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45" yWindow="65476" windowWidth="5760" windowHeight="6585" firstSheet="12" activeTab="23"/>
  </bookViews>
  <sheets>
    <sheet name="bor." sheetId="1" r:id="rId1"/>
    <sheet name="1.mell." sheetId="2" r:id="rId2"/>
    <sheet name="2.mell." sheetId="3" r:id="rId3"/>
    <sheet name="3.mell" sheetId="4" r:id="rId4"/>
    <sheet name="3.a.mell." sheetId="5" r:id="rId5"/>
    <sheet name="3.b.mell." sheetId="6" r:id="rId6"/>
    <sheet name="4.mell." sheetId="7" r:id="rId7"/>
    <sheet name="5.mell." sheetId="8" r:id="rId8"/>
    <sheet name="6.mell." sheetId="9" r:id="rId9"/>
    <sheet name="7.mell." sheetId="10" r:id="rId10"/>
    <sheet name="8.mell." sheetId="11" r:id="rId11"/>
    <sheet name="9.mell." sheetId="12" r:id="rId12"/>
    <sheet name="10.mell." sheetId="13" r:id="rId13"/>
    <sheet name="11.mell." sheetId="14" r:id="rId14"/>
    <sheet name="11.a.mell. " sheetId="15" r:id="rId15"/>
    <sheet name="11.b.mell." sheetId="16" r:id="rId16"/>
    <sheet name="12.mell." sheetId="17" r:id="rId17"/>
    <sheet name="13.mell." sheetId="18" r:id="rId18"/>
    <sheet name="14.mell." sheetId="19" r:id="rId19"/>
    <sheet name="15.mell." sheetId="20" r:id="rId20"/>
    <sheet name="16.mell." sheetId="21" r:id="rId21"/>
    <sheet name="17.mell." sheetId="22" r:id="rId22"/>
    <sheet name="18.mell." sheetId="23" r:id="rId23"/>
    <sheet name="19.mell." sheetId="24" r:id="rId24"/>
  </sheets>
  <definedNames/>
  <calcPr fullCalcOnLoad="1"/>
</workbook>
</file>

<file path=xl/sharedStrings.xml><?xml version="1.0" encoding="utf-8"?>
<sst xmlns="http://schemas.openxmlformats.org/spreadsheetml/2006/main" count="2521" uniqueCount="1004">
  <si>
    <t>Sághegy LEADER Egyesületnek nyújtott tagi kölcsön visszatérülése</t>
  </si>
  <si>
    <t>Egyéb működési célú átvett pénzeszközök</t>
  </si>
  <si>
    <t>Falunap i rendezvények támogatása</t>
  </si>
  <si>
    <t>FELHALMOZÁSI CÉLÚ ÁTVETT PÉNZESZKÖZÖK</t>
  </si>
  <si>
    <t>felhalmozási célú visszatérítendő támogatások, kölcsönök visszatérülése államháztartáson kívülről</t>
  </si>
  <si>
    <t>Első lakáshoz jutók lakásépítési és -vásárlási kölcsönének törlesztése</t>
  </si>
  <si>
    <t>Sitkei Citerazenekar Kulturális Egyesületnek pályázatok lebonyolításához nyújtott visszatérítendő támogatások visszatérülése</t>
  </si>
  <si>
    <t>Egyéb felhalmozási célú átvett pénzeszközök</t>
  </si>
  <si>
    <t>Kossuth L. u. 13. szám alatti ingatlan vételárához ajándék</t>
  </si>
  <si>
    <t>FELHALMOZÁSI CÉLÚ ÁTVETT PÉNZESZKÖZÖK ÖSSZESEN:</t>
  </si>
  <si>
    <t>KÖLTSÉGVETÉSI BEVÉTELEK</t>
  </si>
  <si>
    <t>FINANSZÍROZÁSI BEVÉTELEK</t>
  </si>
  <si>
    <t>Forgatási célú belföldi értékpapírok beváltása, értékesítése</t>
  </si>
  <si>
    <t>OTP befektetési jegyek beváltása</t>
  </si>
  <si>
    <t>Előző évi költségvetési maradvány igénybevétele</t>
  </si>
  <si>
    <t>előző éveki költségvetési maradvány igénybevétele</t>
  </si>
  <si>
    <t>Államháztartáson belüli megelőlegezések teljesítése</t>
  </si>
  <si>
    <t>BEVÉTELEK ÖSSZESEN:</t>
  </si>
  <si>
    <t>MŰKÖDÉSI CÉLÚ ÁTVETT PÉNZESZKÖZÖK ÖSSZESEN:</t>
  </si>
  <si>
    <t>Közvetített szolgáltatások ellenértéke</t>
  </si>
  <si>
    <t>KÖTELEZŐ, ÖNKÉNT VÁLLALT ÉS ÁLLAMI (ÁLLAMIGAZGATÁSI) FELADATAINAK BEVÉTELEI</t>
  </si>
  <si>
    <t>kormány- zati funkció száma</t>
  </si>
  <si>
    <t>Kormányzati funkció megnevezése</t>
  </si>
  <si>
    <t>bevétel                                        összesen:</t>
  </si>
  <si>
    <t>ebből:</t>
  </si>
  <si>
    <t>kötelező</t>
  </si>
  <si>
    <t>önként vállalt</t>
  </si>
  <si>
    <t>állami (államigazgatási)</t>
  </si>
  <si>
    <t>feladatok</t>
  </si>
  <si>
    <t>011130</t>
  </si>
  <si>
    <t>Önkormányzatok és önkormányzati hivatalok jogalkotó és általános igazgatási tevékenysége</t>
  </si>
  <si>
    <t>Nem tartós részesedések</t>
  </si>
  <si>
    <t xml:space="preserve"> - ebből: kárpótlási jegyek</t>
  </si>
  <si>
    <t xml:space="preserve"> - ebből: kincstár jegyek</t>
  </si>
  <si>
    <t>e.</t>
  </si>
  <si>
    <t xml:space="preserve"> - ebből: befektetési jegyek</t>
  </si>
  <si>
    <t>B)</t>
  </si>
  <si>
    <t>NEMZETI VAGYONBA TARTOZÓ FORGÓESZKÖZÖK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</si>
  <si>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</si>
  <si>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</si>
  <si>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</si>
  <si>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</si>
  <si>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</si>
  <si>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</si>
  <si>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</si>
  <si>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</si>
  <si>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</si>
  <si>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Hosszú lejáratú betétek</t>
  </si>
  <si>
    <t>Forintszámlák</t>
  </si>
  <si>
    <t>Devizaszámlák</t>
  </si>
  <si>
    <t>Idegen pénzeszközök</t>
  </si>
  <si>
    <t>C)</t>
  </si>
  <si>
    <t>PÉNZESZKÖZÖK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</si>
  <si>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</si>
  <si>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</si>
  <si>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</si>
  <si>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</si>
  <si>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</si>
  <si>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</si>
  <si>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</si>
  <si>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</si>
  <si>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</si>
  <si>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</si>
  <si>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</si>
  <si>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</si>
  <si>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</si>
  <si>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</si>
  <si>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</si>
  <si>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</si>
  <si>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</si>
  <si>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</si>
  <si>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</si>
  <si>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</si>
  <si>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</si>
  <si>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</si>
  <si>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</si>
  <si>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</si>
  <si>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</si>
  <si>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</si>
  <si>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</si>
  <si>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</si>
  <si>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</si>
  <si>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</si>
  <si>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</si>
  <si>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</si>
  <si>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</si>
  <si>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</si>
  <si>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</si>
  <si>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</si>
  <si>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</si>
  <si>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</si>
  <si>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</si>
  <si>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</si>
  <si>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</si>
  <si>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</si>
  <si>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</si>
  <si>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</si>
  <si>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</si>
  <si>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</si>
  <si>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</si>
  <si>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</si>
  <si>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</si>
  <si>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</si>
  <si>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</si>
  <si>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</si>
  <si>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</si>
  <si>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</si>
  <si>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Költségvetési évben esedékes követelések működési célú támogatások bevételeire államháztartáson belülről</t>
  </si>
  <si>
    <t>Költségvetési évben esedékes követelések felhalmozási célú támogatások bevételeire államháztartáson belülről</t>
  </si>
  <si>
    <t>Költségvetési évben esedékes követelések közhatalmi bevételekre</t>
  </si>
  <si>
    <t>Költségvetési évben esedékes követelések működési bevételekre</t>
  </si>
  <si>
    <t>Költségvetési évben esedékes követelések felhalmozási bevételekre</t>
  </si>
  <si>
    <t>Költségvetési évben esedékes követelések működési célú pénzeszközre</t>
  </si>
  <si>
    <t>Költségvetési évben esedékes követelések felhalmozási célú pénzeszközre</t>
  </si>
  <si>
    <t>Költségvetési évben esedékes követelések finanszírozási bevételekre</t>
  </si>
  <si>
    <t xml:space="preserve"> - ebből: költségvetési évben esedékes követelések államháztartáson belüli megelőlegezések törlesztésére</t>
  </si>
  <si>
    <t>Költségvetési évben esedékes követelések</t>
  </si>
  <si>
    <t>Költségvetési évet követőn esedékes követelések működési célú támogatások bevételeire államháztartáson belülről</t>
  </si>
  <si>
    <t>Költségvetési évet követően esedékes követelések felhalmozási célú támogatások bevételeire államháztartáson belülről</t>
  </si>
  <si>
    <t>Költségvetési évet követően esedékes követelések közhatalmi bevételekre</t>
  </si>
  <si>
    <t>Költségvetési évet követően esedékes követelések működési bevételekre</t>
  </si>
  <si>
    <t>Költségvetési évet követően esedékes követelések felhalmozási bevételekre</t>
  </si>
  <si>
    <t>Költségvetési évet követően esedékes követelések felhalmozási célú pénzeszközre</t>
  </si>
  <si>
    <t xml:space="preserve"> - ebből: költségvetési évet követően esedékes követelések államháztartáson belüli megelőlegezések törlesztésére</t>
  </si>
  <si>
    <t>költségvetési évet követően esedékes követelések</t>
  </si>
  <si>
    <t>Adott előlegek</t>
  </si>
  <si>
    <t xml:space="preserve"> - ebből: immateriális javakra adott előlegek</t>
  </si>
  <si>
    <t xml:space="preserve"> - ebből: beruházásokra adott előlegek</t>
  </si>
  <si>
    <t xml:space="preserve"> - ebből. Készletekre adott előlegek</t>
  </si>
  <si>
    <t xml:space="preserve"> - ebből: foglalkoztatottaknak adott előlegek</t>
  </si>
  <si>
    <t xml:space="preserve"> - ebből: egyéb adott előlegek</t>
  </si>
  <si>
    <t>Továbbadási célból folyósított támogatások, ellátások elszámolása</t>
  </si>
  <si>
    <t>Más által beszedett bevételek elszámolása</t>
  </si>
  <si>
    <t>Forgótőke elszámolása</t>
  </si>
  <si>
    <t>Vagyonkezelésbe adott eszközökkel kapcsolatos visszapótlási követelés elszámolása</t>
  </si>
  <si>
    <t>Nem társadalombiztosítás pénzügyi alapjait terhelő kifizetett ellátások megtérítésének elszámolása</t>
  </si>
  <si>
    <t>Folyósított, megelőlegezett társadalombiztosítási és családtámogatási ellátások elszámolása</t>
  </si>
  <si>
    <t>Követelés jellegű sajátos elszámolások</t>
  </si>
  <si>
    <t>D)</t>
  </si>
  <si>
    <t>KÖVETELÉSEK</t>
  </si>
  <si>
    <t>E)</t>
  </si>
  <si>
    <t>EGYÉB SAJÁTOS ESZKÖZOLDALI ELSZÁMOLÁSOK</t>
  </si>
  <si>
    <t>Eredményszemléletű bevételek aktív időbeni elhatárolása</t>
  </si>
  <si>
    <t>Költségek, ráfordítások aktív időbeni elhatárolása</t>
  </si>
  <si>
    <t>Halasztott ráfordítások</t>
  </si>
  <si>
    <t>F)</t>
  </si>
  <si>
    <t>AKTÍV IDŐBELI ELHATÁROLÁSOK</t>
  </si>
  <si>
    <t>E S Z K Ö Z Ö K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</si>
  <si>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</si>
  <si>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</si>
  <si>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</si>
  <si>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</si>
  <si>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</si>
  <si>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</si>
  <si>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</si>
  <si>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</si>
  <si>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</si>
  <si>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</si>
  <si>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</si>
  <si>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</si>
  <si>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</si>
  <si>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</si>
  <si>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</si>
  <si>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</si>
  <si>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</si>
  <si>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</si>
  <si>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</si>
  <si>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</si>
  <si>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</si>
  <si>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</si>
  <si>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</si>
  <si>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</si>
  <si>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</si>
  <si>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</si>
  <si>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</si>
  <si>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</si>
  <si>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</si>
  <si>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</si>
  <si>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</si>
  <si>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</si>
  <si>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</si>
  <si>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</si>
  <si>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</si>
  <si>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</si>
  <si>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</si>
  <si>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</si>
  <si>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</si>
  <si>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</si>
  <si>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</si>
  <si>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</si>
  <si>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</si>
  <si>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</si>
  <si>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</si>
  <si>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</si>
  <si>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</si>
  <si>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</si>
  <si>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</si>
  <si>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EGYÉB MŰKÖDÉSI CÉLÚ KIADÁSOK</t>
  </si>
  <si>
    <t>EGYÉB FELHALMOZÁSI CÉLÚ KIADÁSOK</t>
  </si>
  <si>
    <t>FELHALMOZÁSI CÉLÚ VISSZATÉRITENDŐ TÁMOGATÁSOK, KÖLCSÖNÖK NYÚJTÁSA ÁLLAMHÁZTARTÁSON KÍVÜLRE</t>
  </si>
  <si>
    <t>Sitkei Citerazenekar Kulturális Egyesület visszatérítendő támogatása pályázati feladatokhoz</t>
  </si>
  <si>
    <t>Kápolnáért Kulturális és Sport Egyesület visszatérítendő támogatása pályázati feladatokhoz</t>
  </si>
  <si>
    <t>Lakáshoz jutast segítő támogatás</t>
  </si>
  <si>
    <t>FELHALMOZÁSI CÉLÚ VISSZATÉRITENDŐ TÁMOGATÁSOK, KÖLCSÖNÖK NYÚJTÁSA ÁLLAMHÁZTARTÁSON KÍVÜLRE ÖSSZESEN:</t>
  </si>
  <si>
    <t>EGYÉB FELHALMOZÁSI CÉLÚ KIADÁSOK ÖSSZESEN:</t>
  </si>
  <si>
    <t>150.</t>
  </si>
  <si>
    <t>Nemzeti vagyon induláskori értéke</t>
  </si>
  <si>
    <t>Nemzeti vagyon változásai</t>
  </si>
  <si>
    <t>Egyéb eszközök induláskori értéke és változásai</t>
  </si>
  <si>
    <t>Felhalmozott eredmény</t>
  </si>
  <si>
    <t>Eszközök értékhelyesbítésének forrása</t>
  </si>
  <si>
    <t>VI.</t>
  </si>
  <si>
    <t>Mérleg szerinti eredmény</t>
  </si>
  <si>
    <t>G)</t>
  </si>
  <si>
    <t>SAJÁT TŐKE</t>
  </si>
  <si>
    <t>h.</t>
  </si>
  <si>
    <t>költségvetési évben esedékes kötelezettségek személyi juttatásokra</t>
  </si>
  <si>
    <t>Költségvetési évben esedékes kötelezettségek munkaadókat terhelő járulékokra és szociális hozzájárulási adóra</t>
  </si>
  <si>
    <t>H</t>
  </si>
  <si>
    <t>Költségvetési évben esedékes kötelezettségek egyéb működési célú kiadásokra</t>
  </si>
  <si>
    <t xml:space="preserve"> - ebből: költségvetési évben esedékes kötelezettségek működési célú visszatérítendő támogatások, kölcsönök törlesztésére államháztartáson belülre</t>
  </si>
  <si>
    <t>Költségvetési évben esedékes kötelezettségek felújításokra</t>
  </si>
  <si>
    <t>Költségvetési évben esedékes kötelezettségek egyéb felhalmozási célú kiadásokra</t>
  </si>
  <si>
    <t xml:space="preserve"> - ebből: költségvetési évben esedékes kötelezettségek felhalmozási célú visszatérítendő támogatások, kölcsönök törlesztésére államháztartáson belülre</t>
  </si>
  <si>
    <t>Költségvetési évben esedékes kötelezettségek finanszírozási kiadásokra</t>
  </si>
  <si>
    <t xml:space="preserve"> - ebből. Költségvetési évben esedékes kötelezettségek államháztartáson belüli megelőlegezések visszafizetésére</t>
  </si>
  <si>
    <t xml:space="preserve"> - ebből: költségvetési évben esedékes kötelezettségek hosszú lejáratú hitelek, kölcsönök törlesztésére</t>
  </si>
  <si>
    <t xml:space="preserve"> - ebből: költségvetési évben esedékes kötelezettségek likviditási célú hitelek, kölcsönök törlesztésére pénzügyi vállalkozásoknak</t>
  </si>
  <si>
    <t xml:space="preserve"> - ebből költségvetési évben esedékes kötelezettségek rövid lejáratú hitelek, kölcsönök törlesztésére</t>
  </si>
  <si>
    <t>f.</t>
  </si>
  <si>
    <t xml:space="preserve"> - ebből: költségvetési évben esedékes kötelezettségek forgatási célú belföldi értékpapírok beváltására</t>
  </si>
  <si>
    <t>g.</t>
  </si>
  <si>
    <t>1. melléklet  a  7/2015. (IV.28.)  önkormányzati rendelethez</t>
  </si>
  <si>
    <t>3. melléklet a 7/2015. (IV.28.) zárszámadási rendelethez</t>
  </si>
  <si>
    <t>3.a. melléklet a 7/2015. (IV.28.)  zárszámadási rendelethez</t>
  </si>
  <si>
    <t>3.b. melléklet a 7/2015. (IV.28.)  zárszámadási rendelethez</t>
  </si>
  <si>
    <t>4. melléklet  a  7/2015. (IV.28.)  önkormányzati rendelethez</t>
  </si>
  <si>
    <t>5. melléklet  a  7/2015. (IV.28.)  önkormányzati rendelethez</t>
  </si>
  <si>
    <t>6. melléklet  a  7/2015. (IV.28.)  önkormányzati rendelethez</t>
  </si>
  <si>
    <t>7. melléklet  a  7/2015. (IV.28.) önkormányzati rendelethez</t>
  </si>
  <si>
    <t>8. melléklet  a  .7/2015. (IV.28.)  önkormányzati rendelethez</t>
  </si>
  <si>
    <t>9. melléklet  a  7/2015. (IV.28.)  önkormányzati rendelethez</t>
  </si>
  <si>
    <t>10. melléklet  a  7/2015. (IV.28.)  önkormányzati rendelethez</t>
  </si>
  <si>
    <t>11. melléklet  a  7/2015. (IV.28.)  önkormányzati rendelethez</t>
  </si>
  <si>
    <t>11.a. melléklet  a  7/2015. (IV.28.)  önkormányzati rendelethez</t>
  </si>
  <si>
    <t>11.b. melléklet  a  7/2015. (IV.28.)  önkormányzati rendelethez</t>
  </si>
  <si>
    <t>12. melléklet  a  7/2015. (IV.28.)  önkormányzati rendelethez</t>
  </si>
  <si>
    <t>13. melléklet  a  7/2015. (IV.28.)  önkormányzati rendelethez</t>
  </si>
  <si>
    <t>14. melléklet  a  7/2015. (IV.28.)  önkormányzati rendelethez</t>
  </si>
  <si>
    <t>15. melléklet  a  7/2015. (IV.28.)  önkormányzati rendelethez</t>
  </si>
  <si>
    <t>16. melléklet  a  7/2015. (IV.28.)  önkormányzati rendelethez</t>
  </si>
  <si>
    <t>17. melléklet  a 7/2015. (IV.28.) önkormányzati rendelethez</t>
  </si>
  <si>
    <t>18. melléklet  a  7/2015. (IV.28.)  önkormányzati rendelethez</t>
  </si>
  <si>
    <t>19. melléklet  a  7/2015. (IV.28.)  önkormányzati rendelethez</t>
  </si>
  <si>
    <t xml:space="preserve"> - ebből: költségvetési évben esedékes kötelezettségek befektetési célú belföldi értékpapírok beváltására</t>
  </si>
  <si>
    <t xml:space="preserve"> - ebből: költségvetési évben esedékes kötelezettségek külföldi értékpapírok beváltására</t>
  </si>
  <si>
    <t>I,</t>
  </si>
  <si>
    <t>Költségvetési évben esedékes kötelezettségek</t>
  </si>
  <si>
    <t>költségvetési évet követően esedékes kötelezettségek személyi juttatásokra</t>
  </si>
  <si>
    <t>Költségvetési évet követően esedékes kötelezettségek munkaadókat terhelő járulékokra és szociális hozzájárulási adóra</t>
  </si>
  <si>
    <t>Költségvetési évet követően esedékes kötelezettségek egyéb működési célú kiadásokra</t>
  </si>
  <si>
    <t>Költségvetési évet követően esedékes kötelezettségek felújításokra</t>
  </si>
  <si>
    <t>Költségvetési évet követően esedékes kötelezettségek egyéb felhalmozási célú kiadásokra</t>
  </si>
  <si>
    <t xml:space="preserve"> - ebből: költségvetési évet követően esedékes kötelezettségek felhalmozási célú visszatérítendő támogatások, kölcsönök törlesztésére államháztartáson belülre</t>
  </si>
  <si>
    <t>Költségvetési évet követően esedékes kötelezettségek finanszírozási kiadásokra</t>
  </si>
  <si>
    <t xml:space="preserve"> - ebből. Költségvetési évet követően esedékes kötelezettségek államháztartáson belüli megelőlegezések visszafizetésére</t>
  </si>
  <si>
    <t xml:space="preserve"> - ebből: költségvetési évet követően esedékes kötelezettségek hosszú lejáratú hitelek, kölcsönök törlesztésére</t>
  </si>
  <si>
    <t xml:space="preserve"> - ebből: költségvetési évet követően esedékes kötelezettségek likviditási célú hitelek, kölcsönök törlesztésére pénzügyi vállalkozásoknak</t>
  </si>
  <si>
    <t xml:space="preserve"> - ebből költségvetési évet követően esedékes kötelezettségek rövid lejáratú hitelek, kölcsönök törlesztésére</t>
  </si>
  <si>
    <t xml:space="preserve"> - ebből: költségvetési évet követően esedékes kötelezettségek forgatási célú belföldi értékpapírok beváltására</t>
  </si>
  <si>
    <t xml:space="preserve"> - ebből: költségvetési évet követően esedékes kötelezettségek befektetési célú belföldi értékpapírok beváltására</t>
  </si>
  <si>
    <t xml:space="preserve"> - ebből: költségvetési évet követően esedékes kötelezettségek külföldi értékpapírok beváltására</t>
  </si>
  <si>
    <t>Költségvetési évet követően esedékes kötelezettségek</t>
  </si>
  <si>
    <t>Kapott előlegek</t>
  </si>
  <si>
    <t>Továbbadási célú folyósított támogatások, ellátások elszámolása</t>
  </si>
  <si>
    <t>Más szervezetet megillető bevételek elszámolása</t>
  </si>
  <si>
    <t>Forgótőke elszámolása (Kincstár)</t>
  </si>
  <si>
    <t>Vagyonkezelésbe vett eszközökkel kapcsolatos visszapótlási kötelezettség elszámolása</t>
  </si>
  <si>
    <t>Munkáltató által korengedményes nyugdíjhoz megfizetett hozzájárulás elszámolása</t>
  </si>
  <si>
    <t>Kötelezettség jellegű sajátos leszámolások</t>
  </si>
  <si>
    <t xml:space="preserve"> - ebből: költségvetési évet követően esedékes kötelezett- ségek működési célú visszatérítendő támogatások, kölcsönök törlesztésére államháztartáson belülre</t>
  </si>
  <si>
    <t>H)</t>
  </si>
  <si>
    <t xml:space="preserve">KÖTELEZETTSÉGEK </t>
  </si>
  <si>
    <t>I)</t>
  </si>
  <si>
    <t>EGYÉB SAJÁTOS FORRÁSOLDALI ELSZÁMOLÁSOK</t>
  </si>
  <si>
    <t>J)</t>
  </si>
  <si>
    <t>K.</t>
  </si>
  <si>
    <t>Eredményszemléletű bevételek passzív időbeli elhatárolása</t>
  </si>
  <si>
    <t>151.</t>
  </si>
  <si>
    <t>152.</t>
  </si>
  <si>
    <t>153.</t>
  </si>
  <si>
    <t>154.</t>
  </si>
  <si>
    <t>Költségek, ráfordítások passzív időbeli elhatárolása</t>
  </si>
  <si>
    <t>Halasztott eredményszemléletű bevételek</t>
  </si>
  <si>
    <t>K)</t>
  </si>
  <si>
    <t>PASSZÍV IDŐBELI ELHATÁROLÁSOK</t>
  </si>
  <si>
    <t>F O R R Á S O K</t>
  </si>
  <si>
    <t xml:space="preserve"> - járművek</t>
  </si>
  <si>
    <t>TÖRZSVAGYON</t>
  </si>
  <si>
    <t>Sor-     szám</t>
  </si>
  <si>
    <t>tárgyi évi</t>
  </si>
  <si>
    <t>Alaptevékenység költségvetési bevételei</t>
  </si>
  <si>
    <t>Alaptevékenység költségvetési kiadásai</t>
  </si>
  <si>
    <t xml:space="preserve">Alaptevékenység költségvetési egyenlege </t>
  </si>
  <si>
    <t>Alaptevékenység finanszírozási bevételei</t>
  </si>
  <si>
    <t>Alaptevékenység finanszírozási kiadásai</t>
  </si>
  <si>
    <t>Alaptevékenység finanszírozási egyenlege</t>
  </si>
  <si>
    <t>ALAPTEVÉKENYSÉG MARADVÁNYA</t>
  </si>
  <si>
    <t>Vállalkozási tevékenység költségvetési bevételei</t>
  </si>
  <si>
    <t>Vállalkozási tevékenység költségvetési kiadásai</t>
  </si>
  <si>
    <t>Vállalkozási tevékenység költségvetési egyenlege</t>
  </si>
  <si>
    <t>Vállalkozási tevékenység finanszírozási bevételei</t>
  </si>
  <si>
    <t>Vállalkozási tevékenység finanszírozási kiadásai</t>
  </si>
  <si>
    <t>vállalkozási tevékenység finanszírozási egyenlege</t>
  </si>
  <si>
    <t>VÁLLALKOZÁSI TEVÉKENYSÉG MARADVÁNYA</t>
  </si>
  <si>
    <t>ÖSSZES MARADVÁNY</t>
  </si>
  <si>
    <t>Alaptevékenység kötelezettségvállalással terhelt maradványa</t>
  </si>
  <si>
    <t>ALAPTEVÉKENYSÉG SZABAD MARADVÁNYA</t>
  </si>
  <si>
    <t>2014. DECEMBER 31-I ÁLLOMÁNYA</t>
  </si>
  <si>
    <t>*( árfolyamérték 2014. 12 31-én 13.337.161,72 Ft.)</t>
  </si>
  <si>
    <t>IX        Pénzügyi műveletek ráfordításai (=19+20+21) (33=29+...+31)</t>
  </si>
  <si>
    <t>B)        PÉNZÜGYI MŰVELETEK EREDMÉNYE (=VIII-IX) (34=28-33)</t>
  </si>
  <si>
    <t>C)        SZOKÁSOS EREDMÉNY (=±A±B) (35=±23±34)</t>
  </si>
  <si>
    <t>22        Felhalmozási célú támogatások eredményszemléletű bevételei</t>
  </si>
  <si>
    <t>23        Különféle rendkívüli eredményszemléletű bevételek</t>
  </si>
  <si>
    <t>X        Rendkívüli eredményszemléletű bevételek (=22+23) (=36+37)</t>
  </si>
  <si>
    <t>XI        Rendkívüli ráfordítások</t>
  </si>
  <si>
    <t>D)        RENDKÍVÜLI EREDMÉNY(=X-XI) (40=38-39)</t>
  </si>
  <si>
    <t>E)        MÉRLEG SZERINTI EREDMÉNY (=±C±D) (41=±35±40)</t>
  </si>
  <si>
    <t>IX.</t>
  </si>
  <si>
    <t>X.</t>
  </si>
  <si>
    <t>XI.</t>
  </si>
  <si>
    <t>Közhatalmi eredményszemléletű bevételek</t>
  </si>
  <si>
    <t>Az önkormányzat tulajdonában lévő, külön jogszabály alapján érték nélkül nyilvántartott eszközök állománya</t>
  </si>
  <si>
    <t>(db)</t>
  </si>
  <si>
    <t>Használatban lévő kisértékű tárgyi eszközök</t>
  </si>
  <si>
    <t>A nemzeti vagyonról szóló 2011. évi CXCVI. Törvény 1.§ (2) bekezdése g) pontja szerinti kulturális javak</t>
  </si>
  <si>
    <t>A nemzeti vagyonról szóló 2011. évi CXCVI. Törvény 1.§ (2) bekezdése h) pontja szerinti régészeti leletek</t>
  </si>
  <si>
    <t>függő követelések</t>
  </si>
  <si>
    <t>függő kötelezettségek</t>
  </si>
  <si>
    <t>biztos (jövőbeni) követelések</t>
  </si>
  <si>
    <t>"0"-ra leírt, de használatban lévő, illetve használaton kívüli eszközök állománya (bruttó érték)</t>
  </si>
  <si>
    <t>A mérlegben értékben nem szereplő kötelezettségek</t>
  </si>
  <si>
    <t>kezességvállalás ( tőke összege)</t>
  </si>
  <si>
    <t xml:space="preserve"> - ebből: 2014. december 31-i keletkezett fizetési kötelezettség</t>
  </si>
  <si>
    <t>garanciavállalás</t>
  </si>
  <si>
    <t xml:space="preserve"> FORGALOMKÉPES (ÜZLETI) VAGYON</t>
  </si>
  <si>
    <t>befektetett eszközök összesen:</t>
  </si>
  <si>
    <t>Bevételek:</t>
  </si>
  <si>
    <t>Összes bevétel:</t>
  </si>
  <si>
    <t>Tárgyévi bevétel</t>
  </si>
  <si>
    <t>Kiadások:</t>
  </si>
  <si>
    <t>Összes kiadás:</t>
  </si>
  <si>
    <t xml:space="preserve"> - korrekciós tételek: (361-363, 356-367. fkv-i számla egyenlege, 3671 fkv-i számla forgalma) </t>
  </si>
  <si>
    <t>FINANSZÍROZÁSI BEVÉTELEK ÖSSZESEN:</t>
  </si>
  <si>
    <t>működési kiadások ( 3.a. melléklet)</t>
  </si>
  <si>
    <t>felhalmozási kiadások (3. b. melléklet)</t>
  </si>
  <si>
    <t xml:space="preserve">SITKE KÖZSÉG ÖNKORMÁNYZATA  </t>
  </si>
  <si>
    <t xml:space="preserve">  MŰKÖDÉSI KIADÁSAI KIEMELT ELŐIRÁNYZATONKÉNT ÉS KORMÁNYZATI FUNKCIÓNKÉNT</t>
  </si>
  <si>
    <t>2014.  év</t>
  </si>
  <si>
    <t>FELHALMOZÁSI KIADÁSAI KIEMELT ELŐIRÁNYZATONKÉNT ÉS KORMÁNYZATI FUNKCIÓNKÉNT</t>
  </si>
  <si>
    <t>(e Ft-ban</t>
  </si>
  <si>
    <t>Ápolási díj méltányossági alapon</t>
  </si>
  <si>
    <t>Táborozás támogatása</t>
  </si>
  <si>
    <t>Gyermekek természetbeni ellátása (Erzsébet utalvány)</t>
  </si>
  <si>
    <t xml:space="preserve">  - levonva:  költségvetési maradvány (0981313)</t>
  </si>
  <si>
    <t>VAGYONMÉRLEGE</t>
  </si>
  <si>
    <t>VAGYONKIMUTATÁSA</t>
  </si>
  <si>
    <t>ESZKÖZÖK - FORRÁSOK</t>
  </si>
  <si>
    <t xml:space="preserve">használatban lévő kisértékű immateriális javak </t>
  </si>
  <si>
    <t>Függő követelések és kötelezettségek, biztos( jövőbeni) követelések</t>
  </si>
  <si>
    <t>eszközcsoportok átlagos elhasználódottsági foka                             (%)</t>
  </si>
  <si>
    <t>BEFEKTETETT ESZKÖZVAGYONA ÖSSZETÉTELÉNEK 2014. DECEMBER 31-I ÁLLAPOTA</t>
  </si>
  <si>
    <t xml:space="preserve"> - üzemeltetésre, kezelésre átadott  koncesszióba, vagyonkezelésbe adott, illetve vagyonkezelésbe vett eszközök</t>
  </si>
  <si>
    <t xml:space="preserve"> RÉSZESEDÉSEINEK, ÉRTÉKPAPÍRJAINAK </t>
  </si>
  <si>
    <t xml:space="preserve"> KÖLTSÉGVETÉSI MARADVÁNY-KIMUTATÁSA</t>
  </si>
  <si>
    <t>EREDMÉNYKIMUTATÁSA</t>
  </si>
  <si>
    <t>közalkalmazottak</t>
  </si>
  <si>
    <t>egyéb foglalkoztatás</t>
  </si>
  <si>
    <t>közfoglalkoztatottak összesen:</t>
  </si>
  <si>
    <t>formája: készfizető kezességvállalás</t>
  </si>
  <si>
    <t>KÖZVETETT TÁMOGATÁSOK</t>
  </si>
  <si>
    <t>SAJÁT BEVÉTELEINEK, VALAMINT AZ ADÓSSÁGOT KELETKEZTETŐ ÜGYLETEIBŐL ADÓDÓ</t>
  </si>
  <si>
    <t xml:space="preserve">FIZETÉSI KÖTELEZETTSÉGEINEK BEMUTATÁSA </t>
  </si>
  <si>
    <t xml:space="preserve">visszavásárlási kötelezettség kikötésével megkötött adásvételi szerződés eladói félként történő megkötése a vásárlási kötelezettség kikötésével megkötött adásvételi szerződés </t>
  </si>
  <si>
    <t>Eszközök és szolgáltatások értékesítése nettó eredményszemléletű bevételei</t>
  </si>
  <si>
    <t>Tevékenység egyéb nettó eredményszemléletű bevételei</t>
  </si>
  <si>
    <t>013320</t>
  </si>
  <si>
    <t>013350</t>
  </si>
  <si>
    <t>Önkormányzati vagyonnal való gazdálkodással kapcsolatos feladatok</t>
  </si>
  <si>
    <t>018010</t>
  </si>
  <si>
    <t>Önkormányzatok elszámolásai a központi költségvetéssel</t>
  </si>
  <si>
    <t>041140</t>
  </si>
  <si>
    <t>Területfejlesztés igazgatása</t>
  </si>
  <si>
    <t>041232</t>
  </si>
  <si>
    <t>Téli közfoglalkoztatás</t>
  </si>
  <si>
    <t>041233</t>
  </si>
  <si>
    <t>Hosszabb időtartamú közfoglalkoztatás</t>
  </si>
  <si>
    <t>2014. évi nyitó egyenleg</t>
  </si>
  <si>
    <t>2014. évi záró egyenleg</t>
  </si>
  <si>
    <t>ESZKÖZÖK</t>
  </si>
  <si>
    <t>FORRÁSOK</t>
  </si>
  <si>
    <t>01.</t>
  </si>
  <si>
    <t>02.</t>
  </si>
  <si>
    <t>03.</t>
  </si>
  <si>
    <t>04.</t>
  </si>
  <si>
    <t>05.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</si>
  <si>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</si>
  <si>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</si>
  <si>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</si>
  <si>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</si>
  <si>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</si>
  <si>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</si>
  <si>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</si>
  <si>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</si>
  <si>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</si>
  <si>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</si>
  <si>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</si>
  <si>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</si>
  <si>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</si>
  <si>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</si>
  <si>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</si>
  <si>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</si>
  <si>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Előző időszak</t>
  </si>
  <si>
    <t>módosítások</t>
  </si>
  <si>
    <t>Tárgyi időszak</t>
  </si>
  <si>
    <t>Immateriális javak</t>
  </si>
  <si>
    <t>Gépek, berendezések, felszerelések  , járművek</t>
  </si>
  <si>
    <t>06.</t>
  </si>
  <si>
    <t>07.</t>
  </si>
  <si>
    <t>08.</t>
  </si>
  <si>
    <t>09.</t>
  </si>
  <si>
    <t xml:space="preserve">Tárgyi eszközök  </t>
  </si>
  <si>
    <t>Tartós részesedések</t>
  </si>
  <si>
    <t xml:space="preserve"> - ebből: tartós részesedések jegybankban</t>
  </si>
  <si>
    <t xml:space="preserve"> - ebből: tartós részesedések társulásban</t>
  </si>
  <si>
    <t>Tartós hitelviszonyt megtestesítő értékpapírok</t>
  </si>
  <si>
    <t xml:space="preserve"> - ebből: államkötvények</t>
  </si>
  <si>
    <t xml:space="preserve"> - ebből: helyi önkormányzatok kötvényei</t>
  </si>
  <si>
    <t>Koncesszióba, vagyonkezelésbe adott eszközök</t>
  </si>
  <si>
    <t>Koncesszióba, vagyonkezelésbe adott eszközök értékhelyesbítése</t>
  </si>
  <si>
    <t>A)</t>
  </si>
  <si>
    <t>Vásárolt készletek</t>
  </si>
  <si>
    <t>Átsorolt, követelés fejében átvett készletek</t>
  </si>
  <si>
    <t>Egyéb készletek</t>
  </si>
  <si>
    <t>Befejezetlen termelés, félkész termékek, késztermékek</t>
  </si>
  <si>
    <t>045120</t>
  </si>
  <si>
    <t>Út, autópálya építése</t>
  </si>
  <si>
    <t>052080</t>
  </si>
  <si>
    <t>Szennyvízcsatorna építése, fenntartása, üzemeltetése</t>
  </si>
  <si>
    <t>064010</t>
  </si>
  <si>
    <t>066020</t>
  </si>
  <si>
    <t>Város- és községgazdálkodási egyéb szolgáltatások</t>
  </si>
  <si>
    <t>074054</t>
  </si>
  <si>
    <t>082044</t>
  </si>
  <si>
    <t>086020</t>
  </si>
  <si>
    <t>Helyi, térségi közösségi tér biztosítása, működtetése</t>
  </si>
  <si>
    <t>096010</t>
  </si>
  <si>
    <t>Gyermekvédelmi pénzbeni és természetbeni ellátása</t>
  </si>
  <si>
    <t>107051</t>
  </si>
  <si>
    <t>Egyéb szociális pénzbeni és természetbeni ellátások, támogatások</t>
  </si>
  <si>
    <t>Önkormányzatok funkcióba nem sorolható bevételei államháztartáson kívülről</t>
  </si>
  <si>
    <t>Szabad kapacitás terhére végzett, nem haszonszerzési célú tevékenységek kiadásai és bevételei</t>
  </si>
  <si>
    <t>2. melléklet  a  .../2015. (IV.  ...) önkormányzati rendelethez</t>
  </si>
  <si>
    <t>045160</t>
  </si>
  <si>
    <t>051030</t>
  </si>
  <si>
    <t>Nem veszélyes (települési) hulladék vegyes (ömlesztett ) begyűjtése, szállítása, átrakás</t>
  </si>
  <si>
    <t>061030</t>
  </si>
  <si>
    <t>Lakáshoz jutást segítő támogatások</t>
  </si>
  <si>
    <t>066010</t>
  </si>
  <si>
    <t>072111</t>
  </si>
  <si>
    <t>081041</t>
  </si>
  <si>
    <t>Versenysport és utánpótlás-nevelési tevékenység és támogatása</t>
  </si>
  <si>
    <t>084031</t>
  </si>
  <si>
    <t>094260</t>
  </si>
  <si>
    <t>Hallgatói és oktatói ösztöndíjak, egyéb juttatások</t>
  </si>
  <si>
    <t>Betegséggel kapcsolatos pénzbeni ellátások, támogatások</t>
  </si>
  <si>
    <t>104042</t>
  </si>
  <si>
    <t>Munkanélküli aktív korúak ellátásai</t>
  </si>
  <si>
    <t>Lakásfenntartással, lakhatással összefüggő ellátások</t>
  </si>
  <si>
    <t>Egyéb szociális természetbeni és pénzbeni ellátások</t>
  </si>
  <si>
    <t>KIADÁSAI KIEMELT ELŐIRÁNYZATONKÉNT ÉS KORMÁNYZATI FUNKCIÓNKÉNT</t>
  </si>
  <si>
    <t>ellátottak juttatásai</t>
  </si>
  <si>
    <t>egyéb működési kiadások</t>
  </si>
  <si>
    <t>082093</t>
  </si>
  <si>
    <t>Közművelődés - egész életre kiterjedő tanulás, amatőr művészetek</t>
  </si>
  <si>
    <t>052020</t>
  </si>
  <si>
    <t>Szennyvíz gyűjtése,tisztítása, elhelyezése</t>
  </si>
  <si>
    <t>egyéb felhalmozási kiadások</t>
  </si>
  <si>
    <t>KÖTELEZŐ, ÖNKÉNT VÁLLALT ÉS ÁLLAMI (ÁLLAMIGAZGATÁSI) FELADATAINAK KIADÁSAI</t>
  </si>
  <si>
    <t>kiadás                                       összesen:</t>
  </si>
  <si>
    <t>EGYÉB MŰKÖDÉSI ÉS FELHALMOZÁSI KIADÁSAI</t>
  </si>
  <si>
    <t>EGYÉB MŰKÖDÉSI CÉLÚ TÁMOGATÁSOK ÁLLAMHÁZTARTÁSON BELÜLRE</t>
  </si>
  <si>
    <t>Sághegy Leader tagdíj</t>
  </si>
  <si>
    <t>Kistérségi tagsági díj</t>
  </si>
  <si>
    <t>EGYÉB MŰKÖDÉSI CÉLÚ TÁMOGATÁSOK ÁLLAMHÁZTARTÁSON BELÜLRE ÖSSZESEN:</t>
  </si>
  <si>
    <t>EGYÉB MŰKÖDÉSI CÉLÚ TÁMOGATÁSOK ÁLLAMHÁZTARTÁSON KÍVÜLRE</t>
  </si>
  <si>
    <t>Hímzőszakkör támogatása</t>
  </si>
  <si>
    <t>Nyugdíjas Klub</t>
  </si>
  <si>
    <t xml:space="preserve">Tekeszakosztály </t>
  </si>
  <si>
    <t>Labdarugó Szakosztály támogatása</t>
  </si>
  <si>
    <t>EGYÉB MŰKÖDÉSI CÉLÚ TÁMOGATÁSOK ÁLLAMHÁZTARTÁSON KÍVÜLRE ÖSSZESEN:</t>
  </si>
  <si>
    <t>EGYÉB MŰKÖDÉSI KIADÁSOK ÖSSZESEN:</t>
  </si>
  <si>
    <t>központi költségvetési kapcsolatok elszámolása</t>
  </si>
  <si>
    <t>ELLÁTOTTAK JUTTATÁSAI</t>
  </si>
  <si>
    <t>Rendszeres juttatások:</t>
  </si>
  <si>
    <t>Foglalkoztatást helyettesítő juttatás</t>
  </si>
  <si>
    <t>Rendszeres juttatások összesen:</t>
  </si>
  <si>
    <t>Eseti juttatások</t>
  </si>
  <si>
    <t>Önkormányzati segély</t>
  </si>
  <si>
    <t xml:space="preserve">Közgyógyellátás   </t>
  </si>
  <si>
    <t>ELLÁTOTTAK JUTTATÁSAI ÖSSZESEN:</t>
  </si>
  <si>
    <t xml:space="preserve">SITKE KÖZSÉG ÖNKORMÁNYZATA   </t>
  </si>
  <si>
    <t>011130 Önkormányzatok és önkormányzati hivatalok jogalkotó és általános igazgatási tevékenysége</t>
  </si>
  <si>
    <t>mikrobusz beszerzése (vidéki gazdasági és lakosság számára nyújtott alapszolgáltatások fejlesztése pályázat)</t>
  </si>
  <si>
    <t>Kisértékű tárgyi eszközök beszerzése</t>
  </si>
  <si>
    <t xml:space="preserve"> 013350 Önkormányzati vagyonnal való gazdálkodással kapcsolatos feladatok</t>
  </si>
  <si>
    <t>Sitke, Kossuth L. u. 13. szám alatti ingatlan vételára</t>
  </si>
  <si>
    <t>Sitke, 379/2 hrsz-ú ingatlan vételára</t>
  </si>
  <si>
    <t>Piaci elárusító pavilonok beszerzése</t>
  </si>
  <si>
    <t>066020 Városi és községgazdálkodási egyéb szolgáltatások</t>
  </si>
  <si>
    <t>„A közösségi közlekedés feltételrendszereinek fejlesztése Sárváron és a környező településeken” (NYDOP-3.2.1/B-12 ) - autóbuszváró építése</t>
  </si>
  <si>
    <t>„A közösségi közlekedés feltételrendszereinek fejlesztése Sárváron és a környező településeken” (NYDOP-3.2.1/B-12 ) - műszaki ellenőrzés</t>
  </si>
  <si>
    <t>településrendezése eszközök módosítása</t>
  </si>
  <si>
    <t>086020 Helyi, térségi közösségi tér biztosítása, működtetése</t>
  </si>
  <si>
    <t>FELÚJÍTÁSI KIADÁSAI</t>
  </si>
  <si>
    <t>045120 Út, autópálya építése</t>
  </si>
  <si>
    <t>Sitke, Vadkert utca egy részének (a Vadkert utca Kápolna felé eső végétől kiindulva 235 fm hosszban, 4 m szélességben) aszfaltszőnyegezése</t>
  </si>
  <si>
    <t>törzsvagyon</t>
  </si>
  <si>
    <t>forgalomképtelen vagyon</t>
  </si>
  <si>
    <t>korlátozottan forgalomképes vagyon</t>
  </si>
  <si>
    <t>forgalomképes (üzleti) vagyon</t>
  </si>
  <si>
    <r>
      <t xml:space="preserve">Készletek </t>
    </r>
    <r>
      <rPr>
        <sz val="11"/>
        <rFont val="Times New Roman"/>
        <family val="1"/>
      </rPr>
      <t>(forgalomképes)</t>
    </r>
  </si>
  <si>
    <r>
      <t xml:space="preserve">Értékpapírok </t>
    </r>
    <r>
      <rPr>
        <sz val="11"/>
        <rFont val="Times New Roman"/>
        <family val="1"/>
      </rPr>
      <t>(forgalomképes)</t>
    </r>
  </si>
  <si>
    <t>Hosszú lejáratú betétek (forgalomképes)</t>
  </si>
  <si>
    <t>E S Z K Ö Z Ö K    ÖSSZESEN:</t>
  </si>
  <si>
    <t>F O R R Á S O K   ÖSSZESEN:</t>
  </si>
  <si>
    <t>II. A KÖNYVVITELI MÉRLEGBEN NEM SZEREPLŐ ESZKÖZÖK ÉS KÖTELEZETTSÉGEK</t>
  </si>
  <si>
    <t>Sitke, Vadkert utca egy részének (a Vadkert utca Kápolna felé eső végétől kiindulva 235 fm hosszban, 4 m szélességben) aszfaltszőnyegezésének műszaki ellenőrzése</t>
  </si>
  <si>
    <t>FELÚJÍTÁSOK ÖSSZESEN:</t>
  </si>
  <si>
    <t>KÖLTSÉGVETÉSI (MŰKÖDÉSI ÉS FELHALMOZÁSI) MÉRLEGE</t>
  </si>
  <si>
    <t>I. Működési  költségvetés</t>
  </si>
  <si>
    <t>Működési  támogatások államháztartáson belülről</t>
  </si>
  <si>
    <t xml:space="preserve"> - önkormányzatok működési támogatásai</t>
  </si>
  <si>
    <t xml:space="preserve"> - egyéb működési célú támogatások bevételei államháztartáson belülről</t>
  </si>
  <si>
    <t>Közhatalmi bevételek</t>
  </si>
  <si>
    <t xml:space="preserve">Működési bevételek   </t>
  </si>
  <si>
    <t>Működési célú átvett pénzeszközök</t>
  </si>
  <si>
    <t xml:space="preserve"> - működési célú visszatérítendő támogatások, kölcsönök visszatérülése államháztartáson kívülről</t>
  </si>
  <si>
    <t xml:space="preserve"> - egyéb működési célú átvett pénzeszközök</t>
  </si>
  <si>
    <t>Munkaadókat terhelő járulékok és szociális hozzájárulási adó</t>
  </si>
  <si>
    <t>Dologi kiadások</t>
  </si>
  <si>
    <t>Ellátottak pénzbeli juttatásai</t>
  </si>
  <si>
    <t>Egyéb működési célú kiadások</t>
  </si>
  <si>
    <t xml:space="preserve"> - egyéb működési célú támogatások államháztartáson belülre</t>
  </si>
  <si>
    <t xml:space="preserve"> - működési célú visszatérítendő támogatások, kölcsönök nyújtása államháztartáson kívülre</t>
  </si>
  <si>
    <t xml:space="preserve"> - egyéb működési célú támogatások államháztartáson kívülre</t>
  </si>
  <si>
    <t xml:space="preserve"> - tartalékok</t>
  </si>
  <si>
    <t>II. Felhalmozási költségvetés</t>
  </si>
  <si>
    <t>Felhalmozási támogatások államháztartáson belülről</t>
  </si>
  <si>
    <t xml:space="preserve">Felhalmozási bevételek   </t>
  </si>
  <si>
    <t>Felhalmozási célú átvett pénzeszközök</t>
  </si>
  <si>
    <t xml:space="preserve"> - felhalmozási célú visszatérítendő támogatások, kölcsönök visszatérülése államházt.kívülről</t>
  </si>
  <si>
    <t xml:space="preserve"> - egyéb felhalmozási célú átvett pénzeszközök</t>
  </si>
  <si>
    <t>Felújítások</t>
  </si>
  <si>
    <t>Egyéb felhalmozási kiadások</t>
  </si>
  <si>
    <t xml:space="preserve"> - felhalmozási célú visszatérítendő támogatások, kölcsönök nyújtása államháztartáson kívülre</t>
  </si>
  <si>
    <t xml:space="preserve"> - egyéb felhalmozási célú támogatások államháztartáson kívülre</t>
  </si>
  <si>
    <t>Előző év költségvetési maradványának igénybevétele</t>
  </si>
  <si>
    <t>Hitel-, kölcsöntörlesztés államháztartáson kívülre</t>
  </si>
  <si>
    <t>Befektetési célú belföldi értékpapírok vásárlása</t>
  </si>
  <si>
    <t>Államháztartáson belüli megelőlegezések visszafizetése</t>
  </si>
  <si>
    <t>(e Ft-ban)</t>
  </si>
  <si>
    <t>fizetési kötelezettség összesen</t>
  </si>
  <si>
    <t>Fizetési kötelezettséggel csökkentett saját bevétel összege</t>
  </si>
  <si>
    <t xml:space="preserve">Normatív lakásfenntartási támogatás </t>
  </si>
  <si>
    <t>(közgazdasági tagolásban)</t>
  </si>
  <si>
    <t>módosított</t>
  </si>
  <si>
    <t>Finanszírozási bevételek összesen:</t>
  </si>
  <si>
    <t>Finanszírozási kiadások összesen:</t>
  </si>
  <si>
    <t>Önkormányzat bevételei mindösszesen:</t>
  </si>
  <si>
    <t>Önkormányzat kiadásai mindösszesen:</t>
  </si>
  <si>
    <t>település-üzemeltetéshez kapcsolódó feladatellátás támogatása</t>
  </si>
  <si>
    <t>Könyvtári, közművelődési és múzeumi feladatok támogatása</t>
  </si>
  <si>
    <t>gáz- és vízhálózat utólagos bekötési hozzájárulása</t>
  </si>
  <si>
    <t>VII.</t>
  </si>
  <si>
    <t>VIII.</t>
  </si>
  <si>
    <t>Komplex egészségfejlesztő, prevenciós programok</t>
  </si>
  <si>
    <t>Közutak, hidak, alagutak üzemeltetése, fenntartása</t>
  </si>
  <si>
    <t>Házi segítségnyújtás</t>
  </si>
  <si>
    <t>működési kiadások összesen:</t>
  </si>
  <si>
    <t>tejesítés %-a</t>
  </si>
  <si>
    <t>sorszám</t>
  </si>
  <si>
    <t>Vagyoni értékű jogok</t>
  </si>
  <si>
    <t>Szellemi termékek</t>
  </si>
  <si>
    <t>Immateriális javak értékhelyesbítése</t>
  </si>
  <si>
    <t>II.</t>
  </si>
  <si>
    <t>Ingatlanok és a  kapcsolódó vagyoni  értékű jogok</t>
  </si>
  <si>
    <t>Tenyészállatok</t>
  </si>
  <si>
    <t>Beruházások, felújítások</t>
  </si>
  <si>
    <t>Tárgyi eszközök értékhelyesbítése</t>
  </si>
  <si>
    <t>III.</t>
  </si>
  <si>
    <t>Befektetett pénzügyi eszközök</t>
  </si>
  <si>
    <t>Befektetett pénzeszközök értékhelyesbítése</t>
  </si>
  <si>
    <t>IV.</t>
  </si>
  <si>
    <t>Készletek</t>
  </si>
  <si>
    <t>Növendék, hízó és egyéb állatok</t>
  </si>
  <si>
    <t>Értékpapírok</t>
  </si>
  <si>
    <t>Forgatási célú hitelviszonyt megtestesítő értékpapírok</t>
  </si>
  <si>
    <t>V.</t>
  </si>
  <si>
    <t>Sor- szám</t>
  </si>
  <si>
    <t>Projekt  megnevezése</t>
  </si>
  <si>
    <t>támoga-  tás mértéke %</t>
  </si>
  <si>
    <t>megvalósítás időszaka</t>
  </si>
  <si>
    <t>forrásösszetétel</t>
  </si>
  <si>
    <t>saját erő</t>
  </si>
  <si>
    <t>támogatás</t>
  </si>
  <si>
    <t>teljesített kiadás</t>
  </si>
  <si>
    <t>kapott támogatás</t>
  </si>
  <si>
    <t>felmerült költség</t>
  </si>
  <si>
    <t>összesen:</t>
  </si>
  <si>
    <t xml:space="preserve">Tanévkezdési támogatás </t>
  </si>
  <si>
    <t xml:space="preserve"> 2. Méltányossági eljárás</t>
  </si>
  <si>
    <t xml:space="preserve"> - fizetési halasztás</t>
  </si>
  <si>
    <t xml:space="preserve"> - részletfizetés</t>
  </si>
  <si>
    <t xml:space="preserve"> összesen:</t>
  </si>
  <si>
    <t>súlyos mozgáskorlátozottak</t>
  </si>
  <si>
    <t>Gjt. 5.§. f. pont</t>
  </si>
  <si>
    <t>adóalanyok</t>
  </si>
  <si>
    <t>Gjt. 6.§.(3) bek.</t>
  </si>
  <si>
    <t>KEZESSÉGVÁLLALÁSOK ÁLLOMÁNYA</t>
  </si>
  <si>
    <t>2015.                                     év</t>
  </si>
  <si>
    <t>2016.                                     év</t>
  </si>
  <si>
    <t>2017.                                     év</t>
  </si>
  <si>
    <t>2018.                                     év</t>
  </si>
  <si>
    <t>2019.                                     év</t>
  </si>
  <si>
    <t>Költségvetési évet követően esedékes követelések</t>
  </si>
  <si>
    <t>KÖTELEZETTSÉGEK</t>
  </si>
  <si>
    <t>Költségvetési évet terhelő kötelezettségek</t>
  </si>
  <si>
    <t>Kötelezettség jellegű sajátos elszámolások</t>
  </si>
  <si>
    <t>2014. évre</t>
  </si>
  <si>
    <t xml:space="preserve"> 2014. évi                       tervezett</t>
  </si>
  <si>
    <t>önkormányzati vagyon és az önkormányzatot megillető vagyoni értékű jog értékesítéséből és hasznosításából származó bevétel</t>
  </si>
  <si>
    <t>az osztalék, a koncessziós díj és a hozambevétel,</t>
  </si>
  <si>
    <t>a tárgyi eszköz és az immateriális jószág, részvény, részesedés, vállalat értékesítéséből vagy privatizációból származó bevétel</t>
  </si>
  <si>
    <t>bírság-, pótlék- és díjbevétel</t>
  </si>
  <si>
    <t>hitel, kölcsön felvétele, átvállalása a folyósítás, átvállalás napjától a végtörlesztés napjáig, és annak aktuális tőketartozása,</t>
  </si>
  <si>
    <t> számvitelről szóló törvény szerinti hitelviszonyt megtestesítő értékpapír forgalomba hozatala a forgalomba hozatal napjától a beváltás napjáig,</t>
  </si>
  <si>
    <t> váltó kibocsátása a kibocsátás napjától a beváltás napjáig, </t>
  </si>
  <si>
    <t>Szt. szerint pénzügyi lízing lízingbevevői félként történő megkötése a lízing futamideje alatt, </t>
  </si>
  <si>
    <t>szerződésben kapott, legalább háromszázhatvanöt nap időtartamú halasztott fizetés, részletfizetés,</t>
  </si>
  <si>
    <t>hitelintézetek által, származékos műveletek különbözeteként az Államadósság Kezelő Központ Zrt.-nél  elhelyezett fedezeti betétek, </t>
  </si>
  <si>
    <t>állandó lakás céljára ténylegesen használt ingatlan adóalanya</t>
  </si>
  <si>
    <t>magánsz. kommunális adója</t>
  </si>
  <si>
    <t>összesen                  (e Ft)</t>
  </si>
  <si>
    <t>gyermekkedvezmény</t>
  </si>
  <si>
    <t>térítési díj elengedése</t>
  </si>
  <si>
    <t>1. Magánszemélyek kommunális adója</t>
  </si>
  <si>
    <t xml:space="preserve">2014. évet megelőző </t>
  </si>
  <si>
    <t>2014. évi</t>
  </si>
  <si>
    <t>2015. évre áthúzódó támogatás</t>
  </si>
  <si>
    <t>Mikrobusz beszerzése (vidéki gazdaság és lakosság számára nyújtott alapszolgáltatások fejlesztése)</t>
  </si>
  <si>
    <t>2014.</t>
  </si>
  <si>
    <t>EURÓPAI UNIÓS TÁMOGATÁSSAL FINANSZÍROZOTT PROJEKTEK ELSZÁMOLÁSA 2014. ÉVRE</t>
  </si>
  <si>
    <t>2014.12.31-én</t>
  </si>
  <si>
    <t>2014. évi engedélyezett nyitó létszám</t>
  </si>
  <si>
    <t>2014. évi engedélyezett záró létszám</t>
  </si>
  <si>
    <t>2014. évi átlagos statisztikai létszám</t>
  </si>
  <si>
    <t>közalkalmazottak összesen:</t>
  </si>
  <si>
    <t>közfoglalkoztatottak</t>
  </si>
  <si>
    <t>egyéb foglalkoztatás összesen:</t>
  </si>
  <si>
    <t>Mindösszesen</t>
  </si>
  <si>
    <t>sor- szám</t>
  </si>
  <si>
    <t xml:space="preserve">SITKE KÖZSÉG ÖNKORMÁNYZATA </t>
  </si>
  <si>
    <t>Ebből:</t>
  </si>
  <si>
    <t>Tevékenység nettó eredményszemléletű bevétele</t>
  </si>
  <si>
    <t>Saját termelésű készletek állományváltozása</t>
  </si>
  <si>
    <t>Saját előállítású eszközök aktivált értéke</t>
  </si>
  <si>
    <t>Aktivált saját teljesítmények értéke</t>
  </si>
  <si>
    <t>Központi működési célú támogatások eredményszemléletű bevételei</t>
  </si>
  <si>
    <t>Egyéb működési célú támogatások eredményszemléletű bevételei</t>
  </si>
  <si>
    <t>Különféle egyéb eredményszemléletű bevételek</t>
  </si>
  <si>
    <t>Egyéb eredményszemléletű bevételek</t>
  </si>
  <si>
    <t>Anyagköltség</t>
  </si>
  <si>
    <t>Igénybe vett szolgáltatások értéke</t>
  </si>
  <si>
    <t>Eladott áruk beszerzési értéke</t>
  </si>
  <si>
    <t>Eladott (közvetített) szolgáltatások értéke</t>
  </si>
  <si>
    <t>Anyagjellegű ráfordítások</t>
  </si>
  <si>
    <t>Bérköltség</t>
  </si>
  <si>
    <t>Személyi jellegű egyéb kifizetések</t>
  </si>
  <si>
    <t>Bérjárulékok</t>
  </si>
  <si>
    <t xml:space="preserve">Személyi jellegű ráfordítások </t>
  </si>
  <si>
    <t>Értékcsökkenési leírás</t>
  </si>
  <si>
    <t>Egyéb ráfordítások</t>
  </si>
  <si>
    <t xml:space="preserve">TEVÉKENYSÉGEK EREDMÉNYE </t>
  </si>
  <si>
    <t>Kapott (járó) osztalék és részesedés</t>
  </si>
  <si>
    <t>Kapott (járó) kamatok és kamatjellegű eredményszemléletű bevételek</t>
  </si>
  <si>
    <t>Pénzügyi műveletek egyéb eredményszemléletű bevételei</t>
  </si>
  <si>
    <t xml:space="preserve"> - ebből: árfolyamnyereség</t>
  </si>
  <si>
    <t xml:space="preserve">Pénzügyi műveletek eredményszemléletű bevételei </t>
  </si>
  <si>
    <t>Fizetendő kamatok és kamatjellegű ráfordítások</t>
  </si>
  <si>
    <t>Részesedések, értékpapírok, pénzeszközök értékvesztése</t>
  </si>
  <si>
    <t>Pénzügyi műveletek egyéb ráfordításai</t>
  </si>
  <si>
    <t xml:space="preserve"> - ebből: árfolyamveszteség</t>
  </si>
  <si>
    <t xml:space="preserve">Pénzügyi műveletek ráfordításai </t>
  </si>
  <si>
    <t xml:space="preserve">PÉNZÜGYI MŰVELETEK EREDMÉNYE </t>
  </si>
  <si>
    <t xml:space="preserve">SZOKÁSOS EREDMÉNY </t>
  </si>
  <si>
    <t>Felhalmozási célú támogatások eredményszemléletű bevételei</t>
  </si>
  <si>
    <t>Különféle rendkívüli eredményszemléletű bevételek</t>
  </si>
  <si>
    <t xml:space="preserve">Rendkívüli eredményszemléletű bevételek </t>
  </si>
  <si>
    <t>Rendkívüli ráfordítások</t>
  </si>
  <si>
    <t>RENDKÍVÜLI EREDMÉNY</t>
  </si>
  <si>
    <t xml:space="preserve">MÉRLEG SZERINTI EREDMÉNY </t>
  </si>
  <si>
    <t>szociális célú tüzelőanyag -vásárlás támogatása</t>
  </si>
  <si>
    <t>Eseti juttatások összesen.:</t>
  </si>
  <si>
    <t>NEMZETI VAGYONBA TARTOZÓ BEFEKTETETT ESZKÖZÖK</t>
  </si>
  <si>
    <t>Pénztárak, csekkek, betétkönyvek</t>
  </si>
  <si>
    <t xml:space="preserve"> - ebből: költségvetési évben esedékes követelések működési célú visszatérítendő támogatások, kölcsönök visszatérülésére államháztartáson belülről</t>
  </si>
  <si>
    <t xml:space="preserve"> - ebből: költségvetési évben esedékes követelések felhalmozási célú visszatérítendő támogatások, kölcsönök visszatérülésére államháztartáson belülről</t>
  </si>
  <si>
    <t xml:space="preserve"> - ebből: költségvetési évben esedékes követelések működési célú visszatérítendő támogatások, kölcsönök visszatérülésére államháztartáson kívülről</t>
  </si>
  <si>
    <t xml:space="preserve"> - ebből: költségvetési évben esedékes követelések felhalmozási célú visszatérítendő támogatások, kölcsönök visszatérülésére államháztartáson kívülről</t>
  </si>
  <si>
    <t xml:space="preserve"> - ebből: költségvetési évet követően esedékes követelések működési célú visszatérítendő támogatások, kölcsönök visszatérülésére államháztartáson belülről</t>
  </si>
  <si>
    <t xml:space="preserve"> - ebből: költségvetési évet követően esedékes követelések felhalmozási célú visszatérítendő támogatások, kölcsönök visszatérülésére államháztartáson belülről</t>
  </si>
  <si>
    <t>Költségvetési évet követően esedékes követelések működési célú pénzeszközre</t>
  </si>
  <si>
    <t>2014. ÉVI LÉTSZÁMADATAI</t>
  </si>
  <si>
    <t xml:space="preserve"> 2014. évi                                     tényadatok</t>
  </si>
  <si>
    <t xml:space="preserve"> - ebből: költségvetési évet követően esedékes követelések működési célú visszatérítendő támogatások, kölcsönök visszatérülésére államháztartáson kívülről</t>
  </si>
  <si>
    <t xml:space="preserve"> - ebből: költségvetési évet követően esedékes követelések felhalmozási célú visszatérítendő támogatások, kölcsönök visszatérülésére államháztartáson kívülről</t>
  </si>
  <si>
    <t>Költségvetési évet követőem esedékes követelések finanszírozási bevételekre</t>
  </si>
  <si>
    <t>Költségvetési évben esedékes kötelezettségek dologi kiadásokra</t>
  </si>
  <si>
    <t>Költségvetési évben esedékes kötelezettségek ellátottak juttatásaira</t>
  </si>
  <si>
    <t>Költségvetési évben esedékes kötelezettségek beruházásokra</t>
  </si>
  <si>
    <t xml:space="preserve"> - ebből. Költségvetési évben esedékes kötelezettségek külföldi hitelek, kölcsönök törlesztésére</t>
  </si>
  <si>
    <t>Költségvetési évet követően esedékes kötelezettségek dologi kiadásokra</t>
  </si>
  <si>
    <t>Költségvetési évet követően esedékes kötelezettségek beruházásokra</t>
  </si>
  <si>
    <t xml:space="preserve"> - ebből. Költségvetési évet követően esedékes kötelezettségek külföldi hitelek, kölcsönök törlesztésére</t>
  </si>
  <si>
    <t>KINCSTÁRI SZÁMLAVEZETÉSSEL KAPCSOLATOS ELSZÁMOLÁSOK</t>
  </si>
  <si>
    <t xml:space="preserve">Vállalkozási tevékenységet terhelő befizetési kötelezettség </t>
  </si>
  <si>
    <t xml:space="preserve">Vállalkozási tevékenység felhasználható maradványa </t>
  </si>
  <si>
    <t>Megnevezése, fajtája, száma</t>
  </si>
  <si>
    <t>Sitkei  Viziközmű Társulat által felvett hitel</t>
  </si>
  <si>
    <t>mértéke: lakossági érdekeltségi hozzájárulás együttes összegének 20 %-a, 11.322.424 Ft</t>
  </si>
  <si>
    <t>devizaneme:       Ft</t>
  </si>
  <si>
    <t>futamideje:        2012-2019</t>
  </si>
  <si>
    <t>kezességvállalás összesen:</t>
  </si>
  <si>
    <t>Részvények, részesedések</t>
  </si>
  <si>
    <t>25 % alatti részesedés:</t>
  </si>
  <si>
    <t>VASI-VÍZ Rt.</t>
  </si>
  <si>
    <t>Ft</t>
  </si>
  <si>
    <t>Részesedések, részvények összesen:</t>
  </si>
  <si>
    <t xml:space="preserve"> </t>
  </si>
  <si>
    <t>Bursa Hungarica Alapítvány támogatása</t>
  </si>
  <si>
    <t>Citerazenekar támogatása</t>
  </si>
  <si>
    <t>A támogatás kedvezményezettje</t>
  </si>
  <si>
    <t xml:space="preserve">Adóelengedés </t>
  </si>
  <si>
    <t>Adókedvezmény</t>
  </si>
  <si>
    <t xml:space="preserve">Egyéb </t>
  </si>
  <si>
    <t>Összesen  e Ft</t>
  </si>
  <si>
    <t xml:space="preserve">jogcíme </t>
  </si>
  <si>
    <t>mértéke</t>
  </si>
  <si>
    <t>összege</t>
  </si>
  <si>
    <t>jogcíme</t>
  </si>
  <si>
    <t xml:space="preserve">összege </t>
  </si>
  <si>
    <t>(jellege)</t>
  </si>
  <si>
    <t>%</t>
  </si>
  <si>
    <t>e Ft</t>
  </si>
  <si>
    <t>előirányzat</t>
  </si>
  <si>
    <t xml:space="preserve"> személyi  juttatások</t>
  </si>
  <si>
    <t>munkáltatót terhelő járulékok</t>
  </si>
  <si>
    <t xml:space="preserve"> Dologi  kiadások</t>
  </si>
  <si>
    <t>Megnevezés</t>
  </si>
  <si>
    <t>összesen</t>
  </si>
  <si>
    <t>szám</t>
  </si>
  <si>
    <t>tés</t>
  </si>
  <si>
    <t>sor-</t>
  </si>
  <si>
    <t>1.</t>
  </si>
  <si>
    <t>2.</t>
  </si>
  <si>
    <t>3.</t>
  </si>
  <si>
    <t>4.</t>
  </si>
  <si>
    <t>5.</t>
  </si>
  <si>
    <t>7.</t>
  </si>
  <si>
    <t>8.</t>
  </si>
  <si>
    <t>Működési bevételek összesen</t>
  </si>
  <si>
    <t>9.</t>
  </si>
  <si>
    <t>Személyi juttatások</t>
  </si>
  <si>
    <t>10.</t>
  </si>
  <si>
    <t>11.</t>
  </si>
  <si>
    <t>13.</t>
  </si>
  <si>
    <t>14.</t>
  </si>
  <si>
    <t>15.</t>
  </si>
  <si>
    <t>Működési kiadások összesen</t>
  </si>
  <si>
    <t>16.</t>
  </si>
  <si>
    <t>T E R V E Z E T</t>
  </si>
  <si>
    <t>17.</t>
  </si>
  <si>
    <t>18.</t>
  </si>
  <si>
    <t>19.</t>
  </si>
  <si>
    <t>20.</t>
  </si>
  <si>
    <t>21.</t>
  </si>
  <si>
    <t>Előzetesen felszámított általános forgalmi adó</t>
  </si>
  <si>
    <t>B. Egyéb közvetett támogatások</t>
  </si>
  <si>
    <t>kedvezmény jogcíme</t>
  </si>
  <si>
    <t>éves kedvezmény              (e Ft)</t>
  </si>
  <si>
    <t>magánszemély</t>
  </si>
  <si>
    <t>2. lakosság részére lakásépítéshez, lakásfelújításhoz nyújtott kölcsönök elengedésének összege</t>
  </si>
  <si>
    <t>magánszemélyek</t>
  </si>
  <si>
    <t>3. ellátottak térítési díjának, illetve kártérítésének méltányossági alapon történő elengedésének összege</t>
  </si>
  <si>
    <t>-</t>
  </si>
  <si>
    <t>BERUHÁZÁSOK ÖSSZESEN:</t>
  </si>
  <si>
    <t>Sitke Község Önkormányzata</t>
  </si>
  <si>
    <t>telje-</t>
  </si>
  <si>
    <t>( e Ft-ban)</t>
  </si>
  <si>
    <t>költségvetési beszámoló</t>
  </si>
  <si>
    <t>eredeti</t>
  </si>
  <si>
    <t>teljesítés</t>
  </si>
  <si>
    <t>módos.</t>
  </si>
  <si>
    <t>teljesí-</t>
  </si>
  <si>
    <t>előir.</t>
  </si>
  <si>
    <t>%-a</t>
  </si>
  <si>
    <t>6.</t>
  </si>
  <si>
    <t>12.</t>
  </si>
  <si>
    <t>Felhalmozási bevételek összesen</t>
  </si>
  <si>
    <t>Önkormányzat bevételei összesen:</t>
  </si>
  <si>
    <t>Önkormányzat kiadásai összesen:</t>
  </si>
  <si>
    <t>Felhalmozási kiadások összesen</t>
  </si>
  <si>
    <t>( e Ft-ban )</t>
  </si>
  <si>
    <t>Összesen:</t>
  </si>
  <si>
    <t>Szakfeladat megnevezése</t>
  </si>
  <si>
    <t>Óvodai intézményi étkeztetés</t>
  </si>
  <si>
    <t>Szociális étkeztetés</t>
  </si>
  <si>
    <t>III. Finanszírozási műveletek elszámolása</t>
  </si>
  <si>
    <t>MŰKÖDÉSI BEVÉTELEK ÖSSZESEN:</t>
  </si>
  <si>
    <t xml:space="preserve">Rendszeres szociális segély     </t>
  </si>
  <si>
    <t>( Ft-ban )</t>
  </si>
  <si>
    <t>eszközcsoport              megnevezése</t>
  </si>
  <si>
    <t>Forgalomképtelen</t>
  </si>
  <si>
    <t>korlátozottan forgalomképes</t>
  </si>
  <si>
    <t>bruttó érték</t>
  </si>
  <si>
    <t>elszámolt értékcsökkenés</t>
  </si>
  <si>
    <t>nettó érték</t>
  </si>
  <si>
    <t xml:space="preserve">Immateriális javak </t>
  </si>
  <si>
    <t xml:space="preserve"> - vagyonértékű jogok</t>
  </si>
  <si>
    <t>Ingatlanok</t>
  </si>
  <si>
    <t xml:space="preserve"> - földterületek</t>
  </si>
  <si>
    <t xml:space="preserve"> - telkek</t>
  </si>
  <si>
    <t xml:space="preserve"> - épületek</t>
  </si>
  <si>
    <t xml:space="preserve"> - építmények</t>
  </si>
  <si>
    <t xml:space="preserve"> - ültetvények</t>
  </si>
  <si>
    <t xml:space="preserve"> - erdők</t>
  </si>
  <si>
    <t>Beruházások</t>
  </si>
  <si>
    <t>Zöldterület-kezelés</t>
  </si>
  <si>
    <t>Közvilágítás</t>
  </si>
  <si>
    <t>Háziorvosi alapellátás</t>
  </si>
  <si>
    <t>Gyermekjóléti szolgáltatás</t>
  </si>
  <si>
    <t>Civil szervezetek működési támogatása</t>
  </si>
  <si>
    <t>Könyvtári szolgáltatások</t>
  </si>
  <si>
    <t>Köztemető-fenntartás és működtetés</t>
  </si>
  <si>
    <t>A.</t>
  </si>
  <si>
    <t>B.</t>
  </si>
  <si>
    <t>C.</t>
  </si>
  <si>
    <t>D.</t>
  </si>
  <si>
    <t>F.</t>
  </si>
  <si>
    <t>G.</t>
  </si>
  <si>
    <t>H.</t>
  </si>
  <si>
    <t>I.</t>
  </si>
  <si>
    <t>SITKE KÖZSÉG ÖNKORMÁNYZATA</t>
  </si>
  <si>
    <t>1.helyiségek, eszközök hasznosításából származó bevételekből nyújtott kedvezmény mentesség összege</t>
  </si>
  <si>
    <t>havi kedvezmény                                   (Ft)</t>
  </si>
  <si>
    <t>havi kedvezmény                                        (Ft)</t>
  </si>
  <si>
    <t>4. egyéb nyújtott kedvezmény vagy kölcsön elengedésének összege</t>
  </si>
  <si>
    <t>összesen                        (e Ft)</t>
  </si>
  <si>
    <t>PÉNZESZKÖZÖK ALAKULÁSA</t>
  </si>
  <si>
    <t>megnevezés</t>
  </si>
  <si>
    <t>összeg</t>
  </si>
  <si>
    <t xml:space="preserve">   - költségvetési pénzforgalmi számlák</t>
  </si>
  <si>
    <t xml:space="preserve">   - devizabetétszámlák </t>
  </si>
  <si>
    <t xml:space="preserve">   - pénztárak</t>
  </si>
  <si>
    <t xml:space="preserve">   - valutapénztárak</t>
  </si>
  <si>
    <t>nyitó pénzkészlet összesen</t>
  </si>
  <si>
    <t>tárgyévi kiadások</t>
  </si>
  <si>
    <t>záró pénzkészlet összesen</t>
  </si>
  <si>
    <t>Gépek, berendezések, felszerelések</t>
  </si>
  <si>
    <t xml:space="preserve"> - ügyviteli és számítástechnikai eszközök</t>
  </si>
  <si>
    <t xml:space="preserve"> - egyéb gépek, berendezések, felszerelések</t>
  </si>
  <si>
    <r>
      <t>OTP tőkegarantált pénzpiaci befektetési jegy névértéken</t>
    </r>
    <r>
      <rPr>
        <sz val="12"/>
        <rFont val="Arial"/>
        <family val="2"/>
      </rPr>
      <t>⃰</t>
    </r>
  </si>
  <si>
    <t>Értékpapírok összesen:</t>
  </si>
  <si>
    <t>MŰKÖDÉSI BEVÉTELEK</t>
  </si>
  <si>
    <t>a.</t>
  </si>
  <si>
    <t>b.</t>
  </si>
  <si>
    <t>talajterhelési díj</t>
  </si>
  <si>
    <t>c.</t>
  </si>
  <si>
    <t>d.</t>
  </si>
  <si>
    <t>KÖZHATALMI BEVÉTELEK ÖSSZESEN:</t>
  </si>
  <si>
    <t>ravatalozó használati díj</t>
  </si>
  <si>
    <t>földbérleti díjak</t>
  </si>
  <si>
    <t>M  e  g  n  e  v  e  z  é  s:</t>
  </si>
  <si>
    <t>vendégebéd térítési díja</t>
  </si>
  <si>
    <t>beruházások</t>
  </si>
  <si>
    <t>felújítások</t>
  </si>
  <si>
    <t>finanszírozási és egyéb kiadások</t>
  </si>
  <si>
    <t xml:space="preserve">  kiadások  összesen:</t>
  </si>
  <si>
    <t>teljes.</t>
  </si>
  <si>
    <t>sítés</t>
  </si>
  <si>
    <t>Sitke község önkormányzatának egészségre nevelő programja                       (TÁMOP-6.1.2-11/1-2012-1244)</t>
  </si>
  <si>
    <t>2013-2014.</t>
  </si>
  <si>
    <t>Közösségi közlekedés feltételrendszereinek fejlesztése Sárváron és a környező településeken                                               ( NYDOP-3.2.1/B-12-2013-0005)</t>
  </si>
  <si>
    <t>évközi változás</t>
  </si>
  <si>
    <t>szakfeladat megnevezése</t>
  </si>
  <si>
    <t>Saját bevétel és adósságot keletkeztető ügyletből eredő fizetési kötelezettség összegei</t>
  </si>
  <si>
    <t>helyi adók</t>
  </si>
  <si>
    <t>kezességvállalással kapcsolatos megtérülések</t>
  </si>
  <si>
    <t>önkormányzat saját bevételei:</t>
  </si>
  <si>
    <t>saját bevételek  50 %-a</t>
  </si>
  <si>
    <t>A. helyi adónál biztosított közvetett támogatások</t>
  </si>
  <si>
    <t xml:space="preserve"> - elengedés</t>
  </si>
  <si>
    <t>2. Gépjárműadó</t>
  </si>
  <si>
    <t>2014. év</t>
  </si>
  <si>
    <t>BEVÉTELEI FORRÁSONKÉNT</t>
  </si>
  <si>
    <t>változás</t>
  </si>
  <si>
    <t>MŰKÖDÉSI CÉLÚ TÁMOGATÁSOK ÁLLAMHÁZTARTÁSON BELÜLRŐL</t>
  </si>
  <si>
    <t>Önkormányzatok működési támogatásai</t>
  </si>
  <si>
    <t>Helyi önkormányzatok  működésének  általános támogatása</t>
  </si>
  <si>
    <t>Települési önkormányzatok működésének támogatása</t>
  </si>
  <si>
    <t>ebből: beszámítás</t>
  </si>
  <si>
    <t>ba.</t>
  </si>
  <si>
    <t>zöldterület gazdálkodással kapcsolatos feladatok ellátásának támogatása</t>
  </si>
  <si>
    <t>bb.</t>
  </si>
  <si>
    <t>közvilágítás fenntartásának támogatása</t>
  </si>
  <si>
    <t>bc.</t>
  </si>
  <si>
    <t>köztemető fenntartással kapcsolatos feladatok támogatása</t>
  </si>
  <si>
    <t>bd.</t>
  </si>
  <si>
    <t>közutak fenntartásának támogatása</t>
  </si>
  <si>
    <t>egyéb önkormányzati feladatok támogatása</t>
  </si>
  <si>
    <t>Hozzájárulás a pénzbeni szociális ellátásokhoz</t>
  </si>
  <si>
    <t>Nem közművel összegyűjtött háztartási szennyvíz ártalmatlanítása</t>
  </si>
  <si>
    <t>Települési önkormányzatok működésének támogatása összesen:</t>
  </si>
  <si>
    <t>Települési önkormányzatok szociális, gyermekjóléti és gyermekétkeztetési feladatainak támogatása</t>
  </si>
  <si>
    <t>Egyes jövedelempótló támogatások kiegészítése</t>
  </si>
  <si>
    <t>Egyes szociális és gyermekjóléti feladatok támogatása</t>
  </si>
  <si>
    <t>Kistelepülések szociális feladatainak támogatása</t>
  </si>
  <si>
    <t>Gyermekétkeztetés támogatása</t>
  </si>
  <si>
    <t>Települési önkormányzatok szociális, gyermekjóléti és gyermekétkeztetési feladatainak támogatása összesen:</t>
  </si>
  <si>
    <t>2014.év</t>
  </si>
  <si>
    <t>Települési önkormányzatok kulturális feladatainak támogatása</t>
  </si>
  <si>
    <t>települési önkormányzatok nyilvános könyvtári és közművelődési feladatainak támogatása</t>
  </si>
  <si>
    <t>Települési önkormányzatok kulturális feladatainak támogatása összesen:</t>
  </si>
  <si>
    <t>Működési célú központosított előirányzatok</t>
  </si>
  <si>
    <t>üdülőhelyi feladatok támogatása</t>
  </si>
  <si>
    <t>lakott külterületekkel kapcsolatos feladatok támogatása</t>
  </si>
  <si>
    <t>2013. évről áthúzódó bérkompenzáció</t>
  </si>
  <si>
    <t>Működési célú központosított előirányzatok összesen:</t>
  </si>
  <si>
    <t>Helyi önkormányzatok egyéb központi támogatása</t>
  </si>
  <si>
    <t>2014. évi bérkompenzáció támogatása</t>
  </si>
  <si>
    <t>"Itthon vagy - Magyarország szeretlek!" program támogatása</t>
  </si>
  <si>
    <t>Helyi önkormányzatok egyéb központi támogatása összesen:</t>
  </si>
  <si>
    <t>Helyi önkormányzatok  működésének  általános támogatása összesen:</t>
  </si>
  <si>
    <t>Egyéb működési célú támogatások bevételei államháztartáson belülről</t>
  </si>
  <si>
    <t>"Sitke község Önkormányzatának egészségre nevelő programja" projekt  (TÁMOP-6.12-11/1-2012-1244) 2014. évi üteme</t>
  </si>
  <si>
    <t>Soltis Lajos Színház támogatása</t>
  </si>
  <si>
    <t>BERUHÁZÁSI KIADÁSOK</t>
  </si>
  <si>
    <t>közfoglalkoztatás támogatása</t>
  </si>
  <si>
    <t>Gyermekek természetbeni támogatása</t>
  </si>
  <si>
    <t>Egyéb működési célú támogatások bevételei államháztartáson belülről összesen:</t>
  </si>
  <si>
    <t>MŰKÖDÉSI CÉLÚ TÁMOGATÁSOK ÁLLAMHÁZTARTÁSON BELÜLRŐL ÖSSZESEN:</t>
  </si>
  <si>
    <t>FELHALMOZÁSI CÉLÚ TÁMOGATÁSOK ÁLLAMHÁZTARTÁSON BELÜLRŐL</t>
  </si>
  <si>
    <t>Egyéb felhalmozási célú támogatások bevételei államháztartáson belülről</t>
  </si>
  <si>
    <t>„A közösségi közlekedés feltételrendszereinek fejlesztése Sárváron és a környező településeken” (NYDOP-3.2.1/B-12 )</t>
  </si>
  <si>
    <t>Adósságkonszolidációban részt nem vett önkormányzatok fejlesztési támogatása</t>
  </si>
  <si>
    <t>Vidéki gazdaság és lakosság számára nyújtott alapszolgáltatások fejlesztése (mikrobusz beszerzése) támogatása</t>
  </si>
  <si>
    <t>Egyéb felhalmozási célú támogatások bevételei államháztartáson belülről összesen:</t>
  </si>
  <si>
    <t>FELHALMOZÁSI CÉLÚ TÁMOGATÁSOK ÁLLAMHÁZ- TARTÁSON BELÜLRŐL ÖSSZESEN:</t>
  </si>
  <si>
    <t>KÖZHATALMI BEVÉTELEK</t>
  </si>
  <si>
    <t>Vagyoni típusú adók</t>
  </si>
  <si>
    <t>Magánszemélyek kommunális adója</t>
  </si>
  <si>
    <t>Értékesítési és forgalmi adók</t>
  </si>
  <si>
    <t>helyi iparűzési adó</t>
  </si>
  <si>
    <t>Gépjárműadók</t>
  </si>
  <si>
    <t>gépjárműadó helyi önkormányzatot megillető része</t>
  </si>
  <si>
    <t>Egyéb áruhasználati és szolgáltatási adók</t>
  </si>
  <si>
    <t>Idegenforgalmi adó</t>
  </si>
  <si>
    <t>Egyéb közhatalmi bevételek</t>
  </si>
  <si>
    <t>Igazgatási szolgáltatási díjak</t>
  </si>
  <si>
    <t>Helyi adópótlék, adóbírság</t>
  </si>
  <si>
    <t xml:space="preserve">IV. </t>
  </si>
  <si>
    <t>Szolgáltatások ellenértéke</t>
  </si>
  <si>
    <t>temetkezési szolgáltatás(sírhely megváltás)</t>
  </si>
  <si>
    <t>óvodai étkeztetés nyújtása</t>
  </si>
  <si>
    <t xml:space="preserve">bérleti és lízing díjbevételek </t>
  </si>
  <si>
    <t>önkormányzati helyiségek bérbeadása</t>
  </si>
  <si>
    <t>lakbérbevételek</t>
  </si>
  <si>
    <t>közterület-foglalási díjak</t>
  </si>
  <si>
    <t>Tulajdonosi bevételek</t>
  </si>
  <si>
    <t>szennyvízcsatorna-használati díj</t>
  </si>
  <si>
    <t>Ellátási díjak</t>
  </si>
  <si>
    <t>szociális étkeztetés térítési díja</t>
  </si>
  <si>
    <t>alkalmazottak térítési díja</t>
  </si>
  <si>
    <t>Kiszámlázott általános forgalmi adó</t>
  </si>
  <si>
    <t>Általános forgalmi adó visszatérítése</t>
  </si>
  <si>
    <t>Kamatbevételek</t>
  </si>
  <si>
    <t>FELHALMOZÁSI BEVÉTELEK</t>
  </si>
  <si>
    <t>Ingatlanok értékesítése</t>
  </si>
  <si>
    <t>önkormányzati ingatlanok értékesítése</t>
  </si>
  <si>
    <t>FELHALMOZÁSI BEVÉTELEK ÖSSZESEN:</t>
  </si>
  <si>
    <t>MŰKÖDÉSI CÉLÚ ÁTVETT PÉNZESZKÖZÖK</t>
  </si>
  <si>
    <t>működési célú visszatérítendő támogatások, kölcsönök visszatérülése államháztartáson kívülről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</si>
</sst>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"/>
    <numFmt numFmtId="165" formatCode="0.0"/>
    <numFmt numFmtId="166" formatCode="0.00000"/>
    <numFmt numFmtId="167" formatCode="0.0000"/>
    <numFmt numFmtId="168" formatCode="0.000000"/>
    <numFmt numFmtId="169" formatCode="0.0000000"/>
    <numFmt numFmtId="170" formatCode="0.00000000"/>
    <numFmt numFmtId="171" formatCode="0.000000000"/>
    <numFmt numFmtId="172" formatCode="_-* #,##0.0\ _F_t_-;\-* #,##0.0\ _F_t_-;_-* &quot;-&quot;??\ _F_t_-;_-@_-"/>
    <numFmt numFmtId="173" formatCode="_-* #,##0\ _F_t_-;\-* #,##0\ _F_t_-;_-* &quot;-&quot;??\ _F_t_-;_-@_-"/>
    <numFmt numFmtId="174" formatCode="0.0%"/>
    <numFmt numFmtId="175" formatCode="#,##0.0"/>
    <numFmt numFmtId="176" formatCode="_-* #,##0.0\ _F_t_-;\-* #,##0.0\ _F_t_-;_-* &quot;-&quot;\ _F_t_-;_-@_-"/>
    <numFmt numFmtId="177" formatCode="[$-40E]yyyy\.\ mmmm\ d\."/>
    <numFmt numFmtId="178" formatCode="_-* #,##0.0\ &quot;Ft&quot;_-;\-* #,##0.0\ &quot;Ft&quot;_-;_-* &quot;-&quot;??\ &quot;Ft&quot;_-;_-@_-"/>
    <numFmt numFmtId="179" formatCode="_-* #,##0\ &quot;Ft&quot;_-;\-* #,##0\ &quot;Ft&quot;_-;_-* &quot;-&quot;??\ &quot;Ft&quot;_-;_-@_-"/>
  </numFmts>
  <fonts count="53">
    <font>
      <sz val="10"/>
      <name val="Arial CE"/>
      <family val="0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2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u val="single"/>
      <sz val="12"/>
      <name val="Times New Roman"/>
      <family val="1"/>
    </font>
    <font>
      <u val="singleAccounting"/>
      <sz val="12"/>
      <name val="Times New Roman"/>
      <family val="1"/>
    </font>
    <font>
      <u val="single"/>
      <sz val="12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8"/>
      <name val="Arial CE"/>
      <family val="0"/>
    </font>
    <font>
      <b/>
      <i/>
      <sz val="10"/>
      <name val="Times New Roman"/>
      <family val="1"/>
    </font>
    <font>
      <u val="singleAccounting"/>
      <sz val="10"/>
      <name val="Times New Roman"/>
      <family val="1"/>
    </font>
    <font>
      <sz val="9"/>
      <name val="Times New Roman"/>
      <family val="1"/>
    </font>
    <font>
      <sz val="12"/>
      <name val="Arial"/>
      <family val="2"/>
    </font>
    <font>
      <sz val="14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9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"/>
      <family val="0"/>
    </font>
    <font>
      <b/>
      <sz val="12"/>
      <name val="Arial"/>
      <family val="0"/>
    </font>
    <font>
      <sz val="12"/>
      <color indexed="10"/>
      <name val="Times New Roman"/>
      <family val="1"/>
    </font>
    <font>
      <b/>
      <sz val="11"/>
      <name val="Arial"/>
      <family val="0"/>
    </font>
    <font>
      <i/>
      <sz val="11"/>
      <name val="Times New Roman"/>
      <family val="1"/>
    </font>
    <font>
      <sz val="10"/>
      <color indexed="8"/>
      <name val="Times New Roman"/>
      <family val="1"/>
    </font>
    <font>
      <b/>
      <i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8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ck"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double"/>
      <right style="thick"/>
      <top style="double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double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8"/>
      </right>
      <top style="medium"/>
      <bottom style="medium"/>
    </border>
    <border>
      <left>
        <color indexed="8"/>
      </left>
      <right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8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8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ck"/>
      <right style="thin"/>
      <top style="medium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double"/>
      <right style="thick"/>
      <top style="medium"/>
      <bottom>
        <color indexed="63"/>
      </bottom>
    </border>
    <border>
      <left style="double"/>
      <right style="thick"/>
      <top>
        <color indexed="63"/>
      </top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double"/>
      <right style="thick"/>
      <top style="thick"/>
      <bottom>
        <color indexed="63"/>
      </bottom>
    </border>
    <border>
      <left style="double"/>
      <right style="thick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9" fillId="7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17" borderId="7" applyNumberFormat="0" applyFont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1" borderId="0" applyNumberFormat="0" applyBorder="0" applyAlignment="0" applyProtection="0"/>
    <xf numFmtId="0" fontId="37" fillId="4" borderId="0" applyNumberFormat="0" applyBorder="0" applyAlignment="0" applyProtection="0"/>
    <xf numFmtId="0" fontId="38" fillId="22" borderId="8" applyNumberFormat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" borderId="0" applyNumberFormat="0" applyBorder="0" applyAlignment="0" applyProtection="0"/>
    <xf numFmtId="0" fontId="42" fillId="23" borderId="0" applyNumberFormat="0" applyBorder="0" applyAlignment="0" applyProtection="0"/>
    <xf numFmtId="0" fontId="43" fillId="22" borderId="1" applyNumberFormat="0" applyAlignment="0" applyProtection="0"/>
    <xf numFmtId="9" fontId="0" fillId="0" borderId="0" applyFont="0" applyFill="0" applyBorder="0" applyAlignment="0" applyProtection="0"/>
  </cellStyleXfs>
  <cellXfs count="1021">
    <xf numFmtId="0" fontId="0" fillId="0" borderId="0" xfId="0" applyAlignment="1">
      <alignment/>
    </xf>
    <xf numFmtId="0" fontId="5" fillId="0" borderId="0" xfId="63" applyFont="1">
      <alignment/>
      <protection/>
    </xf>
    <xf numFmtId="173" fontId="5" fillId="0" borderId="0" xfId="40" applyNumberFormat="1" applyFont="1" applyAlignment="1">
      <alignment/>
    </xf>
    <xf numFmtId="173" fontId="4" fillId="0" borderId="0" xfId="40" applyNumberFormat="1" applyFont="1" applyBorder="1" applyAlignment="1">
      <alignment horizontal="right"/>
    </xf>
    <xf numFmtId="0" fontId="4" fillId="0" borderId="0" xfId="64" applyFont="1" applyBorder="1">
      <alignment/>
      <protection/>
    </xf>
    <xf numFmtId="0" fontId="5" fillId="0" borderId="0" xfId="64" applyFont="1">
      <alignment/>
      <protection/>
    </xf>
    <xf numFmtId="0" fontId="9" fillId="0" borderId="0" xfId="59" applyFont="1">
      <alignment/>
      <protection/>
    </xf>
    <xf numFmtId="0" fontId="9" fillId="0" borderId="0" xfId="57" applyFont="1">
      <alignment/>
      <protection/>
    </xf>
    <xf numFmtId="0" fontId="9" fillId="0" borderId="0" xfId="57" applyFont="1" applyBorder="1">
      <alignment/>
      <protection/>
    </xf>
    <xf numFmtId="0" fontId="5" fillId="0" borderId="0" xfId="64" applyFont="1">
      <alignment/>
      <protection/>
    </xf>
    <xf numFmtId="0" fontId="11" fillId="0" borderId="0" xfId="0" applyFont="1" applyAlignment="1">
      <alignment/>
    </xf>
    <xf numFmtId="0" fontId="5" fillId="0" borderId="0" xfId="62" applyFont="1">
      <alignment/>
      <protection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59" applyFont="1">
      <alignment/>
      <protection/>
    </xf>
    <xf numFmtId="0" fontId="5" fillId="0" borderId="0" xfId="59" applyFont="1">
      <alignment/>
      <protection/>
    </xf>
    <xf numFmtId="0" fontId="4" fillId="0" borderId="0" xfId="62" applyFont="1" applyAlignment="1">
      <alignment horizontal="center"/>
      <protection/>
    </xf>
    <xf numFmtId="0" fontId="4" fillId="0" borderId="0" xfId="62" applyFont="1">
      <alignment/>
      <protection/>
    </xf>
    <xf numFmtId="165" fontId="4" fillId="0" borderId="0" xfId="62" applyNumberFormat="1" applyFont="1">
      <alignment/>
      <protection/>
    </xf>
    <xf numFmtId="173" fontId="5" fillId="0" borderId="0" xfId="40" applyNumberFormat="1" applyFont="1" applyAlignment="1">
      <alignment horizontal="center"/>
    </xf>
    <xf numFmtId="0" fontId="13" fillId="0" borderId="0" xfId="0" applyFont="1" applyAlignment="1">
      <alignment/>
    </xf>
    <xf numFmtId="173" fontId="14" fillId="0" borderId="0" xfId="40" applyNumberFormat="1" applyFont="1" applyAlignment="1">
      <alignment/>
    </xf>
    <xf numFmtId="0" fontId="15" fillId="0" borderId="0" xfId="0" applyFont="1" applyAlignment="1">
      <alignment/>
    </xf>
    <xf numFmtId="173" fontId="4" fillId="0" borderId="0" xfId="40" applyNumberFormat="1" applyFont="1" applyAlignment="1">
      <alignment/>
    </xf>
    <xf numFmtId="0" fontId="5" fillId="0" borderId="0" xfId="58" applyFont="1">
      <alignment/>
      <protection/>
    </xf>
    <xf numFmtId="0" fontId="9" fillId="0" borderId="0" xfId="0" applyFont="1" applyAlignment="1">
      <alignment/>
    </xf>
    <xf numFmtId="0" fontId="4" fillId="0" borderId="0" xfId="59" applyFont="1">
      <alignment/>
      <protection/>
    </xf>
    <xf numFmtId="0" fontId="8" fillId="0" borderId="0" xfId="59" applyFont="1">
      <alignment/>
      <protection/>
    </xf>
    <xf numFmtId="0" fontId="8" fillId="0" borderId="0" xfId="57" applyFont="1" applyAlignment="1">
      <alignment horizontal="center"/>
      <protection/>
    </xf>
    <xf numFmtId="0" fontId="8" fillId="0" borderId="0" xfId="57" applyFont="1">
      <alignment/>
      <protection/>
    </xf>
    <xf numFmtId="0" fontId="9" fillId="0" borderId="10" xfId="57" applyFont="1" applyBorder="1" applyAlignment="1">
      <alignment/>
      <protection/>
    </xf>
    <xf numFmtId="0" fontId="9" fillId="0" borderId="11" xfId="57" applyFont="1" applyBorder="1" applyAlignment="1">
      <alignment horizontal="center"/>
      <protection/>
    </xf>
    <xf numFmtId="0" fontId="9" fillId="0" borderId="12" xfId="57" applyFont="1" applyBorder="1" applyAlignment="1" quotePrefix="1">
      <alignment horizontal="left"/>
      <protection/>
    </xf>
    <xf numFmtId="0" fontId="9" fillId="0" borderId="13" xfId="57" applyFont="1" applyBorder="1" applyAlignment="1">
      <alignment horizontal="center"/>
      <protection/>
    </xf>
    <xf numFmtId="0" fontId="9" fillId="0" borderId="14" xfId="57" applyFont="1" applyBorder="1" applyAlignment="1">
      <alignment horizontal="center"/>
      <protection/>
    </xf>
    <xf numFmtId="0" fontId="9" fillId="0" borderId="15" xfId="57" applyFont="1" applyBorder="1">
      <alignment/>
      <protection/>
    </xf>
    <xf numFmtId="0" fontId="9" fillId="0" borderId="16" xfId="57" applyFont="1" applyBorder="1">
      <alignment/>
      <protection/>
    </xf>
    <xf numFmtId="0" fontId="9" fillId="0" borderId="17" xfId="57" applyFont="1" applyBorder="1">
      <alignment/>
      <protection/>
    </xf>
    <xf numFmtId="0" fontId="9" fillId="0" borderId="18" xfId="57" applyFont="1" applyBorder="1">
      <alignment/>
      <protection/>
    </xf>
    <xf numFmtId="0" fontId="9" fillId="0" borderId="19" xfId="57" applyFont="1" applyBorder="1">
      <alignment/>
      <protection/>
    </xf>
    <xf numFmtId="0" fontId="9" fillId="0" borderId="20" xfId="57" applyFont="1" applyBorder="1">
      <alignment/>
      <protection/>
    </xf>
    <xf numFmtId="0" fontId="9" fillId="0" borderId="21" xfId="57" applyFont="1" applyBorder="1">
      <alignment/>
      <protection/>
    </xf>
    <xf numFmtId="0" fontId="4" fillId="0" borderId="0" xfId="59" applyFont="1" applyAlignment="1">
      <alignment horizontal="center"/>
      <protection/>
    </xf>
    <xf numFmtId="0" fontId="4" fillId="0" borderId="0" xfId="0" applyFont="1" applyAlignment="1">
      <alignment/>
    </xf>
    <xf numFmtId="0" fontId="9" fillId="0" borderId="0" xfId="63" applyFont="1">
      <alignment/>
      <protection/>
    </xf>
    <xf numFmtId="0" fontId="8" fillId="0" borderId="0" xfId="59" applyFont="1" applyAlignment="1">
      <alignment/>
      <protection/>
    </xf>
    <xf numFmtId="0" fontId="9" fillId="0" borderId="0" xfId="0" applyFont="1" applyAlignment="1">
      <alignment/>
    </xf>
    <xf numFmtId="0" fontId="18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165" fontId="9" fillId="0" borderId="22" xfId="57" applyNumberFormat="1" applyFont="1" applyBorder="1">
      <alignment/>
      <protection/>
    </xf>
    <xf numFmtId="165" fontId="9" fillId="0" borderId="23" xfId="57" applyNumberFormat="1" applyFont="1" applyBorder="1">
      <alignment/>
      <protection/>
    </xf>
    <xf numFmtId="0" fontId="9" fillId="0" borderId="24" xfId="57" applyFont="1" applyBorder="1">
      <alignment/>
      <protection/>
    </xf>
    <xf numFmtId="0" fontId="9" fillId="0" borderId="25" xfId="57" applyFont="1" applyBorder="1">
      <alignment/>
      <protection/>
    </xf>
    <xf numFmtId="0" fontId="9" fillId="0" borderId="26" xfId="57" applyFont="1" applyBorder="1">
      <alignment/>
      <protection/>
    </xf>
    <xf numFmtId="0" fontId="17" fillId="0" borderId="0" xfId="62" applyFont="1">
      <alignment/>
      <protection/>
    </xf>
    <xf numFmtId="0" fontId="11" fillId="0" borderId="0" xfId="62" applyFont="1">
      <alignment/>
      <protection/>
    </xf>
    <xf numFmtId="0" fontId="8" fillId="0" borderId="0" xfId="59" applyFont="1" applyBorder="1">
      <alignment/>
      <protection/>
    </xf>
    <xf numFmtId="14" fontId="5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/>
    </xf>
    <xf numFmtId="0" fontId="16" fillId="0" borderId="0" xfId="0" applyFont="1" applyAlignment="1">
      <alignment/>
    </xf>
    <xf numFmtId="173" fontId="9" fillId="0" borderId="0" xfId="40" applyNumberFormat="1" applyFont="1" applyAlignment="1">
      <alignment/>
    </xf>
    <xf numFmtId="173" fontId="8" fillId="0" borderId="20" xfId="40" applyNumberFormat="1" applyFont="1" applyBorder="1" applyAlignment="1">
      <alignment/>
    </xf>
    <xf numFmtId="173" fontId="9" fillId="0" borderId="20" xfId="40" applyNumberFormat="1" applyFont="1" applyBorder="1" applyAlignment="1">
      <alignment/>
    </xf>
    <xf numFmtId="173" fontId="9" fillId="0" borderId="20" xfId="40" applyNumberFormat="1" applyFont="1" applyBorder="1" applyAlignment="1">
      <alignment horizontal="center" vertical="center"/>
    </xf>
    <xf numFmtId="173" fontId="9" fillId="0" borderId="24" xfId="40" applyNumberFormat="1" applyFont="1" applyBorder="1" applyAlignment="1">
      <alignment/>
    </xf>
    <xf numFmtId="0" fontId="8" fillId="0" borderId="0" xfId="59" applyFont="1" applyAlignment="1">
      <alignment horizontal="center"/>
      <protection/>
    </xf>
    <xf numFmtId="0" fontId="9" fillId="0" borderId="0" xfId="63" applyFont="1">
      <alignment/>
      <protection/>
    </xf>
    <xf numFmtId="0" fontId="9" fillId="0" borderId="0" xfId="63" applyFont="1" applyBorder="1">
      <alignment/>
      <protection/>
    </xf>
    <xf numFmtId="173" fontId="21" fillId="0" borderId="0" xfId="40" applyNumberFormat="1" applyFont="1" applyAlignment="1">
      <alignment/>
    </xf>
    <xf numFmtId="173" fontId="9" fillId="0" borderId="0" xfId="40" applyNumberFormat="1" applyFont="1" applyAlignment="1">
      <alignment horizontal="center"/>
    </xf>
    <xf numFmtId="173" fontId="22" fillId="0" borderId="0" xfId="40" applyNumberFormat="1" applyFont="1" applyAlignment="1">
      <alignment horizontal="center"/>
    </xf>
    <xf numFmtId="173" fontId="8" fillId="0" borderId="0" xfId="40" applyNumberFormat="1" applyFont="1" applyAlignment="1">
      <alignment horizontal="center"/>
    </xf>
    <xf numFmtId="0" fontId="4" fillId="0" borderId="0" xfId="59" applyFont="1" applyAlignment="1">
      <alignment/>
      <protection/>
    </xf>
    <xf numFmtId="0" fontId="8" fillId="0" borderId="0" xfId="59" applyFont="1" applyAlignment="1">
      <alignment horizontal="centerContinuous"/>
      <protection/>
    </xf>
    <xf numFmtId="0" fontId="9" fillId="0" borderId="27" xfId="59" applyFont="1" applyBorder="1" applyAlignment="1">
      <alignment/>
      <protection/>
    </xf>
    <xf numFmtId="0" fontId="9" fillId="0" borderId="28" xfId="59" applyFont="1" applyBorder="1" applyAlignment="1">
      <alignment horizontal="center"/>
      <protection/>
    </xf>
    <xf numFmtId="0" fontId="9" fillId="0" borderId="0" xfId="59" applyFont="1">
      <alignment/>
      <protection/>
    </xf>
    <xf numFmtId="0" fontId="9" fillId="0" borderId="29" xfId="59" applyFont="1" applyBorder="1">
      <alignment/>
      <protection/>
    </xf>
    <xf numFmtId="0" fontId="9" fillId="0" borderId="30" xfId="59" applyFont="1" applyBorder="1" applyAlignment="1">
      <alignment horizontal="center"/>
      <protection/>
    </xf>
    <xf numFmtId="0" fontId="9" fillId="0" borderId="31" xfId="59" applyFont="1" applyBorder="1">
      <alignment/>
      <protection/>
    </xf>
    <xf numFmtId="0" fontId="9" fillId="0" borderId="32" xfId="59" applyFont="1" applyBorder="1" applyAlignment="1">
      <alignment horizontal="center"/>
      <protection/>
    </xf>
    <xf numFmtId="0" fontId="9" fillId="0" borderId="33" xfId="59" applyFont="1" applyBorder="1" applyAlignment="1">
      <alignment horizontal="left" vertical="center" wrapText="1"/>
      <protection/>
    </xf>
    <xf numFmtId="0" fontId="9" fillId="0" borderId="33" xfId="59" applyFont="1" applyBorder="1" applyAlignment="1">
      <alignment horizontal="left"/>
      <protection/>
    </xf>
    <xf numFmtId="0" fontId="9" fillId="0" borderId="15" xfId="59" applyFont="1" applyBorder="1">
      <alignment/>
      <protection/>
    </xf>
    <xf numFmtId="0" fontId="8" fillId="0" borderId="34" xfId="59" applyFont="1" applyBorder="1" applyAlignment="1">
      <alignment horizontal="right"/>
      <protection/>
    </xf>
    <xf numFmtId="0" fontId="8" fillId="0" borderId="35" xfId="59" applyFont="1" applyBorder="1" applyAlignment="1">
      <alignment horizontal="left"/>
      <protection/>
    </xf>
    <xf numFmtId="173" fontId="8" fillId="0" borderId="35" xfId="40" applyNumberFormat="1" applyFont="1" applyBorder="1" applyAlignment="1">
      <alignment horizontal="right"/>
    </xf>
    <xf numFmtId="173" fontId="8" fillId="0" borderId="36" xfId="40" applyNumberFormat="1" applyFont="1" applyBorder="1" applyAlignment="1">
      <alignment horizontal="right"/>
    </xf>
    <xf numFmtId="173" fontId="8" fillId="0" borderId="0" xfId="59" applyNumberFormat="1" applyFont="1">
      <alignment/>
      <protection/>
    </xf>
    <xf numFmtId="0" fontId="8" fillId="0" borderId="0" xfId="59" applyFont="1" applyBorder="1" applyAlignment="1">
      <alignment horizontal="center"/>
      <protection/>
    </xf>
    <xf numFmtId="173" fontId="8" fillId="0" borderId="0" xfId="40" applyNumberFormat="1" applyFont="1" applyBorder="1" applyAlignment="1">
      <alignment horizontal="center" vertical="center"/>
    </xf>
    <xf numFmtId="0" fontId="4" fillId="0" borderId="0" xfId="64" applyFont="1" applyBorder="1" applyAlignment="1">
      <alignment horizontal="right"/>
      <protection/>
    </xf>
    <xf numFmtId="0" fontId="4" fillId="0" borderId="0" xfId="64" applyFont="1" applyBorder="1" applyAlignment="1">
      <alignment horizontal="center"/>
      <protection/>
    </xf>
    <xf numFmtId="0" fontId="8" fillId="0" borderId="12" xfId="63" applyFont="1" applyBorder="1">
      <alignment/>
      <protection/>
    </xf>
    <xf numFmtId="0" fontId="9" fillId="0" borderId="0" xfId="0" applyFont="1" applyAlignment="1">
      <alignment/>
    </xf>
    <xf numFmtId="173" fontId="5" fillId="0" borderId="0" xfId="0" applyNumberFormat="1" applyFont="1" applyAlignment="1">
      <alignment/>
    </xf>
    <xf numFmtId="165" fontId="9" fillId="0" borderId="0" xfId="57" applyNumberFormat="1" applyFont="1">
      <alignment/>
      <protection/>
    </xf>
    <xf numFmtId="0" fontId="5" fillId="0" borderId="0" xfId="58" applyFont="1">
      <alignment/>
      <protection/>
    </xf>
    <xf numFmtId="0" fontId="13" fillId="0" borderId="0" xfId="58" applyFont="1">
      <alignment/>
      <protection/>
    </xf>
    <xf numFmtId="41" fontId="4" fillId="0" borderId="0" xfId="58" applyNumberFormat="1" applyFont="1">
      <alignment/>
      <protection/>
    </xf>
    <xf numFmtId="0" fontId="9" fillId="0" borderId="0" xfId="58" applyFont="1">
      <alignment/>
      <protection/>
    </xf>
    <xf numFmtId="41" fontId="14" fillId="0" borderId="0" xfId="58" applyNumberFormat="1" applyFont="1" applyBorder="1">
      <alignment/>
      <protection/>
    </xf>
    <xf numFmtId="0" fontId="4" fillId="0" borderId="0" xfId="58" applyFont="1">
      <alignment/>
      <protection/>
    </xf>
    <xf numFmtId="0" fontId="8" fillId="0" borderId="0" xfId="58" applyFont="1">
      <alignment/>
      <protection/>
    </xf>
    <xf numFmtId="0" fontId="9" fillId="0" borderId="0" xfId="58" applyFont="1">
      <alignment/>
      <protection/>
    </xf>
    <xf numFmtId="0" fontId="8" fillId="0" borderId="18" xfId="0" applyFont="1" applyBorder="1" applyAlignment="1">
      <alignment/>
    </xf>
    <xf numFmtId="0" fontId="9" fillId="0" borderId="18" xfId="0" applyFont="1" applyBorder="1" applyAlignment="1">
      <alignment/>
    </xf>
    <xf numFmtId="173" fontId="9" fillId="0" borderId="37" xfId="40" applyNumberFormat="1" applyFont="1" applyBorder="1" applyAlignment="1">
      <alignment/>
    </xf>
    <xf numFmtId="0" fontId="8" fillId="0" borderId="17" xfId="63" applyFont="1" applyBorder="1" applyAlignment="1">
      <alignment wrapText="1"/>
      <protection/>
    </xf>
    <xf numFmtId="0" fontId="9" fillId="0" borderId="18" xfId="0" applyFont="1" applyBorder="1" applyAlignment="1">
      <alignment wrapText="1"/>
    </xf>
    <xf numFmtId="0" fontId="8" fillId="0" borderId="38" xfId="0" applyFont="1" applyBorder="1" applyAlignment="1">
      <alignment/>
    </xf>
    <xf numFmtId="173" fontId="8" fillId="0" borderId="38" xfId="40" applyNumberFormat="1" applyFont="1" applyBorder="1" applyAlignment="1">
      <alignment/>
    </xf>
    <xf numFmtId="0" fontId="11" fillId="0" borderId="0" xfId="59" applyFont="1" applyAlignment="1">
      <alignment horizontal="center"/>
      <protection/>
    </xf>
    <xf numFmtId="0" fontId="17" fillId="0" borderId="0" xfId="59" applyFont="1">
      <alignment/>
      <protection/>
    </xf>
    <xf numFmtId="0" fontId="11" fillId="0" borderId="0" xfId="59" applyFont="1">
      <alignment/>
      <protection/>
    </xf>
    <xf numFmtId="0" fontId="8" fillId="0" borderId="0" xfId="57" applyFont="1" applyAlignment="1">
      <alignment/>
      <protection/>
    </xf>
    <xf numFmtId="0" fontId="16" fillId="0" borderId="0" xfId="57" applyFont="1" applyAlignment="1">
      <alignment/>
      <protection/>
    </xf>
    <xf numFmtId="0" fontId="16" fillId="0" borderId="0" xfId="57" applyFont="1" applyAlignment="1">
      <alignment horizontal="left"/>
      <protection/>
    </xf>
    <xf numFmtId="0" fontId="9" fillId="0" borderId="0" xfId="56" applyFont="1">
      <alignment/>
      <protection/>
    </xf>
    <xf numFmtId="0" fontId="9" fillId="0" borderId="0" xfId="56" applyFont="1" applyBorder="1">
      <alignment/>
      <protection/>
    </xf>
    <xf numFmtId="0" fontId="9" fillId="0" borderId="11" xfId="56" applyFont="1" applyBorder="1" applyAlignment="1">
      <alignment horizontal="center"/>
      <protection/>
    </xf>
    <xf numFmtId="0" fontId="9" fillId="0" borderId="14" xfId="56" applyFont="1" applyBorder="1" applyAlignment="1">
      <alignment horizontal="center"/>
      <protection/>
    </xf>
    <xf numFmtId="0" fontId="9" fillId="0" borderId="18" xfId="56" applyFont="1" applyBorder="1">
      <alignment/>
      <protection/>
    </xf>
    <xf numFmtId="0" fontId="9" fillId="0" borderId="20" xfId="56" applyFont="1" applyBorder="1">
      <alignment/>
      <protection/>
    </xf>
    <xf numFmtId="0" fontId="9" fillId="0" borderId="37" xfId="56" applyFont="1" applyBorder="1">
      <alignment/>
      <protection/>
    </xf>
    <xf numFmtId="0" fontId="9" fillId="0" borderId="16" xfId="56" applyFont="1" applyBorder="1">
      <alignment/>
      <protection/>
    </xf>
    <xf numFmtId="165" fontId="9" fillId="0" borderId="39" xfId="56" applyNumberFormat="1" applyFont="1" applyBorder="1">
      <alignment/>
      <protection/>
    </xf>
    <xf numFmtId="0" fontId="8" fillId="0" borderId="0" xfId="56" applyFont="1" applyBorder="1">
      <alignment/>
      <protection/>
    </xf>
    <xf numFmtId="0" fontId="8" fillId="0" borderId="0" xfId="56" applyFont="1">
      <alignment/>
      <protection/>
    </xf>
    <xf numFmtId="0" fontId="16" fillId="0" borderId="0" xfId="56" applyFont="1" applyBorder="1">
      <alignment/>
      <protection/>
    </xf>
    <xf numFmtId="0" fontId="16" fillId="0" borderId="0" xfId="56" applyFont="1">
      <alignment/>
      <protection/>
    </xf>
    <xf numFmtId="165" fontId="9" fillId="0" borderId="0" xfId="56" applyNumberFormat="1" applyFont="1" applyBorder="1">
      <alignment/>
      <protection/>
    </xf>
    <xf numFmtId="0" fontId="17" fillId="0" borderId="0" xfId="0" applyFont="1" applyAlignment="1">
      <alignment/>
    </xf>
    <xf numFmtId="0" fontId="8" fillId="0" borderId="0" xfId="63" applyFont="1" applyBorder="1">
      <alignment/>
      <protection/>
    </xf>
    <xf numFmtId="0" fontId="8" fillId="0" borderId="0" xfId="0" applyFont="1" applyAlignment="1">
      <alignment/>
    </xf>
    <xf numFmtId="0" fontId="16" fillId="0" borderId="0" xfId="59" applyFont="1" applyAlignment="1">
      <alignment/>
      <protection/>
    </xf>
    <xf numFmtId="0" fontId="5" fillId="0" borderId="0" xfId="0" applyFont="1" applyBorder="1" applyAlignment="1">
      <alignment/>
    </xf>
    <xf numFmtId="0" fontId="5" fillId="0" borderId="0" xfId="58" applyFont="1" applyAlignment="1">
      <alignment horizontal="center"/>
      <protection/>
    </xf>
    <xf numFmtId="0" fontId="4" fillId="0" borderId="0" xfId="58" applyFont="1" applyAlignment="1">
      <alignment horizontal="centerContinuous"/>
      <protection/>
    </xf>
    <xf numFmtId="0" fontId="5" fillId="0" borderId="0" xfId="58" applyFont="1" applyAlignment="1">
      <alignment horizontal="centerContinuous"/>
      <protection/>
    </xf>
    <xf numFmtId="0" fontId="5" fillId="0" borderId="0" xfId="58" applyFont="1" applyBorder="1">
      <alignment/>
      <protection/>
    </xf>
    <xf numFmtId="41" fontId="5" fillId="0" borderId="0" xfId="58" applyNumberFormat="1" applyFont="1" applyBorder="1">
      <alignment/>
      <protection/>
    </xf>
    <xf numFmtId="0" fontId="5" fillId="0" borderId="0" xfId="0" applyFont="1" applyBorder="1" applyAlignment="1">
      <alignment/>
    </xf>
    <xf numFmtId="0" fontId="5" fillId="0" borderId="0" xfId="58" applyFont="1" applyBorder="1" applyAlignment="1">
      <alignment horizontal="right"/>
      <protection/>
    </xf>
    <xf numFmtId="0" fontId="15" fillId="0" borderId="0" xfId="58" applyFont="1" applyBorder="1">
      <alignment/>
      <protection/>
    </xf>
    <xf numFmtId="0" fontId="0" fillId="0" borderId="0" xfId="61">
      <alignment/>
      <protection/>
    </xf>
    <xf numFmtId="0" fontId="5" fillId="0" borderId="0" xfId="61" applyFont="1">
      <alignment/>
      <protection/>
    </xf>
    <xf numFmtId="173" fontId="8" fillId="0" borderId="0" xfId="40" applyNumberFormat="1" applyFont="1" applyAlignment="1">
      <alignment horizontal="center"/>
    </xf>
    <xf numFmtId="173" fontId="9" fillId="0" borderId="0" xfId="40" applyNumberFormat="1" applyFont="1" applyBorder="1" applyAlignment="1">
      <alignment horizontal="center"/>
    </xf>
    <xf numFmtId="0" fontId="6" fillId="0" borderId="0" xfId="62" applyFont="1" applyAlignment="1">
      <alignment horizontal="left"/>
      <protection/>
    </xf>
    <xf numFmtId="173" fontId="44" fillId="0" borderId="40" xfId="40" applyNumberFormat="1" applyFont="1" applyBorder="1" applyAlignment="1">
      <alignment horizontal="center"/>
    </xf>
    <xf numFmtId="173" fontId="8" fillId="0" borderId="0" xfId="40" applyNumberFormat="1" applyFont="1" applyBorder="1" applyAlignment="1">
      <alignment horizontal="center"/>
    </xf>
    <xf numFmtId="173" fontId="11" fillId="0" borderId="0" xfId="40" applyNumberFormat="1" applyFont="1" applyBorder="1" applyAlignment="1">
      <alignment horizontal="center"/>
    </xf>
    <xf numFmtId="0" fontId="9" fillId="0" borderId="0" xfId="56" applyFont="1">
      <alignment/>
      <protection/>
    </xf>
    <xf numFmtId="0" fontId="9" fillId="0" borderId="0" xfId="56" applyFont="1" applyAlignment="1">
      <alignment horizontal="left"/>
      <protection/>
    </xf>
    <xf numFmtId="0" fontId="8" fillId="0" borderId="0" xfId="56" applyFont="1" applyAlignment="1">
      <alignment/>
      <protection/>
    </xf>
    <xf numFmtId="0" fontId="8" fillId="0" borderId="0" xfId="64" applyFont="1" applyBorder="1">
      <alignment/>
      <protection/>
    </xf>
    <xf numFmtId="0" fontId="9" fillId="0" borderId="0" xfId="64" applyFont="1">
      <alignment/>
      <protection/>
    </xf>
    <xf numFmtId="0" fontId="8" fillId="0" borderId="0" xfId="59" applyFont="1" applyAlignment="1">
      <alignment horizontal="center"/>
      <protection/>
    </xf>
    <xf numFmtId="0" fontId="9" fillId="0" borderId="0" xfId="59" applyFont="1" applyAlignment="1">
      <alignment/>
      <protection/>
    </xf>
    <xf numFmtId="0" fontId="9" fillId="0" borderId="0" xfId="59" applyFont="1" applyAlignment="1">
      <alignment horizontal="center"/>
      <protection/>
    </xf>
    <xf numFmtId="0" fontId="9" fillId="0" borderId="41" xfId="59" applyFont="1" applyBorder="1" applyAlignment="1">
      <alignment horizontal="right"/>
      <protection/>
    </xf>
    <xf numFmtId="0" fontId="9" fillId="0" borderId="11" xfId="59" applyFont="1" applyBorder="1" applyAlignment="1">
      <alignment horizontal="center"/>
      <protection/>
    </xf>
    <xf numFmtId="0" fontId="9" fillId="0" borderId="0" xfId="59" applyFont="1" applyBorder="1" applyAlignment="1">
      <alignment horizontal="center"/>
      <protection/>
    </xf>
    <xf numFmtId="0" fontId="9" fillId="0" borderId="13" xfId="59" applyFont="1" applyBorder="1" applyAlignment="1">
      <alignment horizontal="center"/>
      <protection/>
    </xf>
    <xf numFmtId="0" fontId="9" fillId="0" borderId="14" xfId="59" applyFont="1" applyBorder="1" applyAlignment="1">
      <alignment horizontal="center"/>
      <protection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wrapText="1"/>
    </xf>
    <xf numFmtId="173" fontId="8" fillId="0" borderId="0" xfId="40" applyNumberFormat="1" applyFont="1" applyAlignment="1">
      <alignment wrapText="1"/>
    </xf>
    <xf numFmtId="173" fontId="8" fillId="0" borderId="0" xfId="40" applyNumberFormat="1" applyFont="1" applyAlignment="1">
      <alignment/>
    </xf>
    <xf numFmtId="0" fontId="9" fillId="0" borderId="0" xfId="0" applyFont="1" applyAlignment="1">
      <alignment wrapText="1"/>
    </xf>
    <xf numFmtId="173" fontId="9" fillId="0" borderId="0" xfId="40" applyNumberFormat="1" applyFont="1" applyAlignment="1">
      <alignment wrapText="1"/>
    </xf>
    <xf numFmtId="165" fontId="9" fillId="0" borderId="0" xfId="0" applyNumberFormat="1" applyFont="1" applyAlignment="1">
      <alignment/>
    </xf>
    <xf numFmtId="173" fontId="9" fillId="0" borderId="0" xfId="59" applyNumberFormat="1" applyFont="1">
      <alignment/>
      <protection/>
    </xf>
    <xf numFmtId="0" fontId="16" fillId="0" borderId="0" xfId="59" applyFont="1">
      <alignment/>
      <protection/>
    </xf>
    <xf numFmtId="1" fontId="16" fillId="0" borderId="0" xfId="59" applyNumberFormat="1" applyFont="1">
      <alignment/>
      <protection/>
    </xf>
    <xf numFmtId="0" fontId="16" fillId="0" borderId="0" xfId="0" applyFont="1" applyAlignment="1">
      <alignment wrapText="1"/>
    </xf>
    <xf numFmtId="0" fontId="16" fillId="0" borderId="0" xfId="0" applyFont="1" applyAlignment="1">
      <alignment horizontal="left" wrapText="1"/>
    </xf>
    <xf numFmtId="173" fontId="16" fillId="0" borderId="0" xfId="40" applyNumberFormat="1" applyFont="1" applyAlignment="1">
      <alignment wrapText="1"/>
    </xf>
    <xf numFmtId="173" fontId="16" fillId="0" borderId="0" xfId="40" applyNumberFormat="1" applyFont="1" applyAlignment="1">
      <alignment/>
    </xf>
    <xf numFmtId="1" fontId="9" fillId="0" borderId="0" xfId="59" applyNumberFormat="1" applyFont="1">
      <alignment/>
      <protection/>
    </xf>
    <xf numFmtId="0" fontId="9" fillId="0" borderId="0" xfId="59" applyFont="1" applyBorder="1" applyAlignment="1">
      <alignment horizontal="center" vertical="center"/>
      <protection/>
    </xf>
    <xf numFmtId="0" fontId="9" fillId="0" borderId="0" xfId="0" applyFont="1" applyAlignment="1">
      <alignment horizontal="left" wrapText="1"/>
    </xf>
    <xf numFmtId="0" fontId="8" fillId="0" borderId="0" xfId="59" applyFont="1" applyBorder="1" applyAlignment="1">
      <alignment horizontal="center" vertical="center"/>
      <protection/>
    </xf>
    <xf numFmtId="0" fontId="9" fillId="0" borderId="0" xfId="59" applyFont="1" applyBorder="1" applyAlignment="1">
      <alignment horizontal="left" vertical="center"/>
      <protection/>
    </xf>
    <xf numFmtId="165" fontId="8" fillId="0" borderId="0" xfId="0" applyNumberFormat="1" applyFont="1" applyAlignment="1">
      <alignment/>
    </xf>
    <xf numFmtId="0" fontId="9" fillId="0" borderId="0" xfId="59" applyFont="1" applyAlignment="1">
      <alignment horizontal="left" wrapText="1"/>
      <protection/>
    </xf>
    <xf numFmtId="0" fontId="21" fillId="0" borderId="0" xfId="59" applyFont="1">
      <alignment/>
      <protection/>
    </xf>
    <xf numFmtId="173" fontId="9" fillId="0" borderId="0" xfId="0" applyNumberFormat="1" applyFont="1" applyAlignment="1">
      <alignment wrapText="1"/>
    </xf>
    <xf numFmtId="165" fontId="9" fillId="0" borderId="0" xfId="59" applyNumberFormat="1" applyFont="1">
      <alignment/>
      <protection/>
    </xf>
    <xf numFmtId="173" fontId="9" fillId="0" borderId="0" xfId="40" applyNumberFormat="1" applyFont="1" applyAlignment="1">
      <alignment horizontal="left" wrapText="1"/>
    </xf>
    <xf numFmtId="0" fontId="9" fillId="0" borderId="0" xfId="59" applyFont="1" applyAlignment="1">
      <alignment horizontal="left"/>
      <protection/>
    </xf>
    <xf numFmtId="173" fontId="8" fillId="0" borderId="0" xfId="0" applyNumberFormat="1" applyFont="1" applyAlignment="1">
      <alignment/>
    </xf>
    <xf numFmtId="0" fontId="16" fillId="0" borderId="0" xfId="56" applyFont="1" applyAlignment="1">
      <alignment/>
      <protection/>
    </xf>
    <xf numFmtId="165" fontId="16" fillId="0" borderId="0" xfId="0" applyNumberFormat="1" applyFont="1" applyAlignment="1">
      <alignment/>
    </xf>
    <xf numFmtId="173" fontId="11" fillId="0" borderId="0" xfId="0" applyNumberFormat="1" applyFont="1" applyAlignment="1">
      <alignment wrapText="1"/>
    </xf>
    <xf numFmtId="165" fontId="11" fillId="0" borderId="0" xfId="0" applyNumberFormat="1" applyFont="1" applyAlignment="1">
      <alignment/>
    </xf>
    <xf numFmtId="0" fontId="17" fillId="0" borderId="0" xfId="59" applyFont="1" applyBorder="1" applyAlignment="1">
      <alignment horizontal="center" vertical="center"/>
      <protection/>
    </xf>
    <xf numFmtId="173" fontId="45" fillId="0" borderId="0" xfId="40" applyNumberFormat="1" applyFont="1" applyBorder="1" applyAlignment="1">
      <alignment horizontal="center"/>
    </xf>
    <xf numFmtId="1" fontId="11" fillId="0" borderId="0" xfId="4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23" fillId="0" borderId="0" xfId="59" applyFont="1">
      <alignment/>
      <protection/>
    </xf>
    <xf numFmtId="0" fontId="23" fillId="0" borderId="0" xfId="59" applyFont="1" applyAlignment="1">
      <alignment horizontal="center"/>
      <protection/>
    </xf>
    <xf numFmtId="173" fontId="23" fillId="0" borderId="0" xfId="40" applyNumberFormat="1" applyFont="1" applyAlignment="1">
      <alignment/>
    </xf>
    <xf numFmtId="173" fontId="11" fillId="0" borderId="0" xfId="40" applyNumberFormat="1" applyFont="1" applyAlignment="1">
      <alignment/>
    </xf>
    <xf numFmtId="0" fontId="44" fillId="0" borderId="0" xfId="59" applyFont="1" applyAlignment="1">
      <alignment horizontal="center"/>
      <protection/>
    </xf>
    <xf numFmtId="173" fontId="44" fillId="0" borderId="0" xfId="40" applyNumberFormat="1" applyFont="1" applyAlignment="1">
      <alignment horizontal="centerContinuous"/>
    </xf>
    <xf numFmtId="173" fontId="44" fillId="0" borderId="11" xfId="40" applyNumberFormat="1" applyFont="1" applyBorder="1" applyAlignment="1">
      <alignment horizontal="center"/>
    </xf>
    <xf numFmtId="173" fontId="44" fillId="0" borderId="11" xfId="40" applyNumberFormat="1" applyFont="1" applyBorder="1" applyAlignment="1">
      <alignment horizontal="center" wrapText="1"/>
    </xf>
    <xf numFmtId="0" fontId="17" fillId="0" borderId="42" xfId="62" applyFont="1" applyBorder="1" applyAlignment="1" quotePrefix="1">
      <alignment horizontal="center" vertical="center" wrapText="1"/>
      <protection/>
    </xf>
    <xf numFmtId="0" fontId="17" fillId="0" borderId="0" xfId="62" applyFont="1" applyBorder="1" applyAlignment="1">
      <alignment horizontal="left" wrapText="1"/>
      <protection/>
    </xf>
    <xf numFmtId="173" fontId="9" fillId="0" borderId="15" xfId="40" applyNumberFormat="1" applyFont="1" applyBorder="1" applyAlignment="1">
      <alignment/>
    </xf>
    <xf numFmtId="173" fontId="9" fillId="0" borderId="39" xfId="40" applyNumberFormat="1" applyFont="1" applyBorder="1" applyAlignment="1">
      <alignment/>
    </xf>
    <xf numFmtId="0" fontId="17" fillId="0" borderId="43" xfId="62" applyFont="1" applyBorder="1" applyAlignment="1" quotePrefix="1">
      <alignment horizontal="center" vertical="center" wrapText="1"/>
      <protection/>
    </xf>
    <xf numFmtId="0" fontId="17" fillId="0" borderId="44" xfId="62" applyFont="1" applyBorder="1" applyAlignment="1">
      <alignment horizontal="left" wrapText="1"/>
      <protection/>
    </xf>
    <xf numFmtId="0" fontId="17" fillId="0" borderId="43" xfId="62" applyFont="1" applyBorder="1" applyAlignment="1" quotePrefix="1">
      <alignment horizontal="center" vertical="center" wrapText="1"/>
      <protection/>
    </xf>
    <xf numFmtId="0" fontId="17" fillId="0" borderId="44" xfId="62" applyFont="1" applyBorder="1" applyAlignment="1">
      <alignment horizontal="left" wrapText="1"/>
      <protection/>
    </xf>
    <xf numFmtId="0" fontId="17" fillId="0" borderId="18" xfId="64" applyFont="1" applyBorder="1">
      <alignment/>
      <protection/>
    </xf>
    <xf numFmtId="0" fontId="17" fillId="0" borderId="19" xfId="64" applyFont="1" applyBorder="1">
      <alignment/>
      <protection/>
    </xf>
    <xf numFmtId="0" fontId="17" fillId="0" borderId="44" xfId="64" applyFont="1" applyBorder="1">
      <alignment/>
      <protection/>
    </xf>
    <xf numFmtId="0" fontId="11" fillId="0" borderId="12" xfId="64" applyFont="1" applyBorder="1">
      <alignment/>
      <protection/>
    </xf>
    <xf numFmtId="0" fontId="11" fillId="0" borderId="38" xfId="64" applyFont="1" applyBorder="1">
      <alignment/>
      <protection/>
    </xf>
    <xf numFmtId="173" fontId="9" fillId="0" borderId="38" xfId="40" applyNumberFormat="1" applyFont="1" applyBorder="1" applyAlignment="1">
      <alignment/>
    </xf>
    <xf numFmtId="0" fontId="17" fillId="0" borderId="45" xfId="62" applyFont="1" applyBorder="1" applyAlignment="1" quotePrefix="1">
      <alignment horizontal="center" vertical="center" wrapText="1"/>
      <protection/>
    </xf>
    <xf numFmtId="0" fontId="11" fillId="0" borderId="12" xfId="64" applyFont="1" applyBorder="1">
      <alignment/>
      <protection/>
    </xf>
    <xf numFmtId="0" fontId="11" fillId="0" borderId="38" xfId="64" applyFont="1" applyBorder="1">
      <alignment/>
      <protection/>
    </xf>
    <xf numFmtId="0" fontId="11" fillId="0" borderId="0" xfId="64" applyFont="1" applyAlignment="1">
      <alignment horizontal="center"/>
      <protection/>
    </xf>
    <xf numFmtId="0" fontId="17" fillId="0" borderId="0" xfId="64" applyFont="1">
      <alignment/>
      <protection/>
    </xf>
    <xf numFmtId="0" fontId="11" fillId="0" borderId="0" xfId="64" applyFont="1" applyAlignment="1">
      <alignment/>
      <protection/>
    </xf>
    <xf numFmtId="0" fontId="17" fillId="0" borderId="19" xfId="64" applyFont="1" applyBorder="1">
      <alignment/>
      <protection/>
    </xf>
    <xf numFmtId="0" fontId="17" fillId="0" borderId="42" xfId="62" applyFont="1" applyBorder="1" applyAlignment="1" quotePrefix="1">
      <alignment horizontal="center" vertical="center" wrapText="1"/>
      <protection/>
    </xf>
    <xf numFmtId="0" fontId="17" fillId="0" borderId="20" xfId="62" applyFont="1" applyBorder="1" applyAlignment="1" quotePrefix="1">
      <alignment horizontal="center" vertical="center" wrapText="1"/>
      <protection/>
    </xf>
    <xf numFmtId="0" fontId="17" fillId="0" borderId="13" xfId="62" applyFont="1" applyBorder="1" applyAlignment="1" quotePrefix="1">
      <alignment horizontal="center" vertical="center" wrapText="1"/>
      <protection/>
    </xf>
    <xf numFmtId="165" fontId="9" fillId="0" borderId="46" xfId="57" applyNumberFormat="1" applyFont="1" applyBorder="1">
      <alignment/>
      <protection/>
    </xf>
    <xf numFmtId="165" fontId="9" fillId="0" borderId="47" xfId="57" applyNumberFormat="1" applyFont="1" applyBorder="1">
      <alignment/>
      <protection/>
    </xf>
    <xf numFmtId="0" fontId="9" fillId="0" borderId="38" xfId="57" applyFont="1" applyBorder="1">
      <alignment/>
      <protection/>
    </xf>
    <xf numFmtId="173" fontId="9" fillId="0" borderId="0" xfId="40" applyNumberFormat="1" applyFont="1" applyBorder="1" applyAlignment="1">
      <alignment horizontal="center"/>
    </xf>
    <xf numFmtId="0" fontId="17" fillId="0" borderId="44" xfId="64" applyFont="1" applyBorder="1">
      <alignment/>
      <protection/>
    </xf>
    <xf numFmtId="0" fontId="11" fillId="0" borderId="0" xfId="64" applyFont="1" applyBorder="1">
      <alignment/>
      <protection/>
    </xf>
    <xf numFmtId="173" fontId="9" fillId="0" borderId="0" xfId="40" applyNumberFormat="1" applyFont="1" applyBorder="1" applyAlignment="1">
      <alignment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7" fillId="0" borderId="0" xfId="0" applyFont="1" applyAlignment="1">
      <alignment horizontal="right"/>
    </xf>
    <xf numFmtId="173" fontId="17" fillId="0" borderId="0" xfId="40" applyNumberFormat="1" applyFont="1" applyAlignment="1">
      <alignment/>
    </xf>
    <xf numFmtId="173" fontId="11" fillId="0" borderId="0" xfId="40" applyNumberFormat="1" applyFont="1" applyAlignment="1">
      <alignment/>
    </xf>
    <xf numFmtId="0" fontId="11" fillId="0" borderId="0" xfId="0" applyFont="1" applyAlignment="1">
      <alignment horizontal="center"/>
    </xf>
    <xf numFmtId="165" fontId="11" fillId="0" borderId="0" xfId="0" applyNumberFormat="1" applyFont="1" applyAlignment="1">
      <alignment horizontal="right"/>
    </xf>
    <xf numFmtId="0" fontId="9" fillId="0" borderId="0" xfId="64" applyFont="1" applyAlignment="1">
      <alignment horizontal="center"/>
      <protection/>
    </xf>
    <xf numFmtId="165" fontId="9" fillId="0" borderId="0" xfId="0" applyNumberFormat="1" applyFont="1" applyAlignment="1">
      <alignment horizontal="right"/>
    </xf>
    <xf numFmtId="0" fontId="9" fillId="0" borderId="0" xfId="62" applyFont="1">
      <alignment/>
      <protection/>
    </xf>
    <xf numFmtId="0" fontId="9" fillId="0" borderId="0" xfId="62" applyFont="1" applyBorder="1">
      <alignment/>
      <protection/>
    </xf>
    <xf numFmtId="173" fontId="9" fillId="0" borderId="0" xfId="40" applyNumberFormat="1" applyFont="1" applyAlignment="1">
      <alignment horizontal="right"/>
    </xf>
    <xf numFmtId="165" fontId="9" fillId="0" borderId="0" xfId="62" applyNumberFormat="1" applyFont="1">
      <alignment/>
      <protection/>
    </xf>
    <xf numFmtId="165" fontId="11" fillId="0" borderId="0" xfId="62" applyNumberFormat="1" applyFont="1">
      <alignment/>
      <protection/>
    </xf>
    <xf numFmtId="0" fontId="25" fillId="0" borderId="0" xfId="64" applyFont="1">
      <alignment/>
      <protection/>
    </xf>
    <xf numFmtId="0" fontId="8" fillId="0" borderId="0" xfId="64" applyFont="1" applyBorder="1" applyAlignment="1" quotePrefix="1">
      <alignment wrapText="1"/>
      <protection/>
    </xf>
    <xf numFmtId="0" fontId="8" fillId="0" borderId="0" xfId="64" applyFont="1" applyBorder="1" applyAlignment="1">
      <alignment horizontal="right"/>
      <protection/>
    </xf>
    <xf numFmtId="173" fontId="9" fillId="0" borderId="0" xfId="40" applyNumberFormat="1" applyFont="1" applyBorder="1" applyAlignment="1">
      <alignment horizontal="right"/>
    </xf>
    <xf numFmtId="44" fontId="9" fillId="0" borderId="0" xfId="66" applyFont="1" applyAlignment="1">
      <alignment horizontal="left" wrapText="1"/>
    </xf>
    <xf numFmtId="44" fontId="9" fillId="0" borderId="0" xfId="66" applyFont="1" applyAlignment="1">
      <alignment wrapText="1"/>
    </xf>
    <xf numFmtId="0" fontId="9" fillId="0" borderId="0" xfId="64" applyFont="1" applyBorder="1">
      <alignment/>
      <protection/>
    </xf>
    <xf numFmtId="173" fontId="22" fillId="0" borderId="0" xfId="40" applyNumberFormat="1" applyFont="1" applyBorder="1" applyAlignment="1">
      <alignment horizontal="right"/>
    </xf>
    <xf numFmtId="173" fontId="8" fillId="0" borderId="0" xfId="40" applyNumberFormat="1" applyFont="1" applyBorder="1" applyAlignment="1">
      <alignment horizontal="right"/>
    </xf>
    <xf numFmtId="0" fontId="8" fillId="0" borderId="0" xfId="64" applyFont="1" applyBorder="1" applyAlignment="1">
      <alignment horizontal="center"/>
      <protection/>
    </xf>
    <xf numFmtId="0" fontId="8" fillId="0" borderId="0" xfId="62" applyFont="1" applyBorder="1" applyAlignment="1">
      <alignment horizontal="left" wrapText="1"/>
      <protection/>
    </xf>
    <xf numFmtId="172" fontId="9" fillId="0" borderId="0" xfId="40" applyNumberFormat="1" applyFont="1" applyAlignment="1">
      <alignment horizontal="right" wrapText="1"/>
    </xf>
    <xf numFmtId="172" fontId="22" fillId="0" borderId="0" xfId="40" applyNumberFormat="1" applyFont="1" applyAlignment="1">
      <alignment horizontal="right" wrapText="1"/>
    </xf>
    <xf numFmtId="172" fontId="8" fillId="0" borderId="0" xfId="40" applyNumberFormat="1" applyFont="1" applyAlignment="1">
      <alignment horizontal="right" wrapText="1"/>
    </xf>
    <xf numFmtId="172" fontId="4" fillId="0" borderId="0" xfId="40" applyNumberFormat="1" applyFont="1" applyAlignment="1">
      <alignment horizontal="right" wrapText="1"/>
    </xf>
    <xf numFmtId="0" fontId="8" fillId="0" borderId="0" xfId="64" applyFont="1" applyBorder="1" quotePrefix="1">
      <alignment/>
      <protection/>
    </xf>
    <xf numFmtId="173" fontId="4" fillId="0" borderId="0" xfId="64" applyNumberFormat="1" applyFont="1">
      <alignment/>
      <protection/>
    </xf>
    <xf numFmtId="0" fontId="8" fillId="0" borderId="0" xfId="59" applyFont="1">
      <alignment/>
      <protection/>
    </xf>
    <xf numFmtId="0" fontId="9" fillId="0" borderId="0" xfId="64" applyFont="1">
      <alignment/>
      <protection/>
    </xf>
    <xf numFmtId="0" fontId="16" fillId="0" borderId="0" xfId="0" applyFont="1" applyAlignment="1">
      <alignment/>
    </xf>
    <xf numFmtId="173" fontId="9" fillId="0" borderId="0" xfId="40" applyNumberFormat="1" applyFont="1" applyAlignment="1">
      <alignment/>
    </xf>
    <xf numFmtId="0" fontId="8" fillId="0" borderId="11" xfId="59" applyFont="1" applyBorder="1" applyAlignment="1">
      <alignment/>
      <protection/>
    </xf>
    <xf numFmtId="0" fontId="8" fillId="0" borderId="13" xfId="59" applyFont="1" applyBorder="1">
      <alignment/>
      <protection/>
    </xf>
    <xf numFmtId="0" fontId="8" fillId="0" borderId="14" xfId="59" applyFont="1" applyBorder="1">
      <alignment/>
      <protection/>
    </xf>
    <xf numFmtId="0" fontId="9" fillId="0" borderId="0" xfId="59" applyFont="1" applyBorder="1" applyAlignment="1">
      <alignment horizontal="right"/>
      <protection/>
    </xf>
    <xf numFmtId="0" fontId="9" fillId="0" borderId="0" xfId="59" applyFont="1" applyBorder="1" applyAlignment="1">
      <alignment/>
      <protection/>
    </xf>
    <xf numFmtId="173" fontId="9" fillId="0" borderId="0" xfId="40" applyNumberFormat="1" applyFont="1" applyBorder="1" applyAlignment="1">
      <alignment/>
    </xf>
    <xf numFmtId="0" fontId="9" fillId="0" borderId="0" xfId="59" applyFont="1" applyBorder="1" applyAlignment="1">
      <alignment wrapText="1"/>
      <protection/>
    </xf>
    <xf numFmtId="0" fontId="9" fillId="0" borderId="20" xfId="59" applyFont="1" applyBorder="1" applyAlignment="1">
      <alignment horizontal="right"/>
      <protection/>
    </xf>
    <xf numFmtId="0" fontId="9" fillId="0" borderId="20" xfId="59" applyFont="1" applyBorder="1" applyAlignment="1">
      <alignment/>
      <protection/>
    </xf>
    <xf numFmtId="173" fontId="9" fillId="0" borderId="20" xfId="40" applyNumberFormat="1" applyFont="1" applyBorder="1" applyAlignment="1">
      <alignment/>
    </xf>
    <xf numFmtId="0" fontId="9" fillId="0" borderId="0" xfId="59" applyFont="1" applyAlignment="1">
      <alignment horizontal="right"/>
      <protection/>
    </xf>
    <xf numFmtId="173" fontId="9" fillId="0" borderId="0" xfId="40" applyNumberFormat="1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173" fontId="9" fillId="0" borderId="0" xfId="40" applyNumberFormat="1" applyFont="1" applyAlignment="1">
      <alignment horizontal="right"/>
    </xf>
    <xf numFmtId="173" fontId="9" fillId="0" borderId="0" xfId="59" applyNumberFormat="1" applyFont="1">
      <alignment/>
      <protection/>
    </xf>
    <xf numFmtId="0" fontId="9" fillId="0" borderId="0" xfId="59" applyFont="1" applyAlignment="1">
      <alignment/>
      <protection/>
    </xf>
    <xf numFmtId="0" fontId="9" fillId="0" borderId="0" xfId="0" applyFont="1" applyAlignment="1">
      <alignment wrapText="1"/>
    </xf>
    <xf numFmtId="173" fontId="8" fillId="0" borderId="0" xfId="59" applyNumberFormat="1" applyFont="1">
      <alignment/>
      <protection/>
    </xf>
    <xf numFmtId="0" fontId="8" fillId="0" borderId="38" xfId="59" applyFont="1" applyBorder="1" applyAlignment="1">
      <alignment horizontal="right"/>
      <protection/>
    </xf>
    <xf numFmtId="0" fontId="8" fillId="0" borderId="38" xfId="59" applyFont="1" applyBorder="1">
      <alignment/>
      <protection/>
    </xf>
    <xf numFmtId="173" fontId="8" fillId="0" borderId="38" xfId="40" applyNumberFormat="1" applyFont="1" applyBorder="1" applyAlignment="1">
      <alignment/>
    </xf>
    <xf numFmtId="0" fontId="8" fillId="0" borderId="0" xfId="59" applyFont="1" applyBorder="1" applyAlignment="1">
      <alignment horizontal="right"/>
      <protection/>
    </xf>
    <xf numFmtId="0" fontId="8" fillId="0" borderId="0" xfId="59" applyFont="1" applyBorder="1">
      <alignment/>
      <protection/>
    </xf>
    <xf numFmtId="173" fontId="8" fillId="0" borderId="0" xfId="40" applyNumberFormat="1" applyFont="1" applyBorder="1" applyAlignment="1">
      <alignment/>
    </xf>
    <xf numFmtId="173" fontId="8" fillId="0" borderId="0" xfId="59" applyNumberFormat="1" applyFont="1" applyBorder="1">
      <alignment/>
      <protection/>
    </xf>
    <xf numFmtId="0" fontId="9" fillId="0" borderId="0" xfId="0" applyFont="1" applyBorder="1" applyAlignment="1">
      <alignment horizontal="left" wrapText="1"/>
    </xf>
    <xf numFmtId="0" fontId="9" fillId="0" borderId="0" xfId="59" applyFont="1" applyBorder="1">
      <alignment/>
      <protection/>
    </xf>
    <xf numFmtId="0" fontId="46" fillId="0" borderId="0" xfId="0" applyFont="1" applyBorder="1" applyAlignment="1">
      <alignment/>
    </xf>
    <xf numFmtId="0" fontId="9" fillId="0" borderId="24" xfId="59" applyFont="1" applyBorder="1" applyAlignment="1">
      <alignment horizontal="right"/>
      <protection/>
    </xf>
    <xf numFmtId="0" fontId="9" fillId="0" borderId="24" xfId="59" applyFont="1" applyBorder="1" applyAlignment="1">
      <alignment/>
      <protection/>
    </xf>
    <xf numFmtId="173" fontId="8" fillId="0" borderId="24" xfId="40" applyNumberFormat="1" applyFont="1" applyBorder="1" applyAlignment="1">
      <alignment/>
    </xf>
    <xf numFmtId="0" fontId="8" fillId="0" borderId="0" xfId="60" applyFont="1">
      <alignment/>
      <protection/>
    </xf>
    <xf numFmtId="0" fontId="8" fillId="0" borderId="38" xfId="60" applyFont="1" applyBorder="1" applyAlignment="1">
      <alignment horizontal="right"/>
      <protection/>
    </xf>
    <xf numFmtId="0" fontId="8" fillId="0" borderId="38" xfId="60" applyFont="1" applyBorder="1">
      <alignment/>
      <protection/>
    </xf>
    <xf numFmtId="173" fontId="8" fillId="0" borderId="20" xfId="40" applyNumberFormat="1" applyFont="1" applyBorder="1" applyAlignment="1">
      <alignment/>
    </xf>
    <xf numFmtId="165" fontId="9" fillId="0" borderId="0" xfId="59" applyNumberFormat="1" applyFont="1">
      <alignment/>
      <protection/>
    </xf>
    <xf numFmtId="165" fontId="9" fillId="0" borderId="20" xfId="59" applyNumberFormat="1" applyFont="1" applyBorder="1">
      <alignment/>
      <protection/>
    </xf>
    <xf numFmtId="165" fontId="9" fillId="0" borderId="24" xfId="59" applyNumberFormat="1" applyFont="1" applyBorder="1">
      <alignment/>
      <protection/>
    </xf>
    <xf numFmtId="165" fontId="8" fillId="0" borderId="38" xfId="59" applyNumberFormat="1" applyFont="1" applyBorder="1">
      <alignment/>
      <protection/>
    </xf>
    <xf numFmtId="165" fontId="8" fillId="0" borderId="14" xfId="59" applyNumberFormat="1" applyFont="1" applyBorder="1">
      <alignment/>
      <protection/>
    </xf>
    <xf numFmtId="0" fontId="11" fillId="0" borderId="0" xfId="0" applyFont="1" applyAlignment="1">
      <alignment horizontal="left" wrapText="1"/>
    </xf>
    <xf numFmtId="0" fontId="9" fillId="0" borderId="12" xfId="0" applyFont="1" applyBorder="1" applyAlignment="1">
      <alignment horizontal="center" wrapText="1"/>
    </xf>
    <xf numFmtId="0" fontId="4" fillId="0" borderId="0" xfId="63" applyFont="1" applyAlignment="1">
      <alignment horizontal="center"/>
      <protection/>
    </xf>
    <xf numFmtId="165" fontId="9" fillId="0" borderId="0" xfId="63" applyNumberFormat="1" applyFont="1">
      <alignment/>
      <protection/>
    </xf>
    <xf numFmtId="0" fontId="8" fillId="0" borderId="0" xfId="63" applyFont="1" applyAlignment="1">
      <alignment horizontal="center"/>
      <protection/>
    </xf>
    <xf numFmtId="0" fontId="9" fillId="0" borderId="0" xfId="63" applyFont="1" applyAlignment="1">
      <alignment horizontal="center"/>
      <protection/>
    </xf>
    <xf numFmtId="0" fontId="8" fillId="0" borderId="0" xfId="63" applyFont="1">
      <alignment/>
      <protection/>
    </xf>
    <xf numFmtId="173" fontId="8" fillId="0" borderId="38" xfId="40" applyNumberFormat="1" applyFont="1" applyBorder="1" applyAlignment="1">
      <alignment horizontal="right"/>
    </xf>
    <xf numFmtId="0" fontId="9" fillId="0" borderId="0" xfId="63" applyFont="1" applyBorder="1" applyAlignment="1">
      <alignment horizontal="left" wrapText="1"/>
      <protection/>
    </xf>
    <xf numFmtId="0" fontId="8" fillId="0" borderId="10" xfId="63" applyFont="1" applyBorder="1">
      <alignment/>
      <protection/>
    </xf>
    <xf numFmtId="0" fontId="8" fillId="0" borderId="10" xfId="63" applyFont="1" applyBorder="1" applyAlignment="1">
      <alignment horizontal="center"/>
      <protection/>
    </xf>
    <xf numFmtId="0" fontId="9" fillId="0" borderId="0" xfId="63" applyFont="1" applyAlignment="1">
      <alignment horizontal="right"/>
      <protection/>
    </xf>
    <xf numFmtId="0" fontId="8" fillId="0" borderId="0" xfId="63" applyFont="1" applyBorder="1" applyAlignment="1">
      <alignment horizontal="center"/>
      <protection/>
    </xf>
    <xf numFmtId="165" fontId="8" fillId="0" borderId="0" xfId="63" applyNumberFormat="1" applyFont="1">
      <alignment/>
      <protection/>
    </xf>
    <xf numFmtId="0" fontId="8" fillId="0" borderId="48" xfId="63" applyFont="1" applyBorder="1">
      <alignment/>
      <protection/>
    </xf>
    <xf numFmtId="0" fontId="4" fillId="0" borderId="4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5" fontId="9" fillId="0" borderId="0" xfId="63" applyNumberFormat="1" applyFont="1" applyBorder="1">
      <alignment/>
      <protection/>
    </xf>
    <xf numFmtId="0" fontId="9" fillId="0" borderId="0" xfId="63" applyFont="1" applyBorder="1" applyAlignment="1">
      <alignment wrapText="1"/>
      <protection/>
    </xf>
    <xf numFmtId="0" fontId="9" fillId="0" borderId="0" xfId="63" applyFont="1" applyBorder="1" applyAlignment="1">
      <alignment horizontal="center"/>
      <protection/>
    </xf>
    <xf numFmtId="0" fontId="9" fillId="0" borderId="0" xfId="63" applyFont="1" applyBorder="1" applyAlignment="1">
      <alignment horizontal="center" wrapText="1"/>
      <protection/>
    </xf>
    <xf numFmtId="173" fontId="9" fillId="0" borderId="0" xfId="63" applyNumberFormat="1" applyFont="1" applyBorder="1">
      <alignment/>
      <protection/>
    </xf>
    <xf numFmtId="0" fontId="8" fillId="0" borderId="0" xfId="63" applyFont="1" applyBorder="1" applyAlignment="1">
      <alignment vertical="center" wrapText="1"/>
      <protection/>
    </xf>
    <xf numFmtId="0" fontId="8" fillId="0" borderId="0" xfId="63" applyFont="1" applyBorder="1" applyAlignment="1">
      <alignment vertical="center"/>
      <protection/>
    </xf>
    <xf numFmtId="0" fontId="8" fillId="0" borderId="0" xfId="63" applyFont="1" applyBorder="1" applyAlignment="1">
      <alignment/>
      <protection/>
    </xf>
    <xf numFmtId="0" fontId="9" fillId="0" borderId="0" xfId="0" applyFont="1" applyBorder="1" applyAlignment="1">
      <alignment/>
    </xf>
    <xf numFmtId="0" fontId="9" fillId="0" borderId="0" xfId="63" applyFont="1" applyBorder="1" applyAlignment="1">
      <alignment horizontal="right"/>
      <protection/>
    </xf>
    <xf numFmtId="0" fontId="4" fillId="0" borderId="0" xfId="63" applyFont="1" applyAlignment="1">
      <alignment horizontal="right"/>
      <protection/>
    </xf>
    <xf numFmtId="0" fontId="9" fillId="0" borderId="0" xfId="63" applyFont="1" applyAlignment="1" quotePrefix="1">
      <alignment horizontal="right"/>
      <protection/>
    </xf>
    <xf numFmtId="0" fontId="4" fillId="0" borderId="38" xfId="63" applyFont="1" applyBorder="1" applyAlignment="1">
      <alignment horizontal="right"/>
      <protection/>
    </xf>
    <xf numFmtId="173" fontId="4" fillId="0" borderId="38" xfId="40" applyNumberFormat="1" applyFont="1" applyBorder="1" applyAlignment="1">
      <alignment horizontal="right"/>
    </xf>
    <xf numFmtId="165" fontId="4" fillId="0" borderId="0" xfId="63" applyNumberFormat="1" applyFont="1" applyBorder="1">
      <alignment/>
      <protection/>
    </xf>
    <xf numFmtId="173" fontId="4" fillId="0" borderId="0" xfId="63" applyNumberFormat="1" applyFont="1" applyBorder="1">
      <alignment/>
      <protection/>
    </xf>
    <xf numFmtId="0" fontId="4" fillId="0" borderId="0" xfId="63" applyFont="1" applyBorder="1">
      <alignment/>
      <protection/>
    </xf>
    <xf numFmtId="0" fontId="6" fillId="0" borderId="0" xfId="63" applyFont="1">
      <alignment/>
      <protection/>
    </xf>
    <xf numFmtId="165" fontId="6" fillId="0" borderId="0" xfId="63" applyNumberFormat="1" applyFont="1">
      <alignment/>
      <protection/>
    </xf>
    <xf numFmtId="0" fontId="9" fillId="0" borderId="17" xfId="63" applyFont="1" applyBorder="1" applyAlignment="1">
      <alignment wrapText="1"/>
      <protection/>
    </xf>
    <xf numFmtId="0" fontId="48" fillId="0" borderId="0" xfId="0" applyFont="1" applyAlignment="1">
      <alignment/>
    </xf>
    <xf numFmtId="173" fontId="48" fillId="0" borderId="0" xfId="40" applyNumberFormat="1" applyFont="1" applyAlignment="1">
      <alignment/>
    </xf>
    <xf numFmtId="0" fontId="9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/>
    </xf>
    <xf numFmtId="173" fontId="9" fillId="0" borderId="0" xfId="40" applyNumberFormat="1" applyFont="1" applyFill="1" applyAlignment="1">
      <alignment vertical="top" wrapText="1"/>
    </xf>
    <xf numFmtId="0" fontId="9" fillId="0" borderId="0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left" vertical="top" wrapText="1"/>
    </xf>
    <xf numFmtId="173" fontId="9" fillId="0" borderId="0" xfId="40" applyNumberFormat="1" applyFont="1" applyBorder="1" applyAlignment="1">
      <alignment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left" vertical="top" wrapText="1"/>
    </xf>
    <xf numFmtId="173" fontId="9" fillId="0" borderId="0" xfId="40" applyNumberFormat="1" applyFont="1" applyBorder="1" applyAlignment="1">
      <alignment vertical="top" wrapText="1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left" vertical="top" wrapText="1"/>
    </xf>
    <xf numFmtId="173" fontId="9" fillId="0" borderId="0" xfId="40" applyNumberFormat="1" applyFont="1" applyAlignment="1">
      <alignment vertical="top" wrapText="1"/>
    </xf>
    <xf numFmtId="0" fontId="21" fillId="0" borderId="49" xfId="0" applyFont="1" applyBorder="1" applyAlignment="1">
      <alignment horizontal="center" wrapText="1"/>
    </xf>
    <xf numFmtId="0" fontId="21" fillId="0" borderId="50" xfId="0" applyFont="1" applyBorder="1" applyAlignment="1">
      <alignment horizontal="center" wrapText="1"/>
    </xf>
    <xf numFmtId="0" fontId="21" fillId="0" borderId="50" xfId="0" applyFont="1" applyBorder="1" applyAlignment="1">
      <alignment horizontal="left" wrapText="1"/>
    </xf>
    <xf numFmtId="173" fontId="16" fillId="0" borderId="50" xfId="40" applyNumberFormat="1" applyFont="1" applyBorder="1" applyAlignment="1">
      <alignment wrapText="1"/>
    </xf>
    <xf numFmtId="0" fontId="21" fillId="0" borderId="0" xfId="0" applyFont="1" applyAlignment="1">
      <alignment/>
    </xf>
    <xf numFmtId="0" fontId="8" fillId="0" borderId="50" xfId="0" applyFont="1" applyBorder="1" applyAlignment="1">
      <alignment horizontal="left" wrapText="1"/>
    </xf>
    <xf numFmtId="173" fontId="9" fillId="0" borderId="0" xfId="40" applyNumberFormat="1" applyFont="1" applyAlignment="1">
      <alignment/>
    </xf>
    <xf numFmtId="0" fontId="8" fillId="0" borderId="0" xfId="63" applyFont="1" applyAlignment="1">
      <alignment/>
      <protection/>
    </xf>
    <xf numFmtId="0" fontId="4" fillId="0" borderId="0" xfId="63" applyFont="1" applyAlignment="1">
      <alignment/>
      <protection/>
    </xf>
    <xf numFmtId="173" fontId="9" fillId="0" borderId="0" xfId="40" applyNumberFormat="1" applyFont="1" applyFill="1" applyBorder="1" applyAlignment="1">
      <alignment horizontal="right" vertical="top" wrapText="1"/>
    </xf>
    <xf numFmtId="20" fontId="9" fillId="0" borderId="0" xfId="0" applyNumberFormat="1" applyFont="1" applyAlignment="1" quotePrefix="1">
      <alignment horizontal="center" vertical="top" wrapText="1"/>
    </xf>
    <xf numFmtId="173" fontId="9" fillId="0" borderId="0" xfId="40" applyNumberFormat="1" applyFont="1" applyAlignment="1">
      <alignment horizontal="center" vertical="top" wrapText="1"/>
    </xf>
    <xf numFmtId="173" fontId="8" fillId="0" borderId="48" xfId="40" applyNumberFormat="1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173" fontId="8" fillId="0" borderId="38" xfId="40" applyNumberFormat="1" applyFont="1" applyBorder="1" applyAlignment="1">
      <alignment horizontal="center" wrapText="1"/>
    </xf>
    <xf numFmtId="20" fontId="9" fillId="0" borderId="0" xfId="0" applyNumberFormat="1" applyFont="1" applyBorder="1" applyAlignment="1" quotePrefix="1">
      <alignment horizontal="center" vertical="top" wrapText="1"/>
    </xf>
    <xf numFmtId="20" fontId="9" fillId="0" borderId="0" xfId="0" applyNumberFormat="1" applyFont="1" applyBorder="1" applyAlignment="1" quotePrefix="1">
      <alignment horizontal="center" vertical="top" wrapText="1"/>
    </xf>
    <xf numFmtId="20" fontId="9" fillId="0" borderId="0" xfId="0" applyNumberFormat="1" applyFont="1" applyBorder="1" applyAlignment="1" quotePrefix="1">
      <alignment horizontal="center" vertical="top" wrapText="1"/>
    </xf>
    <xf numFmtId="20" fontId="9" fillId="0" borderId="0" xfId="0" applyNumberFormat="1" applyFont="1" applyBorder="1" applyAlignment="1" quotePrefix="1">
      <alignment horizontal="center" vertical="top" wrapText="1"/>
    </xf>
    <xf numFmtId="20" fontId="9" fillId="0" borderId="0" xfId="0" applyNumberFormat="1" applyFont="1" applyBorder="1" applyAlignment="1" quotePrefix="1">
      <alignment horizontal="center" vertical="top" wrapText="1"/>
    </xf>
    <xf numFmtId="0" fontId="8" fillId="0" borderId="12" xfId="0" applyFont="1" applyBorder="1" applyAlignment="1">
      <alignment horizontal="center" wrapText="1"/>
    </xf>
    <xf numFmtId="0" fontId="16" fillId="0" borderId="12" xfId="0" applyFont="1" applyBorder="1" applyAlignment="1">
      <alignment horizontal="center" wrapText="1"/>
    </xf>
    <xf numFmtId="0" fontId="21" fillId="0" borderId="12" xfId="0" applyFont="1" applyBorder="1" applyAlignment="1">
      <alignment horizontal="center" wrapText="1"/>
    </xf>
    <xf numFmtId="0" fontId="21" fillId="0" borderId="10" xfId="0" applyFont="1" applyBorder="1" applyAlignment="1">
      <alignment horizontal="center" vertical="top" wrapText="1"/>
    </xf>
    <xf numFmtId="173" fontId="21" fillId="0" borderId="38" xfId="40" applyNumberFormat="1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173" fontId="4" fillId="0" borderId="38" xfId="40" applyNumberFormat="1" applyFont="1" applyBorder="1" applyAlignment="1">
      <alignment horizontal="center" wrapText="1"/>
    </xf>
    <xf numFmtId="0" fontId="5" fillId="0" borderId="0" xfId="63" applyFont="1" applyAlignment="1">
      <alignment horizontal="center"/>
      <protection/>
    </xf>
    <xf numFmtId="0" fontId="49" fillId="0" borderId="0" xfId="0" applyFont="1" applyBorder="1" applyAlignment="1">
      <alignment horizontal="left" wrapText="1"/>
    </xf>
    <xf numFmtId="0" fontId="11" fillId="0" borderId="0" xfId="63" applyFont="1" applyBorder="1" applyAlignment="1">
      <alignment horizontal="left" wrapText="1"/>
      <protection/>
    </xf>
    <xf numFmtId="0" fontId="50" fillId="0" borderId="0" xfId="63" applyFont="1" applyBorder="1" applyAlignment="1">
      <alignment/>
      <protection/>
    </xf>
    <xf numFmtId="165" fontId="50" fillId="0" borderId="0" xfId="63" applyNumberFormat="1" applyFont="1" applyBorder="1" applyAlignment="1">
      <alignment/>
      <protection/>
    </xf>
    <xf numFmtId="0" fontId="11" fillId="0" borderId="0" xfId="63" applyFont="1" applyBorder="1" applyAlignment="1">
      <alignment horizontal="center" wrapText="1"/>
      <protection/>
    </xf>
    <xf numFmtId="0" fontId="49" fillId="0" borderId="0" xfId="0" applyFont="1" applyBorder="1" applyAlignment="1">
      <alignment horizontal="center" wrapText="1"/>
    </xf>
    <xf numFmtId="0" fontId="11" fillId="0" borderId="0" xfId="63" applyFont="1" applyBorder="1">
      <alignment/>
      <protection/>
    </xf>
    <xf numFmtId="0" fontId="8" fillId="0" borderId="0" xfId="63" applyFont="1" applyBorder="1" applyAlignment="1">
      <alignment horizontal="right"/>
      <protection/>
    </xf>
    <xf numFmtId="173" fontId="8" fillId="0" borderId="0" xfId="40" applyNumberFormat="1" applyFont="1" applyBorder="1" applyAlignment="1">
      <alignment/>
    </xf>
    <xf numFmtId="0" fontId="8" fillId="0" borderId="51" xfId="63" applyFont="1" applyBorder="1">
      <alignment/>
      <protection/>
    </xf>
    <xf numFmtId="0" fontId="8" fillId="0" borderId="51" xfId="63" applyFont="1" applyBorder="1" applyAlignment="1">
      <alignment horizontal="center"/>
      <protection/>
    </xf>
    <xf numFmtId="0" fontId="8" fillId="0" borderId="52" xfId="63" applyFont="1" applyBorder="1">
      <alignment/>
      <protection/>
    </xf>
    <xf numFmtId="0" fontId="8" fillId="0" borderId="40" xfId="63" applyFont="1" applyBorder="1">
      <alignment/>
      <protection/>
    </xf>
    <xf numFmtId="0" fontId="11" fillId="0" borderId="0" xfId="63" applyFont="1" applyBorder="1" applyAlignment="1">
      <alignment horizontal="right"/>
      <protection/>
    </xf>
    <xf numFmtId="0" fontId="11" fillId="0" borderId="0" xfId="63" applyFont="1" applyBorder="1" applyAlignment="1">
      <alignment horizontal="center"/>
      <protection/>
    </xf>
    <xf numFmtId="173" fontId="11" fillId="0" borderId="0" xfId="40" applyNumberFormat="1" applyFont="1" applyBorder="1" applyAlignment="1">
      <alignment horizontal="right"/>
    </xf>
    <xf numFmtId="165" fontId="11" fillId="0" borderId="0" xfId="63" applyNumberFormat="1" applyFont="1" applyBorder="1">
      <alignment/>
      <protection/>
    </xf>
    <xf numFmtId="0" fontId="51" fillId="0" borderId="0" xfId="0" applyFont="1" applyAlignment="1">
      <alignment wrapText="1"/>
    </xf>
    <xf numFmtId="0" fontId="51" fillId="0" borderId="0" xfId="0" applyFont="1" applyAlignment="1">
      <alignment/>
    </xf>
    <xf numFmtId="0" fontId="9" fillId="0" borderId="0" xfId="58" applyFont="1" applyBorder="1" applyAlignment="1">
      <alignment/>
      <protection/>
    </xf>
    <xf numFmtId="0" fontId="21" fillId="0" borderId="0" xfId="58" applyFont="1" applyBorder="1" applyAlignment="1">
      <alignment/>
      <protection/>
    </xf>
    <xf numFmtId="0" fontId="46" fillId="0" borderId="0" xfId="0" applyFont="1" applyAlignment="1">
      <alignment horizontal="left" wrapText="1"/>
    </xf>
    <xf numFmtId="0" fontId="46" fillId="0" borderId="0" xfId="0" applyFont="1" applyAlignment="1">
      <alignment/>
    </xf>
    <xf numFmtId="0" fontId="9" fillId="0" borderId="0" xfId="58" applyFont="1" applyBorder="1" applyAlignment="1">
      <alignment wrapText="1"/>
      <protection/>
    </xf>
    <xf numFmtId="0" fontId="21" fillId="0" borderId="0" xfId="58" applyFont="1" applyBorder="1" applyAlignment="1">
      <alignment wrapText="1"/>
      <protection/>
    </xf>
    <xf numFmtId="0" fontId="8" fillId="0" borderId="11" xfId="58" applyFont="1" applyBorder="1" applyAlignment="1">
      <alignment horizontal="centerContinuous"/>
      <protection/>
    </xf>
    <xf numFmtId="0" fontId="8" fillId="0" borderId="13" xfId="58" applyFont="1" applyBorder="1" applyAlignment="1">
      <alignment horizontal="centerContinuous"/>
      <protection/>
    </xf>
    <xf numFmtId="0" fontId="8" fillId="0" borderId="14" xfId="58" applyFont="1" applyBorder="1" applyAlignment="1">
      <alignment horizontal="centerContinuous"/>
      <protection/>
    </xf>
    <xf numFmtId="0" fontId="9" fillId="0" borderId="0" xfId="58" applyFont="1" applyAlignment="1">
      <alignment horizontal="center"/>
      <protection/>
    </xf>
    <xf numFmtId="41" fontId="9" fillId="0" borderId="0" xfId="58" applyNumberFormat="1" applyFont="1">
      <alignment/>
      <protection/>
    </xf>
    <xf numFmtId="41" fontId="9" fillId="0" borderId="0" xfId="58" applyNumberFormat="1" applyFont="1" applyBorder="1" applyAlignment="1">
      <alignment horizontal="center"/>
      <protection/>
    </xf>
    <xf numFmtId="41" fontId="9" fillId="0" borderId="0" xfId="58" applyNumberFormat="1" applyFont="1" applyBorder="1">
      <alignment/>
      <protection/>
    </xf>
    <xf numFmtId="0" fontId="9" fillId="0" borderId="0" xfId="0" applyFont="1" applyBorder="1" applyAlignment="1">
      <alignment/>
    </xf>
    <xf numFmtId="0" fontId="21" fillId="0" borderId="0" xfId="58" applyFont="1" applyBorder="1" applyAlignment="1">
      <alignment horizontal="center"/>
      <protection/>
    </xf>
    <xf numFmtId="41" fontId="21" fillId="0" borderId="0" xfId="58" applyNumberFormat="1" applyFont="1" applyBorder="1" applyAlignment="1">
      <alignment horizontal="center"/>
      <protection/>
    </xf>
    <xf numFmtId="0" fontId="21" fillId="0" borderId="0" xfId="0" applyFont="1" applyBorder="1" applyAlignment="1">
      <alignment/>
    </xf>
    <xf numFmtId="0" fontId="8" fillId="0" borderId="0" xfId="58" applyFont="1" applyBorder="1" applyAlignment="1">
      <alignment horizontal="center"/>
      <protection/>
    </xf>
    <xf numFmtId="0" fontId="8" fillId="0" borderId="0" xfId="0" applyFont="1" applyBorder="1" applyAlignment="1">
      <alignment/>
    </xf>
    <xf numFmtId="0" fontId="9" fillId="0" borderId="0" xfId="58" applyFont="1" applyBorder="1" applyAlignment="1">
      <alignment horizontal="center"/>
      <protection/>
    </xf>
    <xf numFmtId="41" fontId="9" fillId="0" borderId="53" xfId="58" applyNumberFormat="1" applyFont="1" applyBorder="1">
      <alignment/>
      <protection/>
    </xf>
    <xf numFmtId="41" fontId="21" fillId="0" borderId="0" xfId="58" applyNumberFormat="1" applyFont="1" applyBorder="1">
      <alignment/>
      <protection/>
    </xf>
    <xf numFmtId="0" fontId="9" fillId="0" borderId="0" xfId="0" applyFont="1" applyBorder="1" applyAlignment="1">
      <alignment/>
    </xf>
    <xf numFmtId="0" fontId="21" fillId="0" borderId="0" xfId="58" applyFont="1" applyAlignment="1">
      <alignment horizontal="center"/>
      <protection/>
    </xf>
    <xf numFmtId="0" fontId="16" fillId="0" borderId="0" xfId="0" applyFont="1" applyBorder="1" applyAlignment="1">
      <alignment/>
    </xf>
    <xf numFmtId="41" fontId="9" fillId="0" borderId="53" xfId="58" applyNumberFormat="1" applyFont="1" applyBorder="1" applyAlignment="1">
      <alignment horizontal="centerContinuous"/>
      <protection/>
    </xf>
    <xf numFmtId="0" fontId="52" fillId="0" borderId="0" xfId="58" applyFont="1" applyBorder="1" applyAlignment="1">
      <alignment horizontal="center"/>
      <protection/>
    </xf>
    <xf numFmtId="0" fontId="11" fillId="0" borderId="0" xfId="58" applyFont="1" applyBorder="1" applyAlignment="1">
      <alignment/>
      <protection/>
    </xf>
    <xf numFmtId="41" fontId="11" fillId="0" borderId="0" xfId="58" applyNumberFormat="1" applyFont="1" applyBorder="1" applyAlignment="1">
      <alignment horizontal="center"/>
      <protection/>
    </xf>
    <xf numFmtId="0" fontId="52" fillId="0" borderId="0" xfId="0" applyFont="1" applyBorder="1" applyAlignment="1">
      <alignment/>
    </xf>
    <xf numFmtId="0" fontId="11" fillId="0" borderId="0" xfId="58" applyFont="1" applyBorder="1" applyAlignment="1">
      <alignment horizontal="center"/>
      <protection/>
    </xf>
    <xf numFmtId="0" fontId="11" fillId="0" borderId="0" xfId="58" applyFont="1" applyBorder="1" applyAlignment="1">
      <alignment wrapText="1"/>
      <protection/>
    </xf>
    <xf numFmtId="41" fontId="11" fillId="0" borderId="0" xfId="58" applyNumberFormat="1" applyFont="1" applyBorder="1">
      <alignment/>
      <protection/>
    </xf>
    <xf numFmtId="0" fontId="17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9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9" fillId="0" borderId="20" xfId="0" applyFont="1" applyBorder="1" applyAlignment="1">
      <alignment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left"/>
    </xf>
    <xf numFmtId="0" fontId="9" fillId="0" borderId="20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9" fillId="0" borderId="24" xfId="0" applyFont="1" applyBorder="1" applyAlignment="1">
      <alignment/>
    </xf>
    <xf numFmtId="0" fontId="21" fillId="0" borderId="38" xfId="0" applyFont="1" applyBorder="1" applyAlignment="1">
      <alignment horizontal="right"/>
    </xf>
    <xf numFmtId="0" fontId="4" fillId="0" borderId="38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38" xfId="63" applyFont="1" applyBorder="1" applyAlignment="1">
      <alignment horizontal="right"/>
      <protection/>
    </xf>
    <xf numFmtId="173" fontId="8" fillId="0" borderId="48" xfId="40" applyNumberFormat="1" applyFont="1" applyBorder="1" applyAlignment="1">
      <alignment horizontal="right"/>
    </xf>
    <xf numFmtId="173" fontId="8" fillId="0" borderId="54" xfId="40" applyNumberFormat="1" applyFont="1" applyBorder="1" applyAlignment="1">
      <alignment wrapText="1"/>
    </xf>
    <xf numFmtId="173" fontId="16" fillId="0" borderId="54" xfId="40" applyNumberFormat="1" applyFont="1" applyBorder="1" applyAlignment="1">
      <alignment wrapText="1"/>
    </xf>
    <xf numFmtId="0" fontId="16" fillId="0" borderId="0" xfId="63" applyFont="1" applyBorder="1" applyAlignment="1">
      <alignment/>
      <protection/>
    </xf>
    <xf numFmtId="165" fontId="16" fillId="0" borderId="0" xfId="63" applyNumberFormat="1" applyFont="1" applyBorder="1" applyAlignment="1">
      <alignment/>
      <protection/>
    </xf>
    <xf numFmtId="0" fontId="8" fillId="0" borderId="0" xfId="63" applyFont="1" applyBorder="1" applyAlignment="1">
      <alignment horizontal="center" wrapText="1"/>
      <protection/>
    </xf>
    <xf numFmtId="0" fontId="16" fillId="0" borderId="0" xfId="57" applyFont="1" applyAlignment="1">
      <alignment horizontal="left"/>
      <protection/>
    </xf>
    <xf numFmtId="173" fontId="9" fillId="0" borderId="0" xfId="40" applyNumberFormat="1" applyFont="1" applyAlignment="1">
      <alignment horizontal="center"/>
    </xf>
    <xf numFmtId="173" fontId="9" fillId="0" borderId="11" xfId="40" applyNumberFormat="1" applyFont="1" applyBorder="1" applyAlignment="1">
      <alignment horizontal="center"/>
    </xf>
    <xf numFmtId="0" fontId="9" fillId="0" borderId="0" xfId="0" applyFont="1" applyAlignment="1">
      <alignment horizontal="right"/>
    </xf>
    <xf numFmtId="0" fontId="17" fillId="0" borderId="0" xfId="63" applyFont="1" applyBorder="1">
      <alignment/>
      <protection/>
    </xf>
    <xf numFmtId="0" fontId="8" fillId="0" borderId="0" xfId="0" applyFont="1" applyBorder="1" applyAlignment="1">
      <alignment horizontal="left" wrapText="1"/>
    </xf>
    <xf numFmtId="0" fontId="8" fillId="0" borderId="0" xfId="63" applyFont="1" applyBorder="1" applyAlignment="1">
      <alignment horizontal="left" wrapText="1"/>
      <protection/>
    </xf>
    <xf numFmtId="0" fontId="16" fillId="0" borderId="0" xfId="63" applyFont="1">
      <alignment/>
      <protection/>
    </xf>
    <xf numFmtId="0" fontId="16" fillId="0" borderId="0" xfId="63" applyFont="1" applyAlignment="1">
      <alignment horizontal="center"/>
      <protection/>
    </xf>
    <xf numFmtId="165" fontId="16" fillId="0" borderId="0" xfId="63" applyNumberFormat="1" applyFont="1">
      <alignment/>
      <protection/>
    </xf>
    <xf numFmtId="0" fontId="52" fillId="0" borderId="0" xfId="63" applyFont="1" applyBorder="1" applyAlignment="1">
      <alignment horizontal="center" wrapText="1"/>
      <protection/>
    </xf>
    <xf numFmtId="0" fontId="52" fillId="0" borderId="0" xfId="63" applyFont="1" applyBorder="1">
      <alignment/>
      <protection/>
    </xf>
    <xf numFmtId="0" fontId="52" fillId="0" borderId="0" xfId="63" applyFont="1" applyBorder="1" applyAlignment="1">
      <alignment horizontal="left" wrapText="1"/>
      <protection/>
    </xf>
    <xf numFmtId="173" fontId="52" fillId="0" borderId="0" xfId="63" applyNumberFormat="1" applyFont="1" applyBorder="1" applyAlignment="1">
      <alignment/>
      <protection/>
    </xf>
    <xf numFmtId="0" fontId="52" fillId="0" borderId="0" xfId="63" applyFont="1" applyBorder="1" applyAlignment="1">
      <alignment/>
      <protection/>
    </xf>
    <xf numFmtId="165" fontId="52" fillId="0" borderId="0" xfId="63" applyNumberFormat="1" applyFont="1" applyBorder="1" applyAlignment="1">
      <alignment/>
      <protection/>
    </xf>
    <xf numFmtId="0" fontId="6" fillId="0" borderId="0" xfId="63" applyFont="1" applyBorder="1" applyAlignment="1">
      <alignment/>
      <protection/>
    </xf>
    <xf numFmtId="165" fontId="6" fillId="0" borderId="0" xfId="63" applyNumberFormat="1" applyFont="1" applyBorder="1" applyAlignment="1">
      <alignment/>
      <protection/>
    </xf>
    <xf numFmtId="173" fontId="4" fillId="0" borderId="0" xfId="63" applyNumberFormat="1" applyFont="1" applyBorder="1" applyAlignment="1">
      <alignment/>
      <protection/>
    </xf>
    <xf numFmtId="0" fontId="16" fillId="0" borderId="0" xfId="63" applyFont="1" applyBorder="1" applyAlignment="1">
      <alignment horizontal="center"/>
      <protection/>
    </xf>
    <xf numFmtId="173" fontId="17" fillId="0" borderId="0" xfId="40" applyNumberFormat="1" applyFont="1" applyBorder="1" applyAlignment="1">
      <alignment horizontal="right"/>
    </xf>
    <xf numFmtId="0" fontId="17" fillId="0" borderId="0" xfId="63" applyFont="1" applyBorder="1" applyAlignment="1">
      <alignment horizontal="center"/>
      <protection/>
    </xf>
    <xf numFmtId="165" fontId="17" fillId="0" borderId="0" xfId="63" applyNumberFormat="1" applyFont="1" applyBorder="1">
      <alignment/>
      <protection/>
    </xf>
    <xf numFmtId="0" fontId="17" fillId="0" borderId="0" xfId="63" applyFont="1" applyAlignment="1">
      <alignment horizontal="center"/>
      <protection/>
    </xf>
    <xf numFmtId="0" fontId="17" fillId="0" borderId="0" xfId="63" applyFont="1">
      <alignment/>
      <protection/>
    </xf>
    <xf numFmtId="165" fontId="17" fillId="0" borderId="0" xfId="63" applyNumberFormat="1" applyFont="1">
      <alignment/>
      <protection/>
    </xf>
    <xf numFmtId="173" fontId="17" fillId="0" borderId="0" xfId="40" applyNumberFormat="1" applyFont="1" applyAlignment="1">
      <alignment horizontal="right"/>
    </xf>
    <xf numFmtId="0" fontId="16" fillId="0" borderId="0" xfId="63" applyFont="1" applyBorder="1">
      <alignment/>
      <protection/>
    </xf>
    <xf numFmtId="173" fontId="16" fillId="0" borderId="0" xfId="40" applyNumberFormat="1" applyFont="1" applyBorder="1" applyAlignment="1">
      <alignment horizontal="right"/>
    </xf>
    <xf numFmtId="165" fontId="16" fillId="0" borderId="0" xfId="63" applyNumberFormat="1" applyFont="1" applyBorder="1">
      <alignment/>
      <protection/>
    </xf>
    <xf numFmtId="0" fontId="4" fillId="0" borderId="0" xfId="63" applyFont="1" applyAlignment="1">
      <alignment horizontal="left"/>
      <protection/>
    </xf>
    <xf numFmtId="0" fontId="11" fillId="0" borderId="0" xfId="63" applyFont="1">
      <alignment/>
      <protection/>
    </xf>
    <xf numFmtId="0" fontId="11" fillId="0" borderId="0" xfId="63" applyFont="1" applyAlignment="1">
      <alignment horizontal="left"/>
      <protection/>
    </xf>
    <xf numFmtId="0" fontId="11" fillId="0" borderId="0" xfId="63" applyFont="1" applyAlignment="1">
      <alignment horizontal="right"/>
      <protection/>
    </xf>
    <xf numFmtId="165" fontId="11" fillId="0" borderId="0" xfId="63" applyNumberFormat="1" applyFont="1">
      <alignment/>
      <protection/>
    </xf>
    <xf numFmtId="0" fontId="11" fillId="0" borderId="12" xfId="63" applyFont="1" applyBorder="1">
      <alignment/>
      <protection/>
    </xf>
    <xf numFmtId="0" fontId="11" fillId="0" borderId="10" xfId="63" applyFont="1" applyBorder="1" applyAlignment="1">
      <alignment horizontal="right"/>
      <protection/>
    </xf>
    <xf numFmtId="165" fontId="11" fillId="0" borderId="10" xfId="63" applyNumberFormat="1" applyFont="1" applyBorder="1">
      <alignment/>
      <protection/>
    </xf>
    <xf numFmtId="0" fontId="11" fillId="0" borderId="48" xfId="63" applyFont="1" applyBorder="1">
      <alignment/>
      <protection/>
    </xf>
    <xf numFmtId="173" fontId="11" fillId="0" borderId="48" xfId="63" applyNumberFormat="1" applyFont="1" applyBorder="1">
      <alignment/>
      <protection/>
    </xf>
    <xf numFmtId="173" fontId="11" fillId="0" borderId="40" xfId="40" applyNumberFormat="1" applyFont="1" applyBorder="1" applyAlignment="1">
      <alignment horizontal="center"/>
    </xf>
    <xf numFmtId="173" fontId="17" fillId="0" borderId="38" xfId="40" applyNumberFormat="1" applyFont="1" applyBorder="1" applyAlignment="1">
      <alignment/>
    </xf>
    <xf numFmtId="173" fontId="8" fillId="0" borderId="55" xfId="40" applyNumberFormat="1" applyFont="1" applyBorder="1" applyAlignment="1">
      <alignment/>
    </xf>
    <xf numFmtId="173" fontId="9" fillId="0" borderId="55" xfId="40" applyNumberFormat="1" applyFont="1" applyBorder="1" applyAlignment="1">
      <alignment/>
    </xf>
    <xf numFmtId="173" fontId="8" fillId="0" borderId="12" xfId="40" applyNumberFormat="1" applyFont="1" applyBorder="1" applyAlignment="1">
      <alignment/>
    </xf>
    <xf numFmtId="0" fontId="5" fillId="0" borderId="0" xfId="0" applyFont="1" applyAlignment="1">
      <alignment wrapText="1"/>
    </xf>
    <xf numFmtId="173" fontId="19" fillId="0" borderId="0" xfId="40" applyNumberFormat="1" applyFont="1" applyAlignment="1">
      <alignment/>
    </xf>
    <xf numFmtId="0" fontId="19" fillId="0" borderId="0" xfId="0" applyFont="1" applyAlignment="1">
      <alignment/>
    </xf>
    <xf numFmtId="0" fontId="9" fillId="0" borderId="0" xfId="0" applyFont="1" applyAlignment="1">
      <alignment vertical="center"/>
    </xf>
    <xf numFmtId="165" fontId="17" fillId="0" borderId="0" xfId="0" applyNumberFormat="1" applyFont="1" applyAlignment="1">
      <alignment/>
    </xf>
    <xf numFmtId="0" fontId="11" fillId="0" borderId="0" xfId="0" applyFont="1" applyAlignment="1">
      <alignment wrapText="1"/>
    </xf>
    <xf numFmtId="173" fontId="11" fillId="0" borderId="0" xfId="40" applyNumberFormat="1" applyFont="1" applyAlignment="1">
      <alignment wrapText="1"/>
    </xf>
    <xf numFmtId="0" fontId="52" fillId="0" borderId="0" xfId="59" applyFont="1">
      <alignment/>
      <protection/>
    </xf>
    <xf numFmtId="173" fontId="17" fillId="0" borderId="0" xfId="40" applyNumberFormat="1" applyFont="1" applyAlignment="1">
      <alignment wrapText="1"/>
    </xf>
    <xf numFmtId="173" fontId="17" fillId="0" borderId="15" xfId="40" applyNumberFormat="1" applyFont="1" applyBorder="1" applyAlignment="1">
      <alignment/>
    </xf>
    <xf numFmtId="173" fontId="17" fillId="0" borderId="39" xfId="40" applyNumberFormat="1" applyFont="1" applyBorder="1" applyAlignment="1">
      <alignment/>
    </xf>
    <xf numFmtId="173" fontId="17" fillId="0" borderId="20" xfId="40" applyNumberFormat="1" applyFont="1" applyBorder="1" applyAlignment="1">
      <alignment/>
    </xf>
    <xf numFmtId="173" fontId="17" fillId="0" borderId="37" xfId="40" applyNumberFormat="1" applyFont="1" applyBorder="1" applyAlignment="1">
      <alignment/>
    </xf>
    <xf numFmtId="173" fontId="11" fillId="0" borderId="11" xfId="40" applyNumberFormat="1" applyFont="1" applyBorder="1" applyAlignment="1">
      <alignment horizontal="center"/>
    </xf>
    <xf numFmtId="173" fontId="11" fillId="0" borderId="11" xfId="40" applyNumberFormat="1" applyFont="1" applyBorder="1" applyAlignment="1">
      <alignment horizontal="center" wrapText="1"/>
    </xf>
    <xf numFmtId="0" fontId="9" fillId="0" borderId="38" xfId="56" applyFont="1" applyBorder="1" applyAlignment="1">
      <alignment horizontal="center"/>
      <protection/>
    </xf>
    <xf numFmtId="0" fontId="17" fillId="0" borderId="11" xfId="62" applyFont="1" applyBorder="1" applyAlignment="1" quotePrefix="1">
      <alignment horizontal="center" vertical="center" wrapText="1"/>
      <protection/>
    </xf>
    <xf numFmtId="0" fontId="9" fillId="0" borderId="56" xfId="56" applyFont="1" applyBorder="1">
      <alignment/>
      <protection/>
    </xf>
    <xf numFmtId="0" fontId="9" fillId="0" borderId="24" xfId="56" applyFont="1" applyBorder="1">
      <alignment/>
      <protection/>
    </xf>
    <xf numFmtId="0" fontId="9" fillId="0" borderId="57" xfId="56" applyFont="1" applyBorder="1">
      <alignment/>
      <protection/>
    </xf>
    <xf numFmtId="0" fontId="9" fillId="0" borderId="58" xfId="56" applyFont="1" applyBorder="1">
      <alignment/>
      <protection/>
    </xf>
    <xf numFmtId="165" fontId="9" fillId="0" borderId="59" xfId="56" applyNumberFormat="1" applyFont="1" applyBorder="1">
      <alignment/>
      <protection/>
    </xf>
    <xf numFmtId="165" fontId="9" fillId="0" borderId="38" xfId="56" applyNumberFormat="1" applyFont="1" applyBorder="1">
      <alignment/>
      <protection/>
    </xf>
    <xf numFmtId="0" fontId="9" fillId="0" borderId="38" xfId="56" applyFont="1" applyBorder="1">
      <alignment/>
      <protection/>
    </xf>
    <xf numFmtId="0" fontId="11" fillId="0" borderId="0" xfId="57" applyFont="1" applyAlignment="1">
      <alignment horizontal="center"/>
      <protection/>
    </xf>
    <xf numFmtId="0" fontId="11" fillId="0" borderId="0" xfId="57" applyFont="1">
      <alignment/>
      <protection/>
    </xf>
    <xf numFmtId="0" fontId="17" fillId="0" borderId="0" xfId="57" applyFont="1">
      <alignment/>
      <protection/>
    </xf>
    <xf numFmtId="165" fontId="9" fillId="0" borderId="39" xfId="57" applyNumberFormat="1" applyFont="1" applyBorder="1">
      <alignment/>
      <protection/>
    </xf>
    <xf numFmtId="165" fontId="9" fillId="0" borderId="37" xfId="57" applyNumberFormat="1" applyFont="1" applyBorder="1">
      <alignment/>
      <protection/>
    </xf>
    <xf numFmtId="0" fontId="17" fillId="0" borderId="18" xfId="62" applyFont="1" applyBorder="1" applyAlignment="1" quotePrefix="1">
      <alignment horizontal="center" vertical="center" wrapText="1"/>
      <protection/>
    </xf>
    <xf numFmtId="165" fontId="9" fillId="0" borderId="57" xfId="57" applyNumberFormat="1" applyFont="1" applyBorder="1">
      <alignment/>
      <protection/>
    </xf>
    <xf numFmtId="0" fontId="11" fillId="0" borderId="0" xfId="57" applyFont="1" applyAlignment="1">
      <alignment/>
      <protection/>
    </xf>
    <xf numFmtId="0" fontId="9" fillId="0" borderId="0" xfId="57" applyFont="1" applyAlignment="1">
      <alignment horizontal="right"/>
      <protection/>
    </xf>
    <xf numFmtId="0" fontId="9" fillId="0" borderId="0" xfId="57" applyFont="1" applyAlignment="1">
      <alignment horizontal="right"/>
      <protection/>
    </xf>
    <xf numFmtId="173" fontId="23" fillId="0" borderId="0" xfId="40" applyNumberFormat="1" applyFont="1" applyAlignment="1">
      <alignment horizontal="right"/>
    </xf>
    <xf numFmtId="0" fontId="9" fillId="0" borderId="0" xfId="62" applyFont="1" applyAlignment="1">
      <alignment horizontal="right"/>
      <protection/>
    </xf>
    <xf numFmtId="0" fontId="9" fillId="0" borderId="0" xfId="59" applyFont="1" applyAlignment="1">
      <alignment horizontal="right"/>
      <protection/>
    </xf>
    <xf numFmtId="173" fontId="9" fillId="0" borderId="0" xfId="40" applyNumberFormat="1" applyFont="1" applyBorder="1" applyAlignment="1">
      <alignment wrapText="1"/>
    </xf>
    <xf numFmtId="173" fontId="46" fillId="0" borderId="0" xfId="40" applyNumberFormat="1" applyFont="1" applyAlignment="1">
      <alignment/>
    </xf>
    <xf numFmtId="173" fontId="46" fillId="0" borderId="0" xfId="40" applyNumberFormat="1" applyFont="1" applyAlignment="1">
      <alignment/>
    </xf>
    <xf numFmtId="173" fontId="9" fillId="0" borderId="0" xfId="40" applyNumberFormat="1" applyFont="1" applyAlignment="1">
      <alignment wrapText="1"/>
    </xf>
    <xf numFmtId="173" fontId="8" fillId="0" borderId="0" xfId="40" applyNumberFormat="1" applyFont="1" applyBorder="1" applyAlignment="1">
      <alignment/>
    </xf>
    <xf numFmtId="173" fontId="9" fillId="0" borderId="0" xfId="40" applyNumberFormat="1" applyFont="1" applyBorder="1" applyAlignment="1">
      <alignment horizontal="left" wrapText="1"/>
    </xf>
    <xf numFmtId="173" fontId="9" fillId="0" borderId="0" xfId="40" applyNumberFormat="1" applyFont="1" applyBorder="1" applyAlignment="1">
      <alignment/>
    </xf>
    <xf numFmtId="173" fontId="46" fillId="0" borderId="0" xfId="40" applyNumberFormat="1" applyFont="1" applyBorder="1" applyAlignment="1">
      <alignment/>
    </xf>
    <xf numFmtId="173" fontId="9" fillId="0" borderId="24" xfId="40" applyNumberFormat="1" applyFont="1" applyBorder="1" applyAlignment="1">
      <alignment/>
    </xf>
    <xf numFmtId="173" fontId="8" fillId="0" borderId="38" xfId="40" applyNumberFormat="1" applyFont="1" applyBorder="1" applyAlignment="1">
      <alignment/>
    </xf>
    <xf numFmtId="0" fontId="9" fillId="0" borderId="0" xfId="63" applyFont="1" applyBorder="1" applyAlignment="1">
      <alignment horizontal="center" vertical="center"/>
      <protection/>
    </xf>
    <xf numFmtId="0" fontId="4" fillId="0" borderId="0" xfId="0" applyFont="1" applyBorder="1" applyAlignment="1">
      <alignment horizontal="center" wrapText="1"/>
    </xf>
    <xf numFmtId="0" fontId="52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0" fontId="8" fillId="0" borderId="0" xfId="63" applyFont="1" applyBorder="1" applyAlignment="1">
      <alignment horizontal="center" vertical="center"/>
      <protection/>
    </xf>
    <xf numFmtId="0" fontId="11" fillId="0" borderId="0" xfId="0" applyFont="1" applyBorder="1" applyAlignment="1">
      <alignment horizontal="center" wrapText="1"/>
    </xf>
    <xf numFmtId="165" fontId="8" fillId="0" borderId="37" xfId="0" applyNumberFormat="1" applyFont="1" applyBorder="1" applyAlignment="1">
      <alignment/>
    </xf>
    <xf numFmtId="165" fontId="9" fillId="0" borderId="37" xfId="0" applyNumberFormat="1" applyFont="1" applyBorder="1" applyAlignment="1">
      <alignment/>
    </xf>
    <xf numFmtId="165" fontId="8" fillId="0" borderId="39" xfId="0" applyNumberFormat="1" applyFont="1" applyBorder="1" applyAlignment="1">
      <alignment/>
    </xf>
    <xf numFmtId="173" fontId="9" fillId="0" borderId="0" xfId="40" applyNumberFormat="1" applyFont="1" applyBorder="1" applyAlignment="1">
      <alignment/>
    </xf>
    <xf numFmtId="0" fontId="8" fillId="0" borderId="57" xfId="0" applyFont="1" applyBorder="1" applyAlignment="1">
      <alignment/>
    </xf>
    <xf numFmtId="165" fontId="8" fillId="0" borderId="38" xfId="0" applyNumberFormat="1" applyFont="1" applyBorder="1" applyAlignment="1">
      <alignment/>
    </xf>
    <xf numFmtId="0" fontId="8" fillId="0" borderId="49" xfId="0" applyFont="1" applyBorder="1" applyAlignment="1">
      <alignment horizontal="center" wrapText="1"/>
    </xf>
    <xf numFmtId="0" fontId="8" fillId="0" borderId="60" xfId="0" applyFont="1" applyBorder="1" applyAlignment="1">
      <alignment horizontal="center" wrapText="1"/>
    </xf>
    <xf numFmtId="173" fontId="9" fillId="0" borderId="54" xfId="40" applyNumberFormat="1" applyFont="1" applyBorder="1" applyAlignment="1">
      <alignment wrapText="1"/>
    </xf>
    <xf numFmtId="0" fontId="9" fillId="0" borderId="0" xfId="0" applyFont="1" applyAlignment="1">
      <alignment/>
    </xf>
    <xf numFmtId="0" fontId="9" fillId="0" borderId="24" xfId="0" applyFont="1" applyBorder="1" applyAlignment="1">
      <alignment wrapText="1"/>
    </xf>
    <xf numFmtId="1" fontId="9" fillId="0" borderId="0" xfId="56" applyNumberFormat="1" applyFont="1">
      <alignment/>
      <protection/>
    </xf>
    <xf numFmtId="165" fontId="9" fillId="0" borderId="0" xfId="56" applyNumberFormat="1" applyFont="1">
      <alignment/>
      <protection/>
    </xf>
    <xf numFmtId="173" fontId="9" fillId="0" borderId="0" xfId="56" applyNumberFormat="1" applyFont="1">
      <alignment/>
      <protection/>
    </xf>
    <xf numFmtId="172" fontId="9" fillId="0" borderId="0" xfId="56" applyNumberFormat="1" applyFont="1">
      <alignment/>
      <protection/>
    </xf>
    <xf numFmtId="43" fontId="9" fillId="0" borderId="0" xfId="56" applyNumberFormat="1" applyFont="1">
      <alignment/>
      <protection/>
    </xf>
    <xf numFmtId="164" fontId="11" fillId="0" borderId="0" xfId="59" applyNumberFormat="1" applyFont="1">
      <alignment/>
      <protection/>
    </xf>
    <xf numFmtId="0" fontId="9" fillId="0" borderId="40" xfId="56" applyFont="1" applyBorder="1" applyAlignment="1">
      <alignment horizontal="center" vertical="center"/>
      <protection/>
    </xf>
    <xf numFmtId="0" fontId="9" fillId="0" borderId="30" xfId="56" applyFont="1" applyBorder="1" applyAlignment="1">
      <alignment horizontal="center" vertical="center"/>
      <protection/>
    </xf>
    <xf numFmtId="0" fontId="9" fillId="0" borderId="61" xfId="56" applyFont="1" applyBorder="1" applyAlignment="1">
      <alignment horizontal="center" vertical="center"/>
      <protection/>
    </xf>
    <xf numFmtId="0" fontId="9" fillId="0" borderId="32" xfId="56" applyFont="1" applyBorder="1" applyAlignment="1">
      <alignment horizontal="center" vertical="center"/>
      <protection/>
    </xf>
    <xf numFmtId="0" fontId="9" fillId="0" borderId="62" xfId="56" applyFont="1" applyBorder="1" applyAlignment="1">
      <alignment horizontal="center" vertical="center"/>
      <protection/>
    </xf>
    <xf numFmtId="165" fontId="8" fillId="0" borderId="0" xfId="63" applyNumberFormat="1" applyFont="1" applyBorder="1">
      <alignment/>
      <protection/>
    </xf>
    <xf numFmtId="0" fontId="8" fillId="0" borderId="0" xfId="57" applyFont="1" applyAlignment="1">
      <alignment horizontal="center"/>
      <protection/>
    </xf>
    <xf numFmtId="0" fontId="11" fillId="0" borderId="0" xfId="64" applyFont="1" applyAlignment="1">
      <alignment horizontal="center"/>
      <protection/>
    </xf>
    <xf numFmtId="0" fontId="9" fillId="0" borderId="10" xfId="56" applyFont="1" applyBorder="1" applyAlignment="1">
      <alignment horizontal="center" wrapText="1"/>
      <protection/>
    </xf>
    <xf numFmtId="0" fontId="9" fillId="0" borderId="10" xfId="0" applyFont="1" applyBorder="1" applyAlignment="1">
      <alignment horizontal="center" wrapText="1"/>
    </xf>
    <xf numFmtId="0" fontId="9" fillId="0" borderId="48" xfId="0" applyFont="1" applyBorder="1" applyAlignment="1">
      <alignment horizontal="center" wrapText="1"/>
    </xf>
    <xf numFmtId="0" fontId="9" fillId="0" borderId="12" xfId="56" applyFont="1" applyBorder="1" applyAlignment="1">
      <alignment horizontal="center" wrapText="1"/>
      <protection/>
    </xf>
    <xf numFmtId="0" fontId="9" fillId="0" borderId="10" xfId="56" applyFont="1" applyBorder="1" applyAlignment="1">
      <alignment horizontal="center"/>
      <protection/>
    </xf>
    <xf numFmtId="0" fontId="9" fillId="0" borderId="52" xfId="56" applyFont="1" applyBorder="1" applyAlignment="1">
      <alignment horizontal="center" vertical="center"/>
      <protection/>
    </xf>
    <xf numFmtId="173" fontId="11" fillId="0" borderId="41" xfId="40" applyNumberFormat="1" applyFont="1" applyBorder="1" applyAlignment="1">
      <alignment horizontal="center"/>
    </xf>
    <xf numFmtId="173" fontId="11" fillId="0" borderId="62" xfId="40" applyNumberFormat="1" applyFont="1" applyBorder="1" applyAlignment="1">
      <alignment horizontal="center"/>
    </xf>
    <xf numFmtId="0" fontId="9" fillId="0" borderId="12" xfId="56" applyFont="1" applyBorder="1" applyAlignment="1">
      <alignment horizontal="center"/>
      <protection/>
    </xf>
    <xf numFmtId="0" fontId="9" fillId="0" borderId="48" xfId="56" applyFont="1" applyBorder="1" applyAlignment="1">
      <alignment horizontal="center"/>
      <protection/>
    </xf>
    <xf numFmtId="0" fontId="11" fillId="0" borderId="0" xfId="57" applyFont="1" applyAlignment="1">
      <alignment horizontal="center"/>
      <protection/>
    </xf>
    <xf numFmtId="173" fontId="11" fillId="0" borderId="0" xfId="40" applyNumberFormat="1" applyFont="1" applyBorder="1" applyAlignment="1">
      <alignment horizontal="center"/>
    </xf>
    <xf numFmtId="173" fontId="11" fillId="0" borderId="61" xfId="40" applyNumberFormat="1" applyFont="1" applyBorder="1" applyAlignment="1">
      <alignment horizontal="center"/>
    </xf>
    <xf numFmtId="173" fontId="11" fillId="0" borderId="32" xfId="40" applyNumberFormat="1" applyFont="1" applyBorder="1" applyAlignment="1">
      <alignment horizontal="center"/>
    </xf>
    <xf numFmtId="173" fontId="11" fillId="0" borderId="52" xfId="40" applyNumberFormat="1" applyFont="1" applyBorder="1" applyAlignment="1">
      <alignment horizontal="center"/>
    </xf>
    <xf numFmtId="173" fontId="11" fillId="0" borderId="51" xfId="40" applyNumberFormat="1" applyFont="1" applyBorder="1" applyAlignment="1">
      <alignment horizontal="center"/>
    </xf>
    <xf numFmtId="173" fontId="11" fillId="0" borderId="40" xfId="40" applyNumberFormat="1" applyFont="1" applyBorder="1" applyAlignment="1">
      <alignment horizontal="center"/>
    </xf>
    <xf numFmtId="173" fontId="11" fillId="0" borderId="30" xfId="40" applyNumberFormat="1" applyFont="1" applyBorder="1" applyAlignment="1">
      <alignment horizontal="center"/>
    </xf>
    <xf numFmtId="0" fontId="11" fillId="0" borderId="11" xfId="59" applyFont="1" applyBorder="1" applyAlignment="1">
      <alignment horizontal="center" vertical="center" wrapText="1"/>
      <protection/>
    </xf>
    <xf numFmtId="0" fontId="11" fillId="0" borderId="13" xfId="59" applyFont="1" applyBorder="1" applyAlignment="1">
      <alignment horizontal="center" vertical="center" wrapText="1"/>
      <protection/>
    </xf>
    <xf numFmtId="0" fontId="11" fillId="0" borderId="14" xfId="59" applyFont="1" applyBorder="1" applyAlignment="1">
      <alignment horizontal="center" vertical="center" wrapText="1"/>
      <protection/>
    </xf>
    <xf numFmtId="173" fontId="11" fillId="0" borderId="10" xfId="40" applyNumberFormat="1" applyFont="1" applyBorder="1" applyAlignment="1">
      <alignment horizontal="center"/>
    </xf>
    <xf numFmtId="173" fontId="11" fillId="0" borderId="48" xfId="40" applyNumberFormat="1" applyFont="1" applyBorder="1" applyAlignment="1">
      <alignment horizontal="center"/>
    </xf>
    <xf numFmtId="0" fontId="17" fillId="0" borderId="13" xfId="62" applyFont="1" applyBorder="1" applyAlignment="1">
      <alignment horizontal="center" vertical="center"/>
      <protection/>
    </xf>
    <xf numFmtId="0" fontId="17" fillId="0" borderId="14" xfId="62" applyFont="1" applyBorder="1" applyAlignment="1">
      <alignment horizontal="center" vertical="center"/>
      <protection/>
    </xf>
    <xf numFmtId="0" fontId="17" fillId="0" borderId="14" xfId="62" applyFont="1" applyBorder="1" applyAlignment="1">
      <alignment horizontal="center" vertical="center" wrapText="1"/>
      <protection/>
    </xf>
    <xf numFmtId="0" fontId="17" fillId="0" borderId="11" xfId="62" applyFont="1" applyBorder="1" applyAlignment="1">
      <alignment horizontal="center" vertical="center"/>
      <protection/>
    </xf>
    <xf numFmtId="0" fontId="17" fillId="0" borderId="13" xfId="62" applyFont="1" applyBorder="1" applyAlignment="1">
      <alignment horizontal="center" vertical="center" wrapText="1"/>
      <protection/>
    </xf>
    <xf numFmtId="0" fontId="11" fillId="0" borderId="0" xfId="59" applyFont="1" applyAlignment="1">
      <alignment horizontal="center"/>
      <protection/>
    </xf>
    <xf numFmtId="0" fontId="11" fillId="0" borderId="0" xfId="59" applyFont="1" applyAlignment="1">
      <alignment horizontal="center" wrapText="1"/>
      <protection/>
    </xf>
    <xf numFmtId="0" fontId="17" fillId="0" borderId="11" xfId="62" applyFont="1" applyBorder="1" applyAlignment="1">
      <alignment horizontal="center" vertical="center" wrapText="1"/>
      <protection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left" wrapText="1"/>
    </xf>
    <xf numFmtId="0" fontId="16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8" fillId="0" borderId="0" xfId="56" applyFont="1" applyAlignment="1">
      <alignment horizontal="center"/>
      <protection/>
    </xf>
    <xf numFmtId="0" fontId="8" fillId="0" borderId="0" xfId="59" applyFont="1" applyAlignment="1">
      <alignment horizontal="center"/>
      <protection/>
    </xf>
    <xf numFmtId="0" fontId="9" fillId="0" borderId="52" xfId="59" applyFont="1" applyBorder="1" applyAlignment="1">
      <alignment horizontal="center"/>
      <protection/>
    </xf>
    <xf numFmtId="0" fontId="9" fillId="0" borderId="51" xfId="59" applyFont="1" applyBorder="1" applyAlignment="1">
      <alignment horizontal="center"/>
      <protection/>
    </xf>
    <xf numFmtId="0" fontId="9" fillId="0" borderId="40" xfId="59" applyFont="1" applyBorder="1" applyAlignment="1">
      <alignment horizontal="center"/>
      <protection/>
    </xf>
    <xf numFmtId="0" fontId="9" fillId="0" borderId="30" xfId="59" applyFont="1" applyBorder="1" applyAlignment="1">
      <alignment horizontal="center"/>
      <protection/>
    </xf>
    <xf numFmtId="0" fontId="9" fillId="0" borderId="0" xfId="59" applyFont="1" applyBorder="1" applyAlignment="1">
      <alignment horizontal="center"/>
      <protection/>
    </xf>
    <xf numFmtId="0" fontId="9" fillId="0" borderId="61" xfId="59" applyFont="1" applyBorder="1" applyAlignment="1">
      <alignment horizontal="center"/>
      <protection/>
    </xf>
    <xf numFmtId="0" fontId="9" fillId="0" borderId="32" xfId="59" applyFont="1" applyBorder="1" applyAlignment="1">
      <alignment horizontal="center"/>
      <protection/>
    </xf>
    <xf numFmtId="0" fontId="9" fillId="0" borderId="41" xfId="59" applyFont="1" applyBorder="1" applyAlignment="1">
      <alignment horizontal="center"/>
      <protection/>
    </xf>
    <xf numFmtId="0" fontId="9" fillId="0" borderId="62" xfId="59" applyFont="1" applyBorder="1" applyAlignment="1">
      <alignment horizontal="center"/>
      <protection/>
    </xf>
    <xf numFmtId="0" fontId="9" fillId="0" borderId="11" xfId="59" applyFont="1" applyBorder="1" applyAlignment="1">
      <alignment horizontal="center" vertical="center"/>
      <protection/>
    </xf>
    <xf numFmtId="0" fontId="9" fillId="0" borderId="13" xfId="59" applyFont="1" applyBorder="1" applyAlignment="1">
      <alignment horizontal="center" vertical="center"/>
      <protection/>
    </xf>
    <xf numFmtId="0" fontId="9" fillId="0" borderId="14" xfId="59" applyFont="1" applyBorder="1" applyAlignment="1">
      <alignment horizontal="center" vertical="center"/>
      <protection/>
    </xf>
    <xf numFmtId="0" fontId="9" fillId="0" borderId="52" xfId="59" applyFont="1" applyBorder="1" applyAlignment="1">
      <alignment horizontal="center" vertical="center"/>
      <protection/>
    </xf>
    <xf numFmtId="0" fontId="9" fillId="0" borderId="40" xfId="59" applyFont="1" applyBorder="1" applyAlignment="1">
      <alignment horizontal="center" vertical="center"/>
      <protection/>
    </xf>
    <xf numFmtId="0" fontId="9" fillId="0" borderId="32" xfId="59" applyFont="1" applyBorder="1" applyAlignment="1">
      <alignment horizontal="center" vertical="center"/>
      <protection/>
    </xf>
    <xf numFmtId="0" fontId="9" fillId="0" borderId="62" xfId="59" applyFont="1" applyBorder="1" applyAlignment="1">
      <alignment horizontal="center" vertical="center"/>
      <protection/>
    </xf>
    <xf numFmtId="0" fontId="9" fillId="0" borderId="0" xfId="0" applyFont="1" applyAlignment="1">
      <alignment horizontal="left" wrapText="1"/>
    </xf>
    <xf numFmtId="0" fontId="9" fillId="0" borderId="0" xfId="59" applyFont="1" applyAlignment="1">
      <alignment horizontal="left" wrapText="1"/>
      <protection/>
    </xf>
    <xf numFmtId="0" fontId="9" fillId="0" borderId="0" xfId="59" applyFont="1" applyBorder="1" applyAlignment="1">
      <alignment horizontal="left" vertical="center"/>
      <protection/>
    </xf>
    <xf numFmtId="0" fontId="9" fillId="0" borderId="0" xfId="59" applyFont="1" applyBorder="1" applyAlignment="1">
      <alignment horizontal="left" vertical="center" wrapText="1"/>
      <protection/>
    </xf>
    <xf numFmtId="0" fontId="9" fillId="0" borderId="13" xfId="57" applyFont="1" applyBorder="1" applyAlignment="1">
      <alignment horizontal="center" wrapText="1"/>
      <protection/>
    </xf>
    <xf numFmtId="0" fontId="9" fillId="0" borderId="14" xfId="57" applyFont="1" applyBorder="1" applyAlignment="1">
      <alignment horizontal="center" wrapText="1"/>
      <protection/>
    </xf>
    <xf numFmtId="0" fontId="16" fillId="0" borderId="0" xfId="57" applyFont="1" applyAlignment="1">
      <alignment horizontal="left"/>
      <protection/>
    </xf>
    <xf numFmtId="0" fontId="9" fillId="0" borderId="12" xfId="57" applyFont="1" applyBorder="1" applyAlignment="1">
      <alignment horizontal="center" wrapText="1"/>
      <protection/>
    </xf>
    <xf numFmtId="0" fontId="9" fillId="0" borderId="10" xfId="57" applyFont="1" applyBorder="1" applyAlignment="1" quotePrefix="1">
      <alignment horizontal="center" wrapText="1"/>
      <protection/>
    </xf>
    <xf numFmtId="0" fontId="9" fillId="0" borderId="48" xfId="57" applyFont="1" applyBorder="1" applyAlignment="1" quotePrefix="1">
      <alignment horizontal="center" wrapText="1"/>
      <protection/>
    </xf>
    <xf numFmtId="0" fontId="9" fillId="0" borderId="12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48" xfId="0" applyFont="1" applyBorder="1" applyAlignment="1">
      <alignment horizontal="center" wrapText="1"/>
    </xf>
    <xf numFmtId="0" fontId="9" fillId="0" borderId="11" xfId="64" applyFont="1" applyBorder="1" applyAlignment="1">
      <alignment horizontal="center" wrapText="1"/>
      <protection/>
    </xf>
    <xf numFmtId="0" fontId="9" fillId="0" borderId="13" xfId="64" applyFont="1" applyBorder="1" applyAlignment="1">
      <alignment horizontal="center" wrapText="1"/>
      <protection/>
    </xf>
    <xf numFmtId="0" fontId="9" fillId="0" borderId="14" xfId="64" applyFont="1" applyBorder="1" applyAlignment="1">
      <alignment horizontal="center" wrapText="1"/>
      <protection/>
    </xf>
    <xf numFmtId="0" fontId="9" fillId="0" borderId="11" xfId="64" applyFont="1" applyBorder="1" applyAlignment="1">
      <alignment horizontal="center"/>
      <protection/>
    </xf>
    <xf numFmtId="0" fontId="9" fillId="0" borderId="13" xfId="64" applyFont="1" applyBorder="1" applyAlignment="1">
      <alignment horizontal="center"/>
      <protection/>
    </xf>
    <xf numFmtId="0" fontId="9" fillId="0" borderId="14" xfId="64" applyFont="1" applyBorder="1" applyAlignment="1">
      <alignment horizontal="center"/>
      <protection/>
    </xf>
    <xf numFmtId="0" fontId="9" fillId="0" borderId="12" xfId="57" applyFont="1" applyBorder="1" applyAlignment="1" quotePrefix="1">
      <alignment horizontal="center"/>
      <protection/>
    </xf>
    <xf numFmtId="0" fontId="9" fillId="0" borderId="10" xfId="57" applyFont="1" applyBorder="1" applyAlignment="1" quotePrefix="1">
      <alignment horizontal="center"/>
      <protection/>
    </xf>
    <xf numFmtId="0" fontId="9" fillId="0" borderId="48" xfId="57" applyFont="1" applyBorder="1" applyAlignment="1" quotePrefix="1">
      <alignment horizontal="center"/>
      <protection/>
    </xf>
    <xf numFmtId="0" fontId="9" fillId="0" borderId="12" xfId="57" applyFont="1" applyBorder="1" applyAlignment="1">
      <alignment horizontal="center"/>
      <protection/>
    </xf>
    <xf numFmtId="0" fontId="9" fillId="0" borderId="10" xfId="57" applyFont="1" applyBorder="1" applyAlignment="1">
      <alignment horizontal="center"/>
      <protection/>
    </xf>
    <xf numFmtId="0" fontId="9" fillId="0" borderId="48" xfId="57" applyFont="1" applyBorder="1" applyAlignment="1">
      <alignment horizontal="center"/>
      <protection/>
    </xf>
    <xf numFmtId="0" fontId="44" fillId="0" borderId="11" xfId="59" applyFont="1" applyBorder="1" applyAlignment="1">
      <alignment horizontal="center" vertical="center" wrapText="1"/>
      <protection/>
    </xf>
    <xf numFmtId="0" fontId="44" fillId="0" borderId="13" xfId="59" applyFont="1" applyBorder="1" applyAlignment="1">
      <alignment horizontal="center" vertical="center" wrapText="1"/>
      <protection/>
    </xf>
    <xf numFmtId="0" fontId="44" fillId="0" borderId="14" xfId="59" applyFont="1" applyBorder="1" applyAlignment="1">
      <alignment horizontal="center" vertical="center" wrapText="1"/>
      <protection/>
    </xf>
    <xf numFmtId="173" fontId="44" fillId="0" borderId="10" xfId="40" applyNumberFormat="1" applyFont="1" applyBorder="1" applyAlignment="1">
      <alignment horizontal="center"/>
    </xf>
    <xf numFmtId="173" fontId="44" fillId="0" borderId="48" xfId="40" applyNumberFormat="1" applyFont="1" applyBorder="1" applyAlignment="1">
      <alignment horizontal="center"/>
    </xf>
    <xf numFmtId="173" fontId="44" fillId="0" borderId="52" xfId="40" applyNumberFormat="1" applyFont="1" applyBorder="1" applyAlignment="1">
      <alignment horizontal="center"/>
    </xf>
    <xf numFmtId="173" fontId="44" fillId="0" borderId="51" xfId="40" applyNumberFormat="1" applyFont="1" applyBorder="1" applyAlignment="1">
      <alignment horizontal="center"/>
    </xf>
    <xf numFmtId="173" fontId="44" fillId="0" borderId="40" xfId="40" applyNumberFormat="1" applyFont="1" applyBorder="1" applyAlignment="1">
      <alignment horizontal="center"/>
    </xf>
    <xf numFmtId="173" fontId="44" fillId="0" borderId="30" xfId="40" applyNumberFormat="1" applyFont="1" applyBorder="1" applyAlignment="1">
      <alignment horizontal="center"/>
    </xf>
    <xf numFmtId="173" fontId="44" fillId="0" borderId="0" xfId="40" applyNumberFormat="1" applyFont="1" applyBorder="1" applyAlignment="1">
      <alignment horizontal="center"/>
    </xf>
    <xf numFmtId="173" fontId="44" fillId="0" borderId="61" xfId="40" applyNumberFormat="1" applyFont="1" applyBorder="1" applyAlignment="1">
      <alignment horizontal="center"/>
    </xf>
    <xf numFmtId="173" fontId="44" fillId="0" borderId="32" xfId="40" applyNumberFormat="1" applyFont="1" applyBorder="1" applyAlignment="1">
      <alignment horizontal="center"/>
    </xf>
    <xf numFmtId="173" fontId="44" fillId="0" borderId="41" xfId="40" applyNumberFormat="1" applyFont="1" applyBorder="1" applyAlignment="1">
      <alignment horizontal="center"/>
    </xf>
    <xf numFmtId="173" fontId="44" fillId="0" borderId="62" xfId="40" applyNumberFormat="1" applyFont="1" applyBorder="1" applyAlignment="1">
      <alignment horizontal="center"/>
    </xf>
    <xf numFmtId="0" fontId="9" fillId="0" borderId="0" xfId="62" applyFont="1" applyAlignment="1">
      <alignment horizontal="left" wrapText="1"/>
      <protection/>
    </xf>
    <xf numFmtId="0" fontId="8" fillId="0" borderId="0" xfId="0" applyFont="1" applyAlignment="1">
      <alignment horizontal="center"/>
    </xf>
    <xf numFmtId="0" fontId="5" fillId="0" borderId="0" xfId="62" applyFont="1" applyAlignment="1">
      <alignment horizontal="center"/>
      <protection/>
    </xf>
    <xf numFmtId="0" fontId="8" fillId="0" borderId="0" xfId="62" applyFont="1" applyAlignment="1">
      <alignment horizontal="center"/>
      <protection/>
    </xf>
    <xf numFmtId="0" fontId="4" fillId="0" borderId="0" xfId="62" applyFont="1" applyAlignment="1">
      <alignment horizontal="center"/>
      <protection/>
    </xf>
    <xf numFmtId="0" fontId="11" fillId="0" borderId="0" xfId="0" applyFont="1" applyAlignment="1">
      <alignment horizontal="center"/>
    </xf>
    <xf numFmtId="0" fontId="4" fillId="0" borderId="0" xfId="59" applyFont="1" applyAlignment="1">
      <alignment horizontal="center"/>
      <protection/>
    </xf>
    <xf numFmtId="0" fontId="8" fillId="0" borderId="0" xfId="64" applyFont="1" applyAlignment="1">
      <alignment horizontal="center"/>
      <protection/>
    </xf>
    <xf numFmtId="0" fontId="9" fillId="0" borderId="0" xfId="64" applyFont="1" applyAlignment="1">
      <alignment horizontal="center"/>
      <protection/>
    </xf>
    <xf numFmtId="0" fontId="4" fillId="0" borderId="0" xfId="64" applyFont="1" applyAlignment="1">
      <alignment horizontal="center"/>
      <protection/>
    </xf>
    <xf numFmtId="0" fontId="4" fillId="0" borderId="0" xfId="59" applyFont="1" applyBorder="1" applyAlignment="1">
      <alignment horizontal="center"/>
      <protection/>
    </xf>
    <xf numFmtId="0" fontId="4" fillId="0" borderId="51" xfId="59" applyFont="1" applyBorder="1" applyAlignment="1">
      <alignment horizontal="center"/>
      <protection/>
    </xf>
    <xf numFmtId="173" fontId="9" fillId="0" borderId="11" xfId="40" applyNumberFormat="1" applyFont="1" applyBorder="1" applyAlignment="1">
      <alignment horizontal="center" vertical="center"/>
    </xf>
    <xf numFmtId="173" fontId="9" fillId="0" borderId="13" xfId="40" applyNumberFormat="1" applyFont="1" applyBorder="1" applyAlignment="1">
      <alignment horizontal="center" vertical="center"/>
    </xf>
    <xf numFmtId="173" fontId="9" fillId="0" borderId="14" xfId="40" applyNumberFormat="1" applyFont="1" applyBorder="1" applyAlignment="1">
      <alignment horizontal="center" vertical="center"/>
    </xf>
    <xf numFmtId="173" fontId="9" fillId="0" borderId="52" xfId="40" applyNumberFormat="1" applyFont="1" applyBorder="1" applyAlignment="1">
      <alignment horizontal="center" vertical="center"/>
    </xf>
    <xf numFmtId="173" fontId="9" fillId="0" borderId="40" xfId="40" applyNumberFormat="1" applyFont="1" applyBorder="1" applyAlignment="1">
      <alignment horizontal="center" vertical="center"/>
    </xf>
    <xf numFmtId="173" fontId="9" fillId="0" borderId="32" xfId="40" applyNumberFormat="1" applyFont="1" applyBorder="1" applyAlignment="1">
      <alignment horizontal="center" vertical="center"/>
    </xf>
    <xf numFmtId="173" fontId="9" fillId="0" borderId="62" xfId="4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1" fillId="0" borderId="0" xfId="63" applyFont="1" applyBorder="1" applyAlignment="1">
      <alignment horizontal="left" wrapText="1"/>
      <protection/>
    </xf>
    <xf numFmtId="0" fontId="8" fillId="0" borderId="10" xfId="63" applyFont="1" applyBorder="1" applyAlignment="1">
      <alignment horizontal="left" wrapText="1"/>
      <protection/>
    </xf>
    <xf numFmtId="0" fontId="8" fillId="0" borderId="48" xfId="63" applyFont="1" applyBorder="1" applyAlignment="1">
      <alignment horizontal="left" wrapText="1"/>
      <protection/>
    </xf>
    <xf numFmtId="0" fontId="4" fillId="0" borderId="12" xfId="63" applyFont="1" applyBorder="1" applyAlignment="1">
      <alignment horizontal="left"/>
      <protection/>
    </xf>
    <xf numFmtId="0" fontId="4" fillId="0" borderId="10" xfId="63" applyFont="1" applyBorder="1" applyAlignment="1">
      <alignment horizontal="left"/>
      <protection/>
    </xf>
    <xf numFmtId="0" fontId="4" fillId="0" borderId="48" xfId="63" applyFont="1" applyBorder="1" applyAlignment="1">
      <alignment horizontal="left"/>
      <protection/>
    </xf>
    <xf numFmtId="0" fontId="8" fillId="0" borderId="11" xfId="63" applyFont="1" applyBorder="1" applyAlignment="1">
      <alignment horizontal="center"/>
      <protection/>
    </xf>
    <xf numFmtId="0" fontId="8" fillId="0" borderId="14" xfId="63" applyFont="1" applyBorder="1" applyAlignment="1">
      <alignment horizontal="center"/>
      <protection/>
    </xf>
    <xf numFmtId="0" fontId="9" fillId="0" borderId="0" xfId="63" applyFont="1" applyBorder="1" applyAlignment="1">
      <alignment horizontal="left" wrapText="1"/>
      <protection/>
    </xf>
    <xf numFmtId="0" fontId="8" fillId="0" borderId="52" xfId="63" applyFont="1" applyBorder="1" applyAlignment="1">
      <alignment horizontal="center"/>
      <protection/>
    </xf>
    <xf numFmtId="0" fontId="8" fillId="0" borderId="32" xfId="63" applyFont="1" applyBorder="1" applyAlignment="1">
      <alignment horizontal="center"/>
      <protection/>
    </xf>
    <xf numFmtId="0" fontId="8" fillId="0" borderId="52" xfId="63" applyFont="1" applyBorder="1" applyAlignment="1">
      <alignment horizontal="center" vertical="center" wrapText="1"/>
      <protection/>
    </xf>
    <xf numFmtId="0" fontId="8" fillId="0" borderId="51" xfId="63" applyFont="1" applyBorder="1" applyAlignment="1">
      <alignment horizontal="center" vertical="center" wrapText="1"/>
      <protection/>
    </xf>
    <xf numFmtId="0" fontId="8" fillId="0" borderId="40" xfId="63" applyFont="1" applyBorder="1" applyAlignment="1">
      <alignment horizontal="center" vertical="center" wrapText="1"/>
      <protection/>
    </xf>
    <xf numFmtId="0" fontId="8" fillId="0" borderId="32" xfId="63" applyFont="1" applyBorder="1" applyAlignment="1">
      <alignment horizontal="center" vertical="center" wrapText="1"/>
      <protection/>
    </xf>
    <xf numFmtId="0" fontId="8" fillId="0" borderId="41" xfId="63" applyFont="1" applyBorder="1" applyAlignment="1">
      <alignment horizontal="center" vertical="center" wrapText="1"/>
      <protection/>
    </xf>
    <xf numFmtId="0" fontId="8" fillId="0" borderId="62" xfId="63" applyFont="1" applyBorder="1" applyAlignment="1">
      <alignment horizontal="center" vertical="center" wrapText="1"/>
      <protection/>
    </xf>
    <xf numFmtId="0" fontId="8" fillId="0" borderId="11" xfId="63" applyFont="1" applyBorder="1" applyAlignment="1">
      <alignment horizontal="center" vertical="center"/>
      <protection/>
    </xf>
    <xf numFmtId="0" fontId="8" fillId="0" borderId="14" xfId="63" applyFont="1" applyBorder="1" applyAlignment="1">
      <alignment horizontal="center" vertical="center"/>
      <protection/>
    </xf>
    <xf numFmtId="0" fontId="47" fillId="0" borderId="63" xfId="0" applyFont="1" applyBorder="1" applyAlignment="1">
      <alignment horizontal="left" vertical="top" wrapText="1"/>
    </xf>
    <xf numFmtId="0" fontId="47" fillId="0" borderId="51" xfId="0" applyFont="1" applyBorder="1" applyAlignment="1">
      <alignment horizontal="left" vertical="top" wrapText="1"/>
    </xf>
    <xf numFmtId="0" fontId="8" fillId="0" borderId="0" xfId="63" applyFont="1" applyAlignment="1">
      <alignment horizontal="center"/>
      <protection/>
    </xf>
    <xf numFmtId="0" fontId="4" fillId="0" borderId="0" xfId="63" applyFont="1" applyAlignment="1">
      <alignment horizontal="center"/>
      <protection/>
    </xf>
    <xf numFmtId="0" fontId="8" fillId="0" borderId="11" xfId="63" applyFont="1" applyBorder="1" applyAlignment="1">
      <alignment horizontal="center" vertical="center" wrapText="1"/>
      <protection/>
    </xf>
    <xf numFmtId="0" fontId="8" fillId="0" borderId="14" xfId="63" applyFont="1" applyBorder="1" applyAlignment="1">
      <alignment horizontal="center" vertical="center" wrapText="1"/>
      <protection/>
    </xf>
    <xf numFmtId="0" fontId="8" fillId="0" borderId="51" xfId="63" applyFont="1" applyBorder="1" applyAlignment="1">
      <alignment horizontal="center" vertical="center"/>
      <protection/>
    </xf>
    <xf numFmtId="0" fontId="8" fillId="0" borderId="40" xfId="63" applyFont="1" applyBorder="1" applyAlignment="1">
      <alignment horizontal="center" vertical="center"/>
      <protection/>
    </xf>
    <xf numFmtId="0" fontId="8" fillId="0" borderId="41" xfId="63" applyFont="1" applyBorder="1" applyAlignment="1">
      <alignment horizontal="center" vertical="center"/>
      <protection/>
    </xf>
    <xf numFmtId="0" fontId="8" fillId="0" borderId="62" xfId="63" applyFont="1" applyBorder="1" applyAlignment="1">
      <alignment horizontal="center" vertical="center"/>
      <protection/>
    </xf>
    <xf numFmtId="0" fontId="9" fillId="0" borderId="0" xfId="63" applyFont="1" applyAlignment="1">
      <alignment horizontal="left" wrapText="1"/>
      <protection/>
    </xf>
    <xf numFmtId="0" fontId="4" fillId="0" borderId="0" xfId="63" applyFont="1" applyBorder="1" applyAlignment="1">
      <alignment horizontal="left" wrapText="1"/>
      <protection/>
    </xf>
    <xf numFmtId="0" fontId="4" fillId="0" borderId="0" xfId="0" applyFont="1" applyBorder="1" applyAlignment="1">
      <alignment horizontal="left" vertical="top" wrapText="1"/>
    </xf>
    <xf numFmtId="0" fontId="8" fillId="0" borderId="52" xfId="63" applyFont="1" applyBorder="1" applyAlignment="1">
      <alignment horizontal="center" vertical="center"/>
      <protection/>
    </xf>
    <xf numFmtId="0" fontId="8" fillId="0" borderId="51" xfId="63" applyFont="1" applyBorder="1" applyAlignment="1">
      <alignment horizontal="center" vertical="center"/>
      <protection/>
    </xf>
    <xf numFmtId="0" fontId="8" fillId="0" borderId="40" xfId="63" applyFont="1" applyBorder="1" applyAlignment="1">
      <alignment horizontal="center" vertical="center"/>
      <protection/>
    </xf>
    <xf numFmtId="0" fontId="8" fillId="0" borderId="32" xfId="63" applyFont="1" applyBorder="1" applyAlignment="1">
      <alignment horizontal="center" vertical="center"/>
      <protection/>
    </xf>
    <xf numFmtId="0" fontId="8" fillId="0" borderId="41" xfId="63" applyFont="1" applyBorder="1" applyAlignment="1">
      <alignment horizontal="center" vertical="center"/>
      <protection/>
    </xf>
    <xf numFmtId="0" fontId="8" fillId="0" borderId="62" xfId="63" applyFont="1" applyBorder="1" applyAlignment="1">
      <alignment horizontal="center" vertical="center"/>
      <protection/>
    </xf>
    <xf numFmtId="0" fontId="8" fillId="0" borderId="52" xfId="63" applyFont="1" applyBorder="1" applyAlignment="1">
      <alignment horizontal="center"/>
      <protection/>
    </xf>
    <xf numFmtId="0" fontId="8" fillId="0" borderId="32" xfId="63" applyFont="1" applyBorder="1" applyAlignment="1">
      <alignment horizontal="center"/>
      <protection/>
    </xf>
    <xf numFmtId="0" fontId="8" fillId="0" borderId="11" xfId="63" applyFont="1" applyBorder="1" applyAlignment="1">
      <alignment horizontal="center"/>
      <protection/>
    </xf>
    <xf numFmtId="0" fontId="8" fillId="0" borderId="14" xfId="63" applyFont="1" applyBorder="1" applyAlignment="1">
      <alignment horizontal="center"/>
      <protection/>
    </xf>
    <xf numFmtId="0" fontId="4" fillId="0" borderId="51" xfId="0" applyFont="1" applyBorder="1" applyAlignment="1">
      <alignment horizontal="left" vertical="top" wrapText="1"/>
    </xf>
    <xf numFmtId="0" fontId="17" fillId="0" borderId="0" xfId="63" applyFont="1" applyBorder="1" applyAlignment="1">
      <alignment horizontal="left"/>
      <protection/>
    </xf>
    <xf numFmtId="0" fontId="11" fillId="0" borderId="0" xfId="63" applyFont="1" applyAlignment="1">
      <alignment horizontal="left" wrapText="1"/>
      <protection/>
    </xf>
    <xf numFmtId="0" fontId="17" fillId="0" borderId="12" xfId="63" applyFont="1" applyBorder="1" applyAlignment="1">
      <alignment horizontal="left"/>
      <protection/>
    </xf>
    <xf numFmtId="0" fontId="17" fillId="0" borderId="10" xfId="63" applyFont="1" applyBorder="1" applyAlignment="1">
      <alignment horizontal="left"/>
      <protection/>
    </xf>
    <xf numFmtId="0" fontId="17" fillId="0" borderId="48" xfId="63" applyFont="1" applyBorder="1" applyAlignment="1">
      <alignment horizontal="left"/>
      <protection/>
    </xf>
    <xf numFmtId="0" fontId="17" fillId="0" borderId="0" xfId="63" applyFont="1" applyBorder="1" applyAlignment="1">
      <alignment horizontal="left" wrapText="1"/>
      <protection/>
    </xf>
    <xf numFmtId="173" fontId="9" fillId="0" borderId="11" xfId="40" applyNumberFormat="1" applyFont="1" applyBorder="1" applyAlignment="1">
      <alignment horizontal="center"/>
    </xf>
    <xf numFmtId="173" fontId="9" fillId="0" borderId="14" xfId="40" applyNumberFormat="1" applyFont="1" applyBorder="1" applyAlignment="1">
      <alignment horizontal="center"/>
    </xf>
    <xf numFmtId="173" fontId="9" fillId="0" borderId="11" xfId="40" applyNumberFormat="1" applyFont="1" applyBorder="1" applyAlignment="1">
      <alignment horizontal="center" wrapText="1"/>
    </xf>
    <xf numFmtId="173" fontId="9" fillId="0" borderId="14" xfId="40" applyNumberFormat="1" applyFont="1" applyBorder="1" applyAlignment="1">
      <alignment horizontal="center" wrapText="1"/>
    </xf>
    <xf numFmtId="173" fontId="9" fillId="0" borderId="52" xfId="40" applyNumberFormat="1" applyFont="1" applyBorder="1" applyAlignment="1">
      <alignment horizontal="center"/>
    </xf>
    <xf numFmtId="173" fontId="9" fillId="0" borderId="51" xfId="40" applyNumberFormat="1" applyFont="1" applyBorder="1" applyAlignment="1">
      <alignment horizontal="center"/>
    </xf>
    <xf numFmtId="173" fontId="9" fillId="0" borderId="40" xfId="40" applyNumberFormat="1" applyFont="1" applyBorder="1" applyAlignment="1">
      <alignment horizontal="center"/>
    </xf>
    <xf numFmtId="173" fontId="9" fillId="0" borderId="30" xfId="40" applyNumberFormat="1" applyFont="1" applyBorder="1" applyAlignment="1">
      <alignment horizontal="center"/>
    </xf>
    <xf numFmtId="173" fontId="9" fillId="0" borderId="0" xfId="40" applyNumberFormat="1" applyFont="1" applyBorder="1" applyAlignment="1">
      <alignment horizontal="center"/>
    </xf>
    <xf numFmtId="173" fontId="9" fillId="0" borderId="61" xfId="40" applyNumberFormat="1" applyFont="1" applyBorder="1" applyAlignment="1">
      <alignment horizontal="center"/>
    </xf>
    <xf numFmtId="173" fontId="9" fillId="0" borderId="32" xfId="40" applyNumberFormat="1" applyFont="1" applyBorder="1" applyAlignment="1">
      <alignment horizontal="center"/>
    </xf>
    <xf numFmtId="173" fontId="9" fillId="0" borderId="41" xfId="40" applyNumberFormat="1" applyFont="1" applyBorder="1" applyAlignment="1">
      <alignment horizontal="center"/>
    </xf>
    <xf numFmtId="173" fontId="9" fillId="0" borderId="62" xfId="40" applyNumberFormat="1" applyFont="1" applyBorder="1" applyAlignment="1">
      <alignment horizontal="center"/>
    </xf>
    <xf numFmtId="0" fontId="9" fillId="0" borderId="11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173" fontId="9" fillId="0" borderId="12" xfId="40" applyNumberFormat="1" applyFont="1" applyBorder="1" applyAlignment="1">
      <alignment horizontal="center"/>
    </xf>
    <xf numFmtId="173" fontId="9" fillId="0" borderId="10" xfId="40" applyNumberFormat="1" applyFont="1" applyBorder="1" applyAlignment="1">
      <alignment horizontal="center"/>
    </xf>
    <xf numFmtId="173" fontId="9" fillId="0" borderId="48" xfId="40" applyNumberFormat="1" applyFont="1" applyBorder="1" applyAlignment="1">
      <alignment horizontal="center"/>
    </xf>
    <xf numFmtId="173" fontId="4" fillId="0" borderId="0" xfId="40" applyNumberFormat="1" applyFont="1" applyAlignment="1">
      <alignment horizontal="center"/>
    </xf>
    <xf numFmtId="173" fontId="5" fillId="0" borderId="0" xfId="40" applyNumberFormat="1" applyFont="1" applyAlignment="1">
      <alignment horizontal="center"/>
    </xf>
    <xf numFmtId="0" fontId="9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/>
    </xf>
    <xf numFmtId="0" fontId="8" fillId="0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52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61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62" xfId="0" applyFont="1" applyFill="1" applyBorder="1" applyAlignment="1">
      <alignment horizontal="center" vertical="center" wrapText="1"/>
    </xf>
    <xf numFmtId="173" fontId="8" fillId="0" borderId="11" xfId="40" applyNumberFormat="1" applyFont="1" applyFill="1" applyBorder="1" applyAlignment="1">
      <alignment horizontal="center" vertical="center" wrapText="1"/>
    </xf>
    <xf numFmtId="173" fontId="8" fillId="0" borderId="13" xfId="40" applyNumberFormat="1" applyFont="1" applyFill="1" applyBorder="1" applyAlignment="1">
      <alignment horizontal="center" vertical="center" wrapText="1"/>
    </xf>
    <xf numFmtId="173" fontId="8" fillId="0" borderId="14" xfId="40" applyNumberFormat="1" applyFont="1" applyFill="1" applyBorder="1" applyAlignment="1">
      <alignment horizontal="center" vertical="center" wrapText="1"/>
    </xf>
    <xf numFmtId="0" fontId="4" fillId="0" borderId="0" xfId="63" applyFont="1" applyAlignment="1">
      <alignment horizontal="center" wrapText="1"/>
      <protection/>
    </xf>
    <xf numFmtId="0" fontId="4" fillId="0" borderId="10" xfId="0" applyFont="1" applyBorder="1" applyAlignment="1">
      <alignment horizontal="left" wrapText="1"/>
    </xf>
    <xf numFmtId="0" fontId="4" fillId="0" borderId="48" xfId="0" applyFont="1" applyBorder="1" applyAlignment="1">
      <alignment horizontal="left" wrapText="1"/>
    </xf>
    <xf numFmtId="0" fontId="9" fillId="0" borderId="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48" xfId="0" applyFont="1" applyBorder="1" applyAlignment="1">
      <alignment horizontal="left" vertical="top" wrapText="1"/>
    </xf>
    <xf numFmtId="0" fontId="21" fillId="0" borderId="10" xfId="0" applyFont="1" applyBorder="1" applyAlignment="1">
      <alignment horizontal="left" wrapText="1"/>
    </xf>
    <xf numFmtId="0" fontId="21" fillId="0" borderId="48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8" fillId="0" borderId="48" xfId="0" applyFont="1" applyBorder="1" applyAlignment="1">
      <alignment horizontal="left" wrapText="1"/>
    </xf>
    <xf numFmtId="0" fontId="9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8" fillId="0" borderId="5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9" fillId="0" borderId="64" xfId="64" applyFont="1" applyBorder="1" applyAlignment="1">
      <alignment horizontal="left"/>
      <protection/>
    </xf>
    <xf numFmtId="0" fontId="9" fillId="0" borderId="53" xfId="64" applyFont="1" applyBorder="1" applyAlignment="1">
      <alignment horizontal="left"/>
      <protection/>
    </xf>
    <xf numFmtId="0" fontId="9" fillId="0" borderId="16" xfId="64" applyFont="1" applyBorder="1" applyAlignment="1">
      <alignment horizontal="left"/>
      <protection/>
    </xf>
    <xf numFmtId="0" fontId="9" fillId="0" borderId="20" xfId="62" applyFont="1" applyBorder="1" applyAlignment="1">
      <alignment horizontal="left" wrapText="1"/>
      <protection/>
    </xf>
    <xf numFmtId="0" fontId="17" fillId="0" borderId="65" xfId="62" applyFont="1" applyBorder="1" applyAlignment="1">
      <alignment horizontal="left" wrapText="1"/>
      <protection/>
    </xf>
    <xf numFmtId="0" fontId="17" fillId="0" borderId="44" xfId="62" applyFont="1" applyBorder="1" applyAlignment="1">
      <alignment horizontal="left" wrapText="1"/>
      <protection/>
    </xf>
    <xf numFmtId="0" fontId="17" fillId="0" borderId="25" xfId="62" applyFont="1" applyBorder="1" applyAlignment="1">
      <alignment horizontal="left" wrapText="1"/>
      <protection/>
    </xf>
    <xf numFmtId="0" fontId="8" fillId="0" borderId="52" xfId="0" applyFont="1" applyBorder="1" applyAlignment="1">
      <alignment horizontal="center"/>
    </xf>
    <xf numFmtId="0" fontId="8" fillId="0" borderId="51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6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62" xfId="0" applyFont="1" applyBorder="1" applyAlignment="1">
      <alignment horizontal="center"/>
    </xf>
    <xf numFmtId="0" fontId="21" fillId="0" borderId="66" xfId="0" applyFont="1" applyBorder="1" applyAlignment="1">
      <alignment horizontal="left"/>
    </xf>
    <xf numFmtId="0" fontId="21" fillId="0" borderId="67" xfId="0" applyFont="1" applyBorder="1" applyAlignment="1">
      <alignment horizontal="left"/>
    </xf>
    <xf numFmtId="0" fontId="21" fillId="0" borderId="68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48" xfId="0" applyFont="1" applyBorder="1" applyAlignment="1">
      <alignment horizontal="left"/>
    </xf>
    <xf numFmtId="0" fontId="9" fillId="0" borderId="55" xfId="64" applyFont="1" applyBorder="1" applyAlignment="1">
      <alignment horizontal="left" wrapText="1"/>
      <protection/>
    </xf>
    <xf numFmtId="0" fontId="9" fillId="0" borderId="69" xfId="64" applyFont="1" applyBorder="1" applyAlignment="1">
      <alignment horizontal="left" wrapText="1"/>
      <protection/>
    </xf>
    <xf numFmtId="0" fontId="9" fillId="0" borderId="21" xfId="64" applyFont="1" applyBorder="1" applyAlignment="1">
      <alignment horizontal="left" wrapText="1"/>
      <protection/>
    </xf>
    <xf numFmtId="0" fontId="17" fillId="0" borderId="55" xfId="62" applyFont="1" applyBorder="1" applyAlignment="1">
      <alignment horizontal="left" wrapText="1"/>
      <protection/>
    </xf>
    <xf numFmtId="0" fontId="17" fillId="0" borderId="69" xfId="62" applyFont="1" applyBorder="1" applyAlignment="1">
      <alignment horizontal="left" wrapText="1"/>
      <protection/>
    </xf>
    <xf numFmtId="0" fontId="17" fillId="0" borderId="21" xfId="62" applyFont="1" applyBorder="1" applyAlignment="1">
      <alignment horizontal="left" wrapText="1"/>
      <protection/>
    </xf>
    <xf numFmtId="0" fontId="9" fillId="0" borderId="24" xfId="62" applyFont="1" applyBorder="1" applyAlignment="1">
      <alignment horizontal="left" wrapText="1"/>
      <protection/>
    </xf>
    <xf numFmtId="0" fontId="5" fillId="0" borderId="65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9" fillId="0" borderId="7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58" xfId="0" applyFont="1" applyBorder="1" applyAlignment="1">
      <alignment horizontal="center" vertical="center" wrapText="1"/>
    </xf>
    <xf numFmtId="0" fontId="9" fillId="0" borderId="64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wrapText="1"/>
    </xf>
    <xf numFmtId="0" fontId="5" fillId="0" borderId="20" xfId="0" applyFont="1" applyBorder="1" applyAlignment="1">
      <alignment horizontal="center"/>
    </xf>
    <xf numFmtId="173" fontId="5" fillId="0" borderId="20" xfId="40" applyNumberFormat="1" applyFont="1" applyBorder="1" applyAlignment="1">
      <alignment horizontal="center"/>
    </xf>
    <xf numFmtId="0" fontId="10" fillId="0" borderId="24" xfId="0" applyFont="1" applyBorder="1" applyAlignment="1">
      <alignment horizontal="center" wrapText="1"/>
    </xf>
    <xf numFmtId="0" fontId="10" fillId="0" borderId="33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5" fillId="0" borderId="24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73" fontId="5" fillId="0" borderId="24" xfId="40" applyNumberFormat="1" applyFont="1" applyBorder="1" applyAlignment="1">
      <alignment horizontal="center"/>
    </xf>
    <xf numFmtId="173" fontId="5" fillId="0" borderId="33" xfId="40" applyNumberFormat="1" applyFont="1" applyBorder="1" applyAlignment="1">
      <alignment horizontal="center"/>
    </xf>
    <xf numFmtId="173" fontId="5" fillId="0" borderId="15" xfId="4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73" fontId="5" fillId="0" borderId="24" xfId="0" applyNumberFormat="1" applyFont="1" applyBorder="1" applyAlignment="1">
      <alignment horizontal="center"/>
    </xf>
    <xf numFmtId="173" fontId="4" fillId="0" borderId="11" xfId="0" applyNumberFormat="1" applyFont="1" applyBorder="1" applyAlignment="1">
      <alignment horizontal="center"/>
    </xf>
    <xf numFmtId="0" fontId="4" fillId="0" borderId="40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173" fontId="4" fillId="0" borderId="11" xfId="40" applyNumberFormat="1" applyFont="1" applyBorder="1" applyAlignment="1">
      <alignment horizontal="center"/>
    </xf>
    <xf numFmtId="173" fontId="4" fillId="0" borderId="14" xfId="40" applyNumberFormat="1" applyFont="1" applyBorder="1" applyAlignment="1">
      <alignment horizontal="center"/>
    </xf>
    <xf numFmtId="0" fontId="9" fillId="0" borderId="71" xfId="0" applyFont="1" applyBorder="1" applyAlignment="1">
      <alignment horizontal="center" wrapText="1"/>
    </xf>
    <xf numFmtId="0" fontId="9" fillId="0" borderId="33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62" xfId="0" applyFont="1" applyBorder="1" applyAlignment="1">
      <alignment horizontal="center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/>
    </xf>
    <xf numFmtId="0" fontId="5" fillId="0" borderId="72" xfId="0" applyFont="1" applyBorder="1" applyAlignment="1">
      <alignment horizontal="center"/>
    </xf>
    <xf numFmtId="0" fontId="4" fillId="0" borderId="5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8" fillId="0" borderId="0" xfId="59" applyFont="1" applyAlignment="1">
      <alignment horizontal="center"/>
      <protection/>
    </xf>
    <xf numFmtId="0" fontId="5" fillId="0" borderId="26" xfId="0" applyFont="1" applyBorder="1" applyAlignment="1">
      <alignment horizontal="left" vertical="center" wrapText="1"/>
    </xf>
    <xf numFmtId="0" fontId="5" fillId="0" borderId="44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9" fillId="0" borderId="3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58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53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71" xfId="0" applyFont="1" applyBorder="1" applyAlignment="1">
      <alignment horizontal="center"/>
    </xf>
    <xf numFmtId="0" fontId="5" fillId="0" borderId="7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73" fontId="5" fillId="0" borderId="68" xfId="40" applyNumberFormat="1" applyFont="1" applyBorder="1" applyAlignment="1">
      <alignment horizontal="center"/>
    </xf>
    <xf numFmtId="173" fontId="5" fillId="0" borderId="72" xfId="40" applyNumberFormat="1" applyFont="1" applyBorder="1" applyAlignment="1">
      <alignment horizontal="center"/>
    </xf>
    <xf numFmtId="173" fontId="5" fillId="0" borderId="52" xfId="40" applyNumberFormat="1" applyFont="1" applyBorder="1" applyAlignment="1">
      <alignment horizontal="center"/>
    </xf>
    <xf numFmtId="173" fontId="5" fillId="0" borderId="40" xfId="40" applyNumberFormat="1" applyFont="1" applyBorder="1" applyAlignment="1">
      <alignment horizontal="center"/>
    </xf>
    <xf numFmtId="173" fontId="5" fillId="0" borderId="32" xfId="40" applyNumberFormat="1" applyFont="1" applyBorder="1" applyAlignment="1">
      <alignment horizontal="center"/>
    </xf>
    <xf numFmtId="173" fontId="5" fillId="0" borderId="62" xfId="40" applyNumberFormat="1" applyFont="1" applyBorder="1" applyAlignment="1">
      <alignment horizontal="center"/>
    </xf>
    <xf numFmtId="173" fontId="4" fillId="0" borderId="52" xfId="40" applyNumberFormat="1" applyFont="1" applyBorder="1" applyAlignment="1">
      <alignment horizontal="center"/>
    </xf>
    <xf numFmtId="173" fontId="4" fillId="0" borderId="40" xfId="40" applyNumberFormat="1" applyFont="1" applyBorder="1" applyAlignment="1">
      <alignment horizontal="center"/>
    </xf>
    <xf numFmtId="173" fontId="4" fillId="0" borderId="32" xfId="40" applyNumberFormat="1" applyFont="1" applyBorder="1" applyAlignment="1">
      <alignment horizontal="center"/>
    </xf>
    <xf numFmtId="173" fontId="4" fillId="0" borderId="62" xfId="40" applyNumberFormat="1" applyFont="1" applyBorder="1" applyAlignment="1">
      <alignment horizontal="center"/>
    </xf>
    <xf numFmtId="173" fontId="9" fillId="0" borderId="71" xfId="40" applyNumberFormat="1" applyFont="1" applyBorder="1" applyAlignment="1">
      <alignment horizontal="center" vertical="center"/>
    </xf>
    <xf numFmtId="173" fontId="9" fillId="0" borderId="33" xfId="40" applyNumberFormat="1" applyFont="1" applyBorder="1" applyAlignment="1">
      <alignment horizontal="center" vertical="center"/>
    </xf>
    <xf numFmtId="0" fontId="9" fillId="0" borderId="74" xfId="59" applyFont="1" applyBorder="1" applyAlignment="1">
      <alignment horizontal="center"/>
      <protection/>
    </xf>
    <xf numFmtId="0" fontId="9" fillId="0" borderId="75" xfId="59" applyFont="1" applyBorder="1" applyAlignment="1">
      <alignment horizontal="center"/>
      <protection/>
    </xf>
    <xf numFmtId="0" fontId="9" fillId="0" borderId="71" xfId="59" applyFont="1" applyBorder="1" applyAlignment="1">
      <alignment horizontal="left" vertical="center" wrapText="1"/>
      <protection/>
    </xf>
    <xf numFmtId="0" fontId="9" fillId="0" borderId="33" xfId="59" applyFont="1" applyBorder="1" applyAlignment="1">
      <alignment horizontal="left" vertical="center" wrapText="1"/>
      <protection/>
    </xf>
    <xf numFmtId="0" fontId="4" fillId="0" borderId="0" xfId="59" applyFont="1" applyAlignment="1">
      <alignment horizontal="center"/>
      <protection/>
    </xf>
    <xf numFmtId="0" fontId="8" fillId="0" borderId="0" xfId="0" applyFont="1" applyAlignment="1">
      <alignment horizontal="center"/>
    </xf>
    <xf numFmtId="173" fontId="9" fillId="0" borderId="76" xfId="40" applyNumberFormat="1" applyFont="1" applyBorder="1" applyAlignment="1">
      <alignment horizontal="center" vertical="center"/>
    </xf>
    <xf numFmtId="173" fontId="9" fillId="0" borderId="77" xfId="40" applyNumberFormat="1" applyFont="1" applyBorder="1" applyAlignment="1">
      <alignment horizontal="center" vertical="center"/>
    </xf>
    <xf numFmtId="0" fontId="9" fillId="0" borderId="78" xfId="59" applyFont="1" applyBorder="1" applyAlignment="1">
      <alignment horizontal="center" vertical="center" wrapText="1"/>
      <protection/>
    </xf>
    <xf numFmtId="0" fontId="9" fillId="0" borderId="13" xfId="59" applyFont="1" applyBorder="1" applyAlignment="1">
      <alignment horizontal="center" vertical="center" wrapText="1"/>
      <protection/>
    </xf>
    <xf numFmtId="0" fontId="9" fillId="0" borderId="14" xfId="59" applyFont="1" applyBorder="1" applyAlignment="1">
      <alignment horizontal="center" vertical="center" wrapText="1"/>
      <protection/>
    </xf>
    <xf numFmtId="0" fontId="9" fillId="0" borderId="79" xfId="59" applyFont="1" applyBorder="1" applyAlignment="1">
      <alignment horizontal="center" vertical="center"/>
      <protection/>
    </xf>
    <xf numFmtId="0" fontId="9" fillId="0" borderId="77" xfId="59" applyFont="1" applyBorder="1" applyAlignment="1">
      <alignment horizontal="center" vertical="center"/>
      <protection/>
    </xf>
    <xf numFmtId="0" fontId="9" fillId="0" borderId="80" xfId="59" applyFont="1" applyBorder="1" applyAlignment="1">
      <alignment horizontal="center" vertical="center"/>
      <protection/>
    </xf>
    <xf numFmtId="173" fontId="9" fillId="0" borderId="81" xfId="40" applyNumberFormat="1" applyFont="1" applyBorder="1" applyAlignment="1">
      <alignment horizontal="center" vertical="center"/>
    </xf>
    <xf numFmtId="173" fontId="9" fillId="0" borderId="59" xfId="40" applyNumberFormat="1" applyFont="1" applyBorder="1" applyAlignment="1">
      <alignment horizontal="center" vertical="center"/>
    </xf>
    <xf numFmtId="173" fontId="9" fillId="0" borderId="82" xfId="40" applyNumberFormat="1" applyFont="1" applyBorder="1" applyAlignment="1">
      <alignment horizontal="center" vertical="center"/>
    </xf>
    <xf numFmtId="173" fontId="9" fillId="0" borderId="83" xfId="40" applyNumberFormat="1" applyFont="1" applyBorder="1" applyAlignment="1">
      <alignment horizontal="center" vertical="center"/>
    </xf>
    <xf numFmtId="0" fontId="9" fillId="0" borderId="30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84" xfId="0" applyFont="1" applyBorder="1" applyAlignment="1">
      <alignment horizontal="left" vertical="center" wrapText="1"/>
    </xf>
    <xf numFmtId="0" fontId="9" fillId="0" borderId="85" xfId="0" applyFont="1" applyBorder="1" applyAlignment="1">
      <alignment horizontal="left" vertical="center" wrapText="1"/>
    </xf>
    <xf numFmtId="0" fontId="9" fillId="0" borderId="71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73" xfId="0" applyFont="1" applyBorder="1" applyAlignment="1">
      <alignment horizontal="center" vertical="center" wrapText="1"/>
    </xf>
    <xf numFmtId="0" fontId="9" fillId="0" borderId="81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9" fillId="0" borderId="82" xfId="0" applyFont="1" applyBorder="1" applyAlignment="1">
      <alignment horizontal="center" vertical="center"/>
    </xf>
    <xf numFmtId="0" fontId="8" fillId="0" borderId="86" xfId="0" applyFont="1" applyBorder="1" applyAlignment="1">
      <alignment horizontal="center" vertical="center"/>
    </xf>
    <xf numFmtId="0" fontId="8" fillId="0" borderId="87" xfId="0" applyFont="1" applyBorder="1" applyAlignment="1">
      <alignment horizontal="center" vertical="center"/>
    </xf>
    <xf numFmtId="0" fontId="8" fillId="0" borderId="88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/>
    </xf>
    <xf numFmtId="0" fontId="9" fillId="0" borderId="51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52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9" fillId="0" borderId="52" xfId="0" applyFont="1" applyBorder="1" applyAlignment="1">
      <alignment horizontal="center" wrapText="1"/>
    </xf>
    <xf numFmtId="0" fontId="9" fillId="0" borderId="32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62" xfId="0" applyFont="1" applyBorder="1" applyAlignment="1">
      <alignment horizontal="center"/>
    </xf>
    <xf numFmtId="0" fontId="9" fillId="0" borderId="71" xfId="0" applyFont="1" applyBorder="1" applyAlignment="1">
      <alignment horizontal="left" vertical="center" wrapText="1"/>
    </xf>
    <xf numFmtId="0" fontId="9" fillId="0" borderId="33" xfId="0" applyFont="1" applyBorder="1" applyAlignment="1">
      <alignment horizontal="left" vertical="center" wrapText="1"/>
    </xf>
    <xf numFmtId="0" fontId="9" fillId="0" borderId="73" xfId="0" applyFont="1" applyBorder="1" applyAlignment="1">
      <alignment horizontal="left" vertical="center" wrapText="1"/>
    </xf>
    <xf numFmtId="0" fontId="8" fillId="0" borderId="11" xfId="58" applyFont="1" applyBorder="1" applyAlignment="1">
      <alignment horizontal="center" vertical="center"/>
      <protection/>
    </xf>
    <xf numFmtId="0" fontId="8" fillId="0" borderId="13" xfId="58" applyFont="1" applyBorder="1" applyAlignment="1">
      <alignment horizontal="center" vertical="center"/>
      <protection/>
    </xf>
    <xf numFmtId="0" fontId="8" fillId="0" borderId="14" xfId="58" applyFont="1" applyBorder="1" applyAlignment="1">
      <alignment horizontal="center" vertical="center"/>
      <protection/>
    </xf>
    <xf numFmtId="0" fontId="9" fillId="0" borderId="52" xfId="0" applyFont="1" applyBorder="1" applyAlignment="1">
      <alignment horizontal="center" wrapText="1"/>
    </xf>
    <xf numFmtId="0" fontId="9" fillId="0" borderId="40" xfId="0" applyFont="1" applyBorder="1" applyAlignment="1">
      <alignment horizontal="center" wrapText="1"/>
    </xf>
    <xf numFmtId="0" fontId="9" fillId="0" borderId="32" xfId="0" applyFont="1" applyBorder="1" applyAlignment="1">
      <alignment horizontal="center" wrapText="1"/>
    </xf>
    <xf numFmtId="0" fontId="9" fillId="0" borderId="62" xfId="0" applyFont="1" applyBorder="1" applyAlignment="1">
      <alignment horizontal="center" wrapText="1"/>
    </xf>
    <xf numFmtId="0" fontId="8" fillId="0" borderId="52" xfId="58" applyFont="1" applyBorder="1" applyAlignment="1">
      <alignment horizontal="center" wrapText="1"/>
      <protection/>
    </xf>
    <xf numFmtId="0" fontId="8" fillId="0" borderId="32" xfId="58" applyFont="1" applyBorder="1" applyAlignment="1">
      <alignment horizontal="center" wrapText="1"/>
      <protection/>
    </xf>
    <xf numFmtId="0" fontId="8" fillId="0" borderId="11" xfId="58" applyFont="1" applyBorder="1" applyAlignment="1">
      <alignment horizontal="center" wrapText="1"/>
      <protection/>
    </xf>
    <xf numFmtId="0" fontId="8" fillId="0" borderId="14" xfId="58" applyFont="1" applyBorder="1" applyAlignment="1">
      <alignment horizontal="center" wrapText="1"/>
      <protection/>
    </xf>
    <xf numFmtId="0" fontId="4" fillId="0" borderId="0" xfId="58" applyFont="1" applyAlignment="1">
      <alignment horizontal="center"/>
      <protection/>
    </xf>
    <xf numFmtId="0" fontId="8" fillId="0" borderId="0" xfId="58" applyFont="1" applyAlignment="1">
      <alignment horizontal="center"/>
      <protection/>
    </xf>
    <xf numFmtId="0" fontId="4" fillId="0" borderId="0" xfId="58" applyFont="1" applyAlignment="1">
      <alignment horizontal="center"/>
      <protection/>
    </xf>
  </cellXfs>
  <cellStyles count="5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_bevétel" xfId="56"/>
    <cellStyle name="Normál_kiadás" xfId="57"/>
    <cellStyle name="Normál_KONEPC99" xfId="58"/>
    <cellStyle name="Normál_KTGV99" xfId="59"/>
    <cellStyle name="Normál_mérleg" xfId="60"/>
    <cellStyle name="Normál_Munka1" xfId="61"/>
    <cellStyle name="Normál_PHKV99" xfId="62"/>
    <cellStyle name="Normál_SÁB98" xfId="63"/>
    <cellStyle name="Normál_SIKONC99" xfId="64"/>
    <cellStyle name="Összesen" xfId="65"/>
    <cellStyle name="Currency" xfId="66"/>
    <cellStyle name="Currency [0]" xfId="67"/>
    <cellStyle name="Rossz" xfId="68"/>
    <cellStyle name="Semleges" xfId="69"/>
    <cellStyle name="Számítás" xfId="70"/>
    <cellStyle name="Percen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3:U43"/>
  <sheetViews>
    <sheetView zoomScalePageLayoutView="0" workbookViewId="0" topLeftCell="E28">
      <selection activeCell="L39" sqref="L39"/>
    </sheetView>
  </sheetViews>
  <sheetFormatPr defaultColWidth="9.00390625" defaultRowHeight="12.75"/>
  <cols>
    <col min="1" max="1" width="9.125" style="14" customWidth="1"/>
    <col min="2" max="2" width="11.25390625" style="14" bestFit="1" customWidth="1"/>
    <col min="3" max="11" width="9.125" style="14" customWidth="1"/>
    <col min="12" max="12" width="14.375" style="14" customWidth="1"/>
    <col min="13" max="16384" width="9.125" style="14" customWidth="1"/>
  </cols>
  <sheetData>
    <row r="23" spans="6:9" ht="15.75">
      <c r="F23" s="15"/>
      <c r="G23" s="15"/>
      <c r="H23" s="15"/>
      <c r="I23" s="12"/>
    </row>
    <row r="24" spans="6:9" ht="15.75">
      <c r="F24" s="12"/>
      <c r="G24" s="12"/>
      <c r="H24" s="12"/>
      <c r="I24" s="12"/>
    </row>
    <row r="25" spans="6:9" ht="15.75">
      <c r="F25" s="15"/>
      <c r="G25" s="15"/>
      <c r="H25" s="15"/>
      <c r="I25" s="12"/>
    </row>
    <row r="26" spans="6:9" ht="15.75">
      <c r="F26" s="12"/>
      <c r="G26" s="12"/>
      <c r="H26" s="12"/>
      <c r="I26" s="12"/>
    </row>
    <row r="27" spans="6:9" ht="15.75">
      <c r="F27" s="644"/>
      <c r="G27" s="644"/>
      <c r="H27" s="644"/>
      <c r="I27" s="12"/>
    </row>
    <row r="28" spans="6:9" ht="15.75">
      <c r="F28" s="12"/>
      <c r="G28" s="12"/>
      <c r="H28" s="12"/>
      <c r="I28" s="12"/>
    </row>
    <row r="34" spans="12:21" ht="25.5">
      <c r="L34" s="642" t="s">
        <v>808</v>
      </c>
      <c r="M34" s="642"/>
      <c r="N34" s="642"/>
      <c r="O34" s="642"/>
      <c r="P34" s="642"/>
      <c r="Q34" s="642"/>
      <c r="R34" s="642"/>
      <c r="S34" s="642"/>
      <c r="T34" s="642"/>
      <c r="U34" s="642"/>
    </row>
    <row r="35" spans="12:21" ht="7.5" customHeight="1">
      <c r="L35" s="12"/>
      <c r="M35" s="12"/>
      <c r="N35" s="12"/>
      <c r="O35" s="12"/>
      <c r="P35" s="12"/>
      <c r="Q35" s="12"/>
      <c r="R35" s="12"/>
      <c r="S35" s="12"/>
      <c r="T35" s="12"/>
      <c r="U35" s="12"/>
    </row>
    <row r="36" spans="12:21" ht="31.5" customHeight="1">
      <c r="L36" s="642" t="s">
        <v>811</v>
      </c>
      <c r="M36" s="642"/>
      <c r="N36" s="642"/>
      <c r="O36" s="642"/>
      <c r="P36" s="642"/>
      <c r="Q36" s="642"/>
      <c r="R36" s="642"/>
      <c r="S36" s="642"/>
      <c r="T36" s="642"/>
      <c r="U36" s="642"/>
    </row>
    <row r="37" spans="12:21" ht="6.75" customHeight="1">
      <c r="L37" s="12"/>
      <c r="M37" s="12"/>
      <c r="N37" s="12"/>
      <c r="O37" s="12"/>
      <c r="P37" s="12"/>
      <c r="Q37" s="12"/>
      <c r="R37" s="12"/>
      <c r="S37" s="12"/>
      <c r="T37" s="12"/>
      <c r="U37" s="12"/>
    </row>
    <row r="38" spans="12:21" ht="20.25">
      <c r="L38" s="643" t="s">
        <v>915</v>
      </c>
      <c r="M38" s="643"/>
      <c r="N38" s="643"/>
      <c r="O38" s="643"/>
      <c r="P38" s="643"/>
      <c r="Q38" s="643"/>
      <c r="R38" s="643"/>
      <c r="S38" s="643"/>
      <c r="T38" s="643"/>
      <c r="U38" s="643"/>
    </row>
    <row r="43" ht="15.75">
      <c r="B43" s="61"/>
    </row>
  </sheetData>
  <sheetProtection/>
  <mergeCells count="4">
    <mergeCell ref="L36:U36"/>
    <mergeCell ref="L38:U38"/>
    <mergeCell ref="F27:H27"/>
    <mergeCell ref="L34:U34"/>
  </mergeCells>
  <printOptions/>
  <pageMargins left="0.7874015748031497" right="0" top="0.984251968503937" bottom="0.984251968503937" header="0.5118110236220472" footer="0.5118110236220472"/>
  <pageSetup horizontalDpi="600" verticalDpi="6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3"/>
  </sheetPr>
  <dimension ref="A2:F64"/>
  <sheetViews>
    <sheetView zoomScalePageLayoutView="0" workbookViewId="0" topLeftCell="A1">
      <selection activeCell="C15" sqref="C15"/>
    </sheetView>
  </sheetViews>
  <sheetFormatPr defaultColWidth="9.00390625" defaultRowHeight="12.75"/>
  <cols>
    <col min="1" max="1" width="49.375" style="9" customWidth="1"/>
    <col min="2" max="2" width="13.00390625" style="9" customWidth="1"/>
    <col min="3" max="3" width="13.375" style="9" customWidth="1"/>
    <col min="4" max="4" width="12.375" style="9" customWidth="1"/>
    <col min="5" max="5" width="9.75390625" style="9" customWidth="1"/>
    <col min="6" max="6" width="9.125" style="9" customWidth="1"/>
    <col min="7" max="7" width="12.625" style="9" bestFit="1" customWidth="1"/>
    <col min="8" max="16384" width="9.125" style="9" customWidth="1"/>
  </cols>
  <sheetData>
    <row r="2" spans="1:5" ht="15.75">
      <c r="A2" s="712"/>
      <c r="B2" s="713"/>
      <c r="C2" s="713"/>
      <c r="D2" s="713"/>
      <c r="E2" s="713"/>
    </row>
    <row r="3" spans="1:6" s="206" customFormat="1" ht="15.75">
      <c r="A3" s="205" t="s">
        <v>239</v>
      </c>
      <c r="C3" s="207"/>
      <c r="D3" s="208"/>
      <c r="E3" s="208"/>
      <c r="F3" s="208"/>
    </row>
    <row r="5" spans="1:5" s="259" customFormat="1" ht="18.75">
      <c r="A5" s="714" t="s">
        <v>512</v>
      </c>
      <c r="B5" s="714"/>
      <c r="C5" s="714"/>
      <c r="D5" s="714"/>
      <c r="E5" s="714"/>
    </row>
    <row r="6" spans="1:5" s="259" customFormat="1" ht="18.75">
      <c r="A6" s="711" t="s">
        <v>958</v>
      </c>
      <c r="B6" s="711"/>
      <c r="C6" s="711"/>
      <c r="D6" s="711"/>
      <c r="E6" s="711"/>
    </row>
    <row r="7" spans="1:5" s="259" customFormat="1" ht="18.75">
      <c r="A7" s="711" t="s">
        <v>915</v>
      </c>
      <c r="B7" s="711"/>
      <c r="C7" s="711"/>
      <c r="D7" s="711"/>
      <c r="E7" s="711"/>
    </row>
    <row r="8" s="5" customFormat="1" ht="16.5" thickBot="1">
      <c r="E8" s="568" t="s">
        <v>572</v>
      </c>
    </row>
    <row r="9" spans="1:5" s="81" customFormat="1" ht="13.5" thickBot="1">
      <c r="A9" s="650" t="s">
        <v>894</v>
      </c>
      <c r="B9" s="167" t="s">
        <v>812</v>
      </c>
      <c r="C9" s="167" t="s">
        <v>577</v>
      </c>
      <c r="D9" s="659" t="s">
        <v>813</v>
      </c>
      <c r="E9" s="167" t="s">
        <v>917</v>
      </c>
    </row>
    <row r="10" spans="1:5" s="81" customFormat="1" ht="12.75">
      <c r="A10" s="653"/>
      <c r="B10" s="662" t="s">
        <v>766</v>
      </c>
      <c r="C10" s="663"/>
      <c r="D10" s="660"/>
      <c r="E10" s="169"/>
    </row>
    <row r="11" spans="1:5" s="81" customFormat="1" ht="13.5" thickBot="1">
      <c r="A11" s="656"/>
      <c r="B11" s="664"/>
      <c r="C11" s="665"/>
      <c r="D11" s="661"/>
      <c r="E11" s="170" t="s">
        <v>817</v>
      </c>
    </row>
    <row r="12" spans="1:2" s="5" customFormat="1" ht="15.75">
      <c r="A12" s="4"/>
      <c r="B12" s="97"/>
    </row>
    <row r="13" spans="1:2" s="162" customFormat="1" ht="25.5">
      <c r="A13" s="260" t="s">
        <v>513</v>
      </c>
      <c r="B13" s="261"/>
    </row>
    <row r="14" spans="1:2" s="162" customFormat="1" ht="13.5" customHeight="1">
      <c r="A14" s="161"/>
      <c r="B14" s="262"/>
    </row>
    <row r="15" spans="1:6" s="162" customFormat="1" ht="43.5" customHeight="1">
      <c r="A15" s="263" t="s">
        <v>514</v>
      </c>
      <c r="C15" s="176">
        <v>9928</v>
      </c>
      <c r="D15" s="176">
        <v>9743</v>
      </c>
      <c r="E15" s="270">
        <f>D15/C15*100</f>
        <v>98.13658340048347</v>
      </c>
      <c r="F15" s="264"/>
    </row>
    <row r="16" spans="1:5" s="162" customFormat="1" ht="15">
      <c r="A16" s="265" t="s">
        <v>798</v>
      </c>
      <c r="C16" s="266">
        <v>2631</v>
      </c>
      <c r="D16" s="266">
        <v>2631</v>
      </c>
      <c r="E16" s="271">
        <f>D16/C16*100</f>
        <v>100</v>
      </c>
    </row>
    <row r="17" spans="1:5" s="162" customFormat="1" ht="12.75">
      <c r="A17" s="161" t="s">
        <v>825</v>
      </c>
      <c r="C17" s="267">
        <f>SUM(C15:C16)</f>
        <v>12559</v>
      </c>
      <c r="D17" s="267">
        <f>SUM(D15:D16)</f>
        <v>12374</v>
      </c>
      <c r="E17" s="272">
        <f>D17/C17*100</f>
        <v>98.52695278286487</v>
      </c>
    </row>
    <row r="18" spans="1:3" s="162" customFormat="1" ht="12.75">
      <c r="A18" s="161"/>
      <c r="C18" s="267"/>
    </row>
    <row r="19" spans="1:5" s="162" customFormat="1" ht="12.75">
      <c r="A19" s="265" t="s">
        <v>515</v>
      </c>
      <c r="C19" s="176">
        <v>33</v>
      </c>
      <c r="D19" s="176">
        <v>33</v>
      </c>
      <c r="E19" s="270">
        <f>D19/C19*100</f>
        <v>100</v>
      </c>
    </row>
    <row r="20" spans="1:5" s="162" customFormat="1" ht="15">
      <c r="A20" s="265" t="s">
        <v>798</v>
      </c>
      <c r="C20" s="266">
        <v>9</v>
      </c>
      <c r="D20" s="266">
        <v>9</v>
      </c>
      <c r="E20" s="271">
        <f>D20/C20*100</f>
        <v>100</v>
      </c>
    </row>
    <row r="21" spans="1:5" s="162" customFormat="1" ht="12.75">
      <c r="A21" s="161" t="s">
        <v>825</v>
      </c>
      <c r="C21" s="267">
        <f>SUM(C19:C20)</f>
        <v>42</v>
      </c>
      <c r="D21" s="267">
        <f>SUM(D19:D20)</f>
        <v>42</v>
      </c>
      <c r="E21" s="272">
        <f>D21/C21*100</f>
        <v>100</v>
      </c>
    </row>
    <row r="22" spans="1:3" s="162" customFormat="1" ht="12.75">
      <c r="A22" s="161"/>
      <c r="C22" s="268"/>
    </row>
    <row r="23" spans="1:3" s="162" customFormat="1" ht="25.5">
      <c r="A23" s="269" t="s">
        <v>516</v>
      </c>
      <c r="C23" s="268"/>
    </row>
    <row r="24" spans="1:3" s="162" customFormat="1" ht="12.75">
      <c r="A24" s="161"/>
      <c r="C24" s="268"/>
    </row>
    <row r="25" spans="1:5" s="162" customFormat="1" ht="13.5" customHeight="1">
      <c r="A25" s="269" t="s">
        <v>517</v>
      </c>
      <c r="C25" s="267">
        <v>1500</v>
      </c>
      <c r="D25" s="267">
        <v>750</v>
      </c>
      <c r="E25" s="272">
        <f>D25/C25*100</f>
        <v>50</v>
      </c>
    </row>
    <row r="26" spans="1:3" s="162" customFormat="1" ht="12.75">
      <c r="A26" s="161"/>
      <c r="C26" s="268"/>
    </row>
    <row r="27" spans="1:3" s="162" customFormat="1" ht="12.75">
      <c r="A27" s="161" t="s">
        <v>518</v>
      </c>
      <c r="C27" s="267">
        <v>8</v>
      </c>
    </row>
    <row r="28" spans="1:3" s="162" customFormat="1" ht="12.75">
      <c r="A28" s="161"/>
      <c r="C28" s="267"/>
    </row>
    <row r="29" spans="1:6" s="162" customFormat="1" ht="12.75">
      <c r="A29" s="263" t="s">
        <v>519</v>
      </c>
      <c r="C29" s="176">
        <v>600</v>
      </c>
      <c r="D29" s="176">
        <v>600</v>
      </c>
      <c r="E29" s="270">
        <f>D29/C29*100</f>
        <v>100</v>
      </c>
      <c r="F29" s="264"/>
    </row>
    <row r="30" spans="1:5" s="162" customFormat="1" ht="15">
      <c r="A30" s="265" t="s">
        <v>798</v>
      </c>
      <c r="C30" s="266">
        <v>162</v>
      </c>
      <c r="D30" s="266">
        <v>162</v>
      </c>
      <c r="E30" s="271">
        <f>D30/C30*100</f>
        <v>100</v>
      </c>
    </row>
    <row r="31" spans="1:5" s="162" customFormat="1" ht="12.75">
      <c r="A31" s="161" t="s">
        <v>825</v>
      </c>
      <c r="C31" s="267">
        <f>SUM(C29:C30)</f>
        <v>762</v>
      </c>
      <c r="D31" s="267">
        <f>SUM(D29:D30)</f>
        <v>762</v>
      </c>
      <c r="E31" s="272">
        <f>D31/C31*100</f>
        <v>100</v>
      </c>
    </row>
    <row r="32" spans="1:3" s="162" customFormat="1" ht="12.75">
      <c r="A32" s="161"/>
      <c r="C32" s="267"/>
    </row>
    <row r="33" spans="1:3" s="162" customFormat="1" ht="12.75">
      <c r="A33" s="269" t="s">
        <v>520</v>
      </c>
      <c r="C33" s="261"/>
    </row>
    <row r="34" spans="1:3" s="162" customFormat="1" ht="13.5" customHeight="1">
      <c r="A34" s="161"/>
      <c r="C34" s="262"/>
    </row>
    <row r="35" spans="1:6" s="162" customFormat="1" ht="43.5" customHeight="1">
      <c r="A35" s="263" t="s">
        <v>521</v>
      </c>
      <c r="B35" s="176">
        <v>3403</v>
      </c>
      <c r="C35" s="176">
        <v>3403</v>
      </c>
      <c r="D35" s="176">
        <v>3399</v>
      </c>
      <c r="E35" s="270">
        <f>D35/C35*100</f>
        <v>99.88245665589186</v>
      </c>
      <c r="F35" s="264"/>
    </row>
    <row r="36" spans="1:5" s="162" customFormat="1" ht="15">
      <c r="A36" s="265" t="s">
        <v>798</v>
      </c>
      <c r="B36" s="266">
        <v>919</v>
      </c>
      <c r="C36" s="266">
        <v>919</v>
      </c>
      <c r="D36" s="266">
        <v>918</v>
      </c>
      <c r="E36" s="271">
        <f>D36/C36*100</f>
        <v>99.8911860718172</v>
      </c>
    </row>
    <row r="37" spans="1:5" s="162" customFormat="1" ht="12.75">
      <c r="A37" s="161" t="s">
        <v>825</v>
      </c>
      <c r="B37" s="267">
        <f>SUM(B34:B36)</f>
        <v>4322</v>
      </c>
      <c r="C37" s="267">
        <f>SUM(C34:C36)</f>
        <v>4322</v>
      </c>
      <c r="D37" s="267">
        <f>SUM(D34:D36)</f>
        <v>4317</v>
      </c>
      <c r="E37" s="272">
        <f>D37/C37*100</f>
        <v>99.88431281813975</v>
      </c>
    </row>
    <row r="38" s="162" customFormat="1" ht="12.75"/>
    <row r="39" spans="1:6" s="162" customFormat="1" ht="38.25">
      <c r="A39" s="263" t="s">
        <v>522</v>
      </c>
      <c r="B39" s="195">
        <v>54</v>
      </c>
      <c r="C39" s="195">
        <v>54</v>
      </c>
      <c r="D39" s="195">
        <v>68</v>
      </c>
      <c r="E39" s="270">
        <f>D39/C39*100</f>
        <v>125.92592592592592</v>
      </c>
      <c r="F39" s="263"/>
    </row>
    <row r="40" spans="1:5" s="162" customFormat="1" ht="15">
      <c r="A40" s="265" t="s">
        <v>798</v>
      </c>
      <c r="B40" s="266">
        <v>14</v>
      </c>
      <c r="C40" s="266">
        <v>14</v>
      </c>
      <c r="D40" s="266"/>
      <c r="E40" s="271">
        <f>D40/C40*100</f>
        <v>0</v>
      </c>
    </row>
    <row r="41" spans="1:5" s="162" customFormat="1" ht="12.75">
      <c r="A41" s="161" t="s">
        <v>825</v>
      </c>
      <c r="B41" s="267">
        <f>SUM(B38:B40)</f>
        <v>68</v>
      </c>
      <c r="C41" s="267">
        <f>SUM(C38:C40)</f>
        <v>68</v>
      </c>
      <c r="D41" s="267">
        <f>SUM(D38:D40)</f>
        <v>68</v>
      </c>
      <c r="E41" s="272">
        <f>D41/C41*100</f>
        <v>100</v>
      </c>
    </row>
    <row r="42" spans="1:3" s="162" customFormat="1" ht="12.75">
      <c r="A42" s="161"/>
      <c r="C42" s="267"/>
    </row>
    <row r="43" spans="1:3" s="5" customFormat="1" ht="15.75">
      <c r="A43" s="162" t="s">
        <v>523</v>
      </c>
      <c r="C43" s="195">
        <v>130</v>
      </c>
    </row>
    <row r="44" spans="1:3" s="5" customFormat="1" ht="17.25">
      <c r="A44" s="265" t="s">
        <v>798</v>
      </c>
      <c r="C44" s="266">
        <v>35</v>
      </c>
    </row>
    <row r="45" spans="1:3" s="5" customFormat="1" ht="13.5" customHeight="1">
      <c r="A45" s="161" t="s">
        <v>825</v>
      </c>
      <c r="C45" s="267">
        <f>SUM(C43:C44)</f>
        <v>165</v>
      </c>
    </row>
    <row r="46" spans="1:3" s="162" customFormat="1" ht="12.75">
      <c r="A46" s="161"/>
      <c r="C46" s="267"/>
    </row>
    <row r="47" spans="1:3" s="162" customFormat="1" ht="12.75">
      <c r="A47" s="161"/>
      <c r="C47" s="267"/>
    </row>
    <row r="48" spans="1:3" s="162" customFormat="1" ht="12.75">
      <c r="A48" s="161"/>
      <c r="C48" s="267"/>
    </row>
    <row r="49" spans="1:3" s="162" customFormat="1" ht="12.75">
      <c r="A49" s="161"/>
      <c r="C49" s="267"/>
    </row>
    <row r="50" spans="1:3" s="162" customFormat="1" ht="12.75">
      <c r="A50" s="161"/>
      <c r="C50" s="267"/>
    </row>
    <row r="51" spans="1:3" s="162" customFormat="1" ht="12.75">
      <c r="A51" s="161"/>
      <c r="C51" s="267"/>
    </row>
    <row r="52" spans="1:3" s="162" customFormat="1" ht="13.5" thickBot="1">
      <c r="A52" s="161"/>
      <c r="C52" s="267"/>
    </row>
    <row r="53" spans="1:5" s="81" customFormat="1" ht="13.5" thickBot="1">
      <c r="A53" s="650" t="s">
        <v>894</v>
      </c>
      <c r="B53" s="167" t="s">
        <v>812</v>
      </c>
      <c r="C53" s="167" t="s">
        <v>577</v>
      </c>
      <c r="D53" s="659" t="s">
        <v>813</v>
      </c>
      <c r="E53" s="167" t="s">
        <v>917</v>
      </c>
    </row>
    <row r="54" spans="1:5" s="81" customFormat="1" ht="12.75">
      <c r="A54" s="653"/>
      <c r="B54" s="662" t="s">
        <v>766</v>
      </c>
      <c r="C54" s="663"/>
      <c r="D54" s="660"/>
      <c r="E54" s="169"/>
    </row>
    <row r="55" spans="1:5" s="81" customFormat="1" ht="13.5" thickBot="1">
      <c r="A55" s="656"/>
      <c r="B55" s="664"/>
      <c r="C55" s="665"/>
      <c r="D55" s="661"/>
      <c r="E55" s="170" t="s">
        <v>817</v>
      </c>
    </row>
    <row r="56" spans="1:3" s="5" customFormat="1" ht="13.5" customHeight="1">
      <c r="A56" s="4"/>
      <c r="C56" s="3"/>
    </row>
    <row r="57" spans="1:3" s="162" customFormat="1" ht="14.25" customHeight="1">
      <c r="A57" s="269" t="s">
        <v>524</v>
      </c>
      <c r="C57" s="267"/>
    </row>
    <row r="58" spans="1:3" s="5" customFormat="1" ht="13.5" customHeight="1">
      <c r="A58" s="4"/>
      <c r="C58" s="3"/>
    </row>
    <row r="59" spans="1:5" s="5" customFormat="1" ht="15.75">
      <c r="A59" s="162" t="s">
        <v>515</v>
      </c>
      <c r="C59" s="195">
        <v>86</v>
      </c>
      <c r="D59" s="195">
        <v>86</v>
      </c>
      <c r="E59" s="270">
        <f>D59/C59*100</f>
        <v>100</v>
      </c>
    </row>
    <row r="60" spans="1:5" s="5" customFormat="1" ht="17.25">
      <c r="A60" s="265" t="s">
        <v>798</v>
      </c>
      <c r="C60" s="266">
        <v>23</v>
      </c>
      <c r="D60" s="266">
        <v>23</v>
      </c>
      <c r="E60" s="271">
        <f>D60/C60*100</f>
        <v>100</v>
      </c>
    </row>
    <row r="61" spans="1:5" s="5" customFormat="1" ht="15.75">
      <c r="A61" s="161" t="s">
        <v>825</v>
      </c>
      <c r="C61" s="267">
        <f>SUM(C59:C60)</f>
        <v>109</v>
      </c>
      <c r="D61" s="267">
        <f>SUM(D59:D60)</f>
        <v>109</v>
      </c>
      <c r="E61" s="272">
        <f>D61/C61*100</f>
        <v>100</v>
      </c>
    </row>
    <row r="62" spans="1:3" s="5" customFormat="1" ht="13.5" customHeight="1">
      <c r="A62" s="4"/>
      <c r="C62" s="3"/>
    </row>
    <row r="63" spans="1:3" s="5" customFormat="1" ht="15.75">
      <c r="A63" s="4"/>
      <c r="C63" s="96"/>
    </row>
    <row r="64" spans="1:5" s="5" customFormat="1" ht="15.75">
      <c r="A64" s="4" t="s">
        <v>807</v>
      </c>
      <c r="B64" s="3">
        <f>B17+B21+B25+B27+B31+B37+B41+B45+B61</f>
        <v>4390</v>
      </c>
      <c r="C64" s="3">
        <f>C17+C21+C25+C27+C31+C37+C41+C45+C61</f>
        <v>19535</v>
      </c>
      <c r="D64" s="3">
        <f>D17+D21+D25+D27+D31+D37+D41+D45+D61</f>
        <v>18422</v>
      </c>
      <c r="E64" s="273">
        <f>D64/C64*100</f>
        <v>94.3025339134886</v>
      </c>
    </row>
  </sheetData>
  <sheetProtection/>
  <mergeCells count="10">
    <mergeCell ref="A6:E6"/>
    <mergeCell ref="A7:E7"/>
    <mergeCell ref="A2:E2"/>
    <mergeCell ref="A5:E5"/>
    <mergeCell ref="A53:A55"/>
    <mergeCell ref="D53:D55"/>
    <mergeCell ref="B54:C55"/>
    <mergeCell ref="A9:A11"/>
    <mergeCell ref="D9:D11"/>
    <mergeCell ref="B10:C11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3"/>
  </sheetPr>
  <dimension ref="A2:F23"/>
  <sheetViews>
    <sheetView workbookViewId="0" topLeftCell="A1">
      <selection activeCell="A3" sqref="A3"/>
    </sheetView>
  </sheetViews>
  <sheetFormatPr defaultColWidth="9.00390625" defaultRowHeight="12.75"/>
  <cols>
    <col min="1" max="1" width="56.25390625" style="0" customWidth="1"/>
    <col min="3" max="3" width="14.375" style="0" bestFit="1" customWidth="1"/>
    <col min="4" max="4" width="11.25390625" style="0" bestFit="1" customWidth="1"/>
  </cols>
  <sheetData>
    <row r="2" spans="1:5" s="9" customFormat="1" ht="15.75">
      <c r="A2" s="712"/>
      <c r="B2" s="713"/>
      <c r="C2" s="713"/>
      <c r="D2" s="713"/>
      <c r="E2" s="713"/>
    </row>
    <row r="3" spans="1:6" s="206" customFormat="1" ht="15.75">
      <c r="A3" s="205" t="s">
        <v>240</v>
      </c>
      <c r="C3" s="207"/>
      <c r="D3" s="208"/>
      <c r="E3" s="208"/>
      <c r="F3" s="208"/>
    </row>
    <row r="6" spans="1:5" s="259" customFormat="1" ht="18.75">
      <c r="A6" s="714" t="s">
        <v>512</v>
      </c>
      <c r="B6" s="714"/>
      <c r="C6" s="714"/>
      <c r="D6" s="714"/>
      <c r="E6" s="714"/>
    </row>
    <row r="7" spans="1:5" s="259" customFormat="1" ht="18.75">
      <c r="A7" s="711" t="s">
        <v>525</v>
      </c>
      <c r="B7" s="711"/>
      <c r="C7" s="711"/>
      <c r="D7" s="711"/>
      <c r="E7" s="711"/>
    </row>
    <row r="8" spans="1:5" s="259" customFormat="1" ht="18.75">
      <c r="A8" s="711" t="s">
        <v>915</v>
      </c>
      <c r="B8" s="711"/>
      <c r="C8" s="711"/>
      <c r="D8" s="711"/>
      <c r="E8" s="711"/>
    </row>
    <row r="9" s="5" customFormat="1" ht="16.5" thickBot="1">
      <c r="E9" s="568" t="s">
        <v>572</v>
      </c>
    </row>
    <row r="10" spans="1:5" s="81" customFormat="1" ht="13.5" thickBot="1">
      <c r="A10" s="650" t="s">
        <v>894</v>
      </c>
      <c r="B10" s="167" t="s">
        <v>812</v>
      </c>
      <c r="C10" s="167" t="s">
        <v>577</v>
      </c>
      <c r="D10" s="659" t="s">
        <v>813</v>
      </c>
      <c r="E10" s="167" t="s">
        <v>917</v>
      </c>
    </row>
    <row r="11" spans="1:5" s="81" customFormat="1" ht="12.75">
      <c r="A11" s="653"/>
      <c r="B11" s="662" t="s">
        <v>766</v>
      </c>
      <c r="C11" s="663"/>
      <c r="D11" s="660"/>
      <c r="E11" s="169"/>
    </row>
    <row r="12" spans="1:5" s="81" customFormat="1" ht="13.5" thickBot="1">
      <c r="A12" s="656"/>
      <c r="B12" s="664"/>
      <c r="C12" s="665"/>
      <c r="D12" s="661"/>
      <c r="E12" s="170" t="s">
        <v>817</v>
      </c>
    </row>
    <row r="13" spans="1:3" s="5" customFormat="1" ht="15.75">
      <c r="A13" s="4"/>
      <c r="C13" s="97"/>
    </row>
    <row r="14" spans="1:3" s="162" customFormat="1" ht="12.75">
      <c r="A14" s="274" t="s">
        <v>526</v>
      </c>
      <c r="C14" s="261"/>
    </row>
    <row r="15" spans="1:3" s="162" customFormat="1" ht="13.5" customHeight="1">
      <c r="A15" s="161"/>
      <c r="C15" s="262"/>
    </row>
    <row r="16" spans="1:6" s="162" customFormat="1" ht="43.5" customHeight="1">
      <c r="A16" s="263" t="s">
        <v>527</v>
      </c>
      <c r="C16" s="176">
        <v>7874</v>
      </c>
      <c r="D16" s="176">
        <v>7874</v>
      </c>
      <c r="E16" s="270">
        <f>D16/C16*100</f>
        <v>100</v>
      </c>
      <c r="F16" s="264"/>
    </row>
    <row r="17" spans="1:5" s="162" customFormat="1" ht="15">
      <c r="A17" s="265" t="s">
        <v>798</v>
      </c>
      <c r="C17" s="266">
        <v>2126</v>
      </c>
      <c r="D17" s="266">
        <v>2126</v>
      </c>
      <c r="E17" s="271">
        <f>D17/C17*100</f>
        <v>100</v>
      </c>
    </row>
    <row r="18" spans="1:5" s="162" customFormat="1" ht="12.75">
      <c r="A18" s="161" t="s">
        <v>825</v>
      </c>
      <c r="C18" s="267">
        <f>SUM(C15:C17)</f>
        <v>10000</v>
      </c>
      <c r="D18" s="267">
        <f>SUM(D15:D17)</f>
        <v>10000</v>
      </c>
      <c r="E18" s="272">
        <f>D18/C18*100</f>
        <v>100</v>
      </c>
    </row>
    <row r="19" s="162" customFormat="1" ht="12.75"/>
    <row r="20" spans="1:5" s="162" customFormat="1" ht="38.25">
      <c r="A20" s="263" t="s">
        <v>538</v>
      </c>
      <c r="C20" s="267">
        <v>100</v>
      </c>
      <c r="D20" s="267">
        <v>100</v>
      </c>
      <c r="E20" s="272">
        <f>D20/C20*100</f>
        <v>100</v>
      </c>
    </row>
    <row r="21" spans="1:2" s="162" customFormat="1" ht="13.5" customHeight="1">
      <c r="A21" s="161"/>
      <c r="B21" s="268"/>
    </row>
    <row r="22" spans="1:2" s="5" customFormat="1" ht="13.5" customHeight="1">
      <c r="A22" s="4"/>
      <c r="B22" s="97"/>
    </row>
    <row r="23" spans="1:5" s="5" customFormat="1" ht="15.75">
      <c r="A23" s="4" t="s">
        <v>539</v>
      </c>
      <c r="B23" s="3"/>
      <c r="C23" s="275">
        <f>C18+C20</f>
        <v>10100</v>
      </c>
      <c r="D23" s="275">
        <f>D18+D20</f>
        <v>10100</v>
      </c>
      <c r="E23" s="273">
        <f>D23/C23*100</f>
        <v>100</v>
      </c>
    </row>
  </sheetData>
  <mergeCells count="7">
    <mergeCell ref="A2:E2"/>
    <mergeCell ref="A10:A12"/>
    <mergeCell ref="D10:D12"/>
    <mergeCell ref="B11:C12"/>
    <mergeCell ref="A6:E6"/>
    <mergeCell ref="A7:E7"/>
    <mergeCell ref="A8:E8"/>
  </mergeCells>
  <printOptions horizontalCentered="1"/>
  <pageMargins left="0" right="0" top="0" bottom="0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3"/>
  </sheetPr>
  <dimension ref="A2:G67"/>
  <sheetViews>
    <sheetView zoomScalePageLayoutView="0" workbookViewId="0" topLeftCell="A1">
      <selection activeCell="I15" sqref="I15"/>
    </sheetView>
  </sheetViews>
  <sheetFormatPr defaultColWidth="9.00390625" defaultRowHeight="12.75"/>
  <cols>
    <col min="1" max="1" width="5.75390625" style="81" customWidth="1"/>
    <col min="2" max="2" width="48.625" style="81" customWidth="1"/>
    <col min="3" max="3" width="12.00390625" style="65" bestFit="1" customWidth="1"/>
    <col min="4" max="5" width="12.125" style="380" customWidth="1"/>
    <col min="6" max="6" width="10.875" style="164" customWidth="1"/>
    <col min="7" max="7" width="9.625" style="81" customWidth="1"/>
    <col min="8" max="16384" width="9.125" style="81" customWidth="1"/>
  </cols>
  <sheetData>
    <row r="2" spans="1:6" s="277" customFormat="1" ht="12.75">
      <c r="A2" s="712"/>
      <c r="B2" s="712"/>
      <c r="C2" s="712"/>
      <c r="D2" s="712"/>
      <c r="E2" s="712"/>
      <c r="F2" s="712"/>
    </row>
    <row r="3" spans="1:6" ht="12.75">
      <c r="A3" s="278" t="s">
        <v>241</v>
      </c>
      <c r="C3" s="489"/>
      <c r="D3" s="65"/>
      <c r="E3" s="65"/>
      <c r="F3" s="65"/>
    </row>
    <row r="5" spans="1:6" s="17" customFormat="1" ht="15.75">
      <c r="A5" s="711" t="s">
        <v>864</v>
      </c>
      <c r="B5" s="711"/>
      <c r="C5" s="711"/>
      <c r="D5" s="711"/>
      <c r="E5" s="711"/>
      <c r="F5" s="711"/>
    </row>
    <row r="6" spans="1:6" s="17" customFormat="1" ht="15.75">
      <c r="A6" s="711" t="s">
        <v>540</v>
      </c>
      <c r="B6" s="711"/>
      <c r="C6" s="711"/>
      <c r="D6" s="711"/>
      <c r="E6" s="711"/>
      <c r="F6" s="711"/>
    </row>
    <row r="7" spans="1:6" s="17" customFormat="1" ht="15.75">
      <c r="A7" s="711" t="s">
        <v>576</v>
      </c>
      <c r="B7" s="711"/>
      <c r="C7" s="711"/>
      <c r="D7" s="711"/>
      <c r="E7" s="711"/>
      <c r="F7" s="711"/>
    </row>
    <row r="8" spans="1:6" s="17" customFormat="1" ht="15.75">
      <c r="A8" s="711" t="s">
        <v>915</v>
      </c>
      <c r="B8" s="711"/>
      <c r="C8" s="711"/>
      <c r="D8" s="711"/>
      <c r="E8" s="711"/>
      <c r="F8" s="711"/>
    </row>
    <row r="9" spans="3:6" s="6" customFormat="1" ht="13.5" thickBot="1">
      <c r="C9" s="291"/>
      <c r="D9" s="279"/>
      <c r="E9" s="291"/>
      <c r="F9" s="569" t="s">
        <v>810</v>
      </c>
    </row>
    <row r="10" spans="1:6" s="6" customFormat="1" ht="13.5" thickBot="1">
      <c r="A10" s="280" t="s">
        <v>774</v>
      </c>
      <c r="B10" s="650" t="s">
        <v>894</v>
      </c>
      <c r="C10" s="490" t="s">
        <v>812</v>
      </c>
      <c r="D10" s="490" t="s">
        <v>577</v>
      </c>
      <c r="E10" s="717" t="s">
        <v>813</v>
      </c>
      <c r="F10" s="167" t="s">
        <v>917</v>
      </c>
    </row>
    <row r="11" spans="1:6" s="6" customFormat="1" ht="12.75">
      <c r="A11" s="281"/>
      <c r="B11" s="653"/>
      <c r="C11" s="720" t="s">
        <v>766</v>
      </c>
      <c r="D11" s="721"/>
      <c r="E11" s="718"/>
      <c r="F11" s="169"/>
    </row>
    <row r="12" spans="1:6" s="6" customFormat="1" ht="34.5" customHeight="1" thickBot="1">
      <c r="A12" s="282" t="s">
        <v>772</v>
      </c>
      <c r="B12" s="656"/>
      <c r="C12" s="722"/>
      <c r="D12" s="723"/>
      <c r="E12" s="719"/>
      <c r="F12" s="170" t="s">
        <v>817</v>
      </c>
    </row>
    <row r="13" spans="1:6" s="6" customFormat="1" ht="20.25" customHeight="1">
      <c r="A13" s="716" t="s">
        <v>541</v>
      </c>
      <c r="B13" s="716"/>
      <c r="C13" s="716"/>
      <c r="D13" s="716"/>
      <c r="E13" s="716"/>
      <c r="F13" s="716"/>
    </row>
    <row r="14" spans="1:5" s="6" customFormat="1" ht="20.25" customHeight="1">
      <c r="A14" s="283" t="s">
        <v>775</v>
      </c>
      <c r="B14" s="284" t="s">
        <v>542</v>
      </c>
      <c r="C14" s="285"/>
      <c r="D14" s="285"/>
      <c r="E14" s="291"/>
    </row>
    <row r="15" spans="1:6" s="6" customFormat="1" ht="20.25" customHeight="1">
      <c r="A15" s="283"/>
      <c r="B15" s="28" t="s">
        <v>543</v>
      </c>
      <c r="C15" s="65">
        <v>24093</v>
      </c>
      <c r="D15" s="285">
        <f>24093+47+215-326+67+143+95+195+249-55-120+72</f>
        <v>24675</v>
      </c>
      <c r="E15" s="285">
        <v>24675</v>
      </c>
      <c r="F15" s="316">
        <f>E15/D15*100</f>
        <v>100</v>
      </c>
    </row>
    <row r="16" spans="1:6" s="6" customFormat="1" ht="25.5">
      <c r="A16" s="283"/>
      <c r="B16" s="175" t="s">
        <v>544</v>
      </c>
      <c r="C16" s="176">
        <v>7870</v>
      </c>
      <c r="D16" s="285">
        <f>7870+260+576+394+46</f>
        <v>9146</v>
      </c>
      <c r="E16" s="285">
        <v>9044</v>
      </c>
      <c r="F16" s="316">
        <f aca="true" t="shared" si="0" ref="F16:F32">E16/D16*100</f>
        <v>98.88475836431226</v>
      </c>
    </row>
    <row r="17" spans="1:6" s="6" customFormat="1" ht="20.25" customHeight="1">
      <c r="A17" s="283" t="s">
        <v>776</v>
      </c>
      <c r="B17" s="284" t="s">
        <v>545</v>
      </c>
      <c r="C17" s="285">
        <v>8797</v>
      </c>
      <c r="D17" s="285">
        <f>8797+153-108-588-80-266-99</f>
        <v>7809</v>
      </c>
      <c r="E17" s="285">
        <v>7808</v>
      </c>
      <c r="F17" s="316">
        <f t="shared" si="0"/>
        <v>99.98719426302983</v>
      </c>
    </row>
    <row r="18" spans="1:6" s="6" customFormat="1" ht="20.25" customHeight="1">
      <c r="A18" s="283" t="s">
        <v>777</v>
      </c>
      <c r="B18" s="284" t="s">
        <v>546</v>
      </c>
      <c r="C18" s="285">
        <v>9268</v>
      </c>
      <c r="D18" s="285">
        <f>9268+826+1271</f>
        <v>11365</v>
      </c>
      <c r="E18" s="285">
        <v>11080</v>
      </c>
      <c r="F18" s="316">
        <f t="shared" si="0"/>
        <v>97.49230092388913</v>
      </c>
    </row>
    <row r="19" spans="1:6" s="6" customFormat="1" ht="20.25" customHeight="1">
      <c r="A19" s="283" t="s">
        <v>778</v>
      </c>
      <c r="B19" s="286" t="s">
        <v>547</v>
      </c>
      <c r="C19" s="570"/>
      <c r="D19" s="285"/>
      <c r="E19" s="285"/>
      <c r="F19" s="316"/>
    </row>
    <row r="20" spans="1:6" s="6" customFormat="1" ht="36" customHeight="1">
      <c r="A20" s="283"/>
      <c r="B20" s="175" t="s">
        <v>548</v>
      </c>
      <c r="C20" s="176"/>
      <c r="D20" s="285">
        <f>100+80</f>
        <v>180</v>
      </c>
      <c r="E20" s="285">
        <v>180</v>
      </c>
      <c r="F20" s="316">
        <f t="shared" si="0"/>
        <v>100</v>
      </c>
    </row>
    <row r="21" spans="1:5" s="6" customFormat="1" ht="20.25" customHeight="1">
      <c r="A21" s="283"/>
      <c r="B21" s="28" t="s">
        <v>549</v>
      </c>
      <c r="C21" s="65"/>
      <c r="D21" s="285"/>
      <c r="E21" s="291"/>
    </row>
    <row r="22" spans="1:6" s="6" customFormat="1" ht="36" customHeight="1">
      <c r="A22" s="287"/>
      <c r="B22" s="288" t="s">
        <v>782</v>
      </c>
      <c r="C22" s="289">
        <f>SUM(C15:C21)</f>
        <v>50028</v>
      </c>
      <c r="D22" s="289">
        <f>SUM(D15:D21)</f>
        <v>53175</v>
      </c>
      <c r="E22" s="289">
        <f>SUM(E15:E21)</f>
        <v>52787</v>
      </c>
      <c r="F22" s="317">
        <f t="shared" si="0"/>
        <v>99.27033380347908</v>
      </c>
    </row>
    <row r="23" spans="1:6" s="6" customFormat="1" ht="21" customHeight="1">
      <c r="A23" s="290" t="s">
        <v>779</v>
      </c>
      <c r="B23" s="284" t="s">
        <v>784</v>
      </c>
      <c r="C23" s="285">
        <v>11750</v>
      </c>
      <c r="D23" s="291">
        <f>11750+37+175+53-257+113+229+75+97+507+52+140+419</f>
        <v>13390</v>
      </c>
      <c r="E23" s="291">
        <v>12676</v>
      </c>
      <c r="F23" s="316">
        <f t="shared" si="0"/>
        <v>94.66766243465273</v>
      </c>
    </row>
    <row r="24" spans="1:6" s="6" customFormat="1" ht="12.75">
      <c r="A24" s="290" t="s">
        <v>818</v>
      </c>
      <c r="B24" s="175" t="s">
        <v>550</v>
      </c>
      <c r="C24" s="285">
        <v>3321</v>
      </c>
      <c r="D24" s="291">
        <f>20+3390+50+69+20+38+56</f>
        <v>3643</v>
      </c>
      <c r="E24" s="291">
        <v>3314</v>
      </c>
      <c r="F24" s="316">
        <f t="shared" si="0"/>
        <v>90.96898160856438</v>
      </c>
    </row>
    <row r="25" spans="1:6" s="6" customFormat="1" ht="21" customHeight="1">
      <c r="A25" s="290" t="s">
        <v>780</v>
      </c>
      <c r="B25" s="292" t="s">
        <v>551</v>
      </c>
      <c r="C25" s="571">
        <v>27386</v>
      </c>
      <c r="D25" s="291">
        <f>27386+1163+360+67+1303+560+98+267+325-55+635+1271-10</f>
        <v>33370</v>
      </c>
      <c r="E25" s="291">
        <v>29239</v>
      </c>
      <c r="F25" s="316">
        <f t="shared" si="0"/>
        <v>87.62061732094696</v>
      </c>
    </row>
    <row r="26" spans="1:6" s="6" customFormat="1" ht="21" customHeight="1">
      <c r="A26" s="290" t="s">
        <v>781</v>
      </c>
      <c r="B26" s="292" t="s">
        <v>552</v>
      </c>
      <c r="C26" s="571">
        <v>2722</v>
      </c>
      <c r="D26" s="291">
        <f>2722-303+183+46</f>
        <v>2648</v>
      </c>
      <c r="E26" s="291">
        <v>2062</v>
      </c>
      <c r="F26" s="316">
        <f t="shared" si="0"/>
        <v>77.8700906344411</v>
      </c>
    </row>
    <row r="27" spans="1:6" s="6" customFormat="1" ht="21" customHeight="1">
      <c r="A27" s="290" t="s">
        <v>783</v>
      </c>
      <c r="B27" s="292" t="s">
        <v>553</v>
      </c>
      <c r="C27" s="571"/>
      <c r="D27" s="291"/>
      <c r="E27" s="291"/>
      <c r="F27" s="316"/>
    </row>
    <row r="28" spans="1:6" s="6" customFormat="1" ht="12.75">
      <c r="A28" s="290"/>
      <c r="B28" s="175" t="s">
        <v>554</v>
      </c>
      <c r="C28" s="572">
        <v>112</v>
      </c>
      <c r="D28" s="291">
        <f>112+55</f>
        <v>167</v>
      </c>
      <c r="E28" s="291">
        <v>222</v>
      </c>
      <c r="F28" s="316">
        <f t="shared" si="0"/>
        <v>132.93413173652695</v>
      </c>
    </row>
    <row r="29" spans="1:6" s="6" customFormat="1" ht="32.25" customHeight="1">
      <c r="A29" s="290"/>
      <c r="B29" s="175" t="s">
        <v>555</v>
      </c>
      <c r="C29" s="176"/>
      <c r="D29" s="294"/>
      <c r="E29" s="291"/>
      <c r="F29" s="316"/>
    </row>
    <row r="30" spans="1:6" s="6" customFormat="1" ht="12.75">
      <c r="A30" s="290"/>
      <c r="B30" s="175" t="s">
        <v>556</v>
      </c>
      <c r="C30" s="572">
        <v>1135</v>
      </c>
      <c r="D30" s="294">
        <f>675+135+325</f>
        <v>1135</v>
      </c>
      <c r="E30" s="291">
        <v>820</v>
      </c>
      <c r="F30" s="316">
        <f t="shared" si="0"/>
        <v>72.24669603524228</v>
      </c>
    </row>
    <row r="31" spans="1:6" s="6" customFormat="1" ht="12.75">
      <c r="A31" s="290"/>
      <c r="B31" s="293" t="s">
        <v>557</v>
      </c>
      <c r="C31" s="572">
        <v>4862</v>
      </c>
      <c r="D31" s="279">
        <f>4862+20000-600-360-560-78-62+100+118+485+826-100-19738-325+2200-178-635-165-762-81-151-790</f>
        <v>4006</v>
      </c>
      <c r="E31" s="291"/>
      <c r="F31" s="316"/>
    </row>
    <row r="32" spans="1:7" s="6" customFormat="1" ht="33.75" customHeight="1">
      <c r="A32" s="287"/>
      <c r="B32" s="288" t="s">
        <v>790</v>
      </c>
      <c r="C32" s="289">
        <f>SUM(C23:C31)</f>
        <v>51288</v>
      </c>
      <c r="D32" s="289">
        <f>SUM(D23:D31)</f>
        <v>58359</v>
      </c>
      <c r="E32" s="289">
        <f>SUM(E23:E31)</f>
        <v>48333</v>
      </c>
      <c r="F32" s="317">
        <f t="shared" si="0"/>
        <v>82.82013057112013</v>
      </c>
      <c r="G32" s="295"/>
    </row>
    <row r="33" spans="1:7" s="6" customFormat="1" ht="33.75" customHeight="1">
      <c r="A33" s="283"/>
      <c r="B33" s="284"/>
      <c r="C33" s="285"/>
      <c r="D33" s="285"/>
      <c r="E33" s="285"/>
      <c r="F33" s="285"/>
      <c r="G33" s="295"/>
    </row>
    <row r="34" spans="1:7" s="6" customFormat="1" ht="33.75" customHeight="1">
      <c r="A34" s="283"/>
      <c r="B34" s="284"/>
      <c r="C34" s="285"/>
      <c r="D34" s="285"/>
      <c r="E34" s="285"/>
      <c r="F34" s="285"/>
      <c r="G34" s="295"/>
    </row>
    <row r="35" spans="1:7" s="6" customFormat="1" ht="33.75" customHeight="1">
      <c r="A35" s="283"/>
      <c r="B35" s="284"/>
      <c r="C35" s="285"/>
      <c r="D35" s="285"/>
      <c r="E35" s="285"/>
      <c r="F35" s="285"/>
      <c r="G35" s="295"/>
    </row>
    <row r="36" spans="1:7" s="6" customFormat="1" ht="33.75" customHeight="1">
      <c r="A36" s="283"/>
      <c r="B36" s="284"/>
      <c r="C36" s="285"/>
      <c r="D36" s="285"/>
      <c r="E36" s="285"/>
      <c r="F36" s="285"/>
      <c r="G36" s="295"/>
    </row>
    <row r="37" spans="1:7" s="6" customFormat="1" ht="13.5" thickBot="1">
      <c r="A37" s="283"/>
      <c r="B37" s="284"/>
      <c r="C37" s="285"/>
      <c r="D37" s="285"/>
      <c r="E37" s="285"/>
      <c r="F37" s="285"/>
      <c r="G37" s="295"/>
    </row>
    <row r="38" spans="1:6" s="6" customFormat="1" ht="13.5" thickBot="1">
      <c r="A38" s="280" t="s">
        <v>774</v>
      </c>
      <c r="B38" s="650" t="s">
        <v>894</v>
      </c>
      <c r="C38" s="490" t="s">
        <v>812</v>
      </c>
      <c r="D38" s="490" t="s">
        <v>577</v>
      </c>
      <c r="E38" s="717" t="s">
        <v>813</v>
      </c>
      <c r="F38" s="167" t="s">
        <v>917</v>
      </c>
    </row>
    <row r="39" spans="1:6" s="6" customFormat="1" ht="12.75">
      <c r="A39" s="281"/>
      <c r="B39" s="653"/>
      <c r="C39" s="720" t="s">
        <v>766</v>
      </c>
      <c r="D39" s="721"/>
      <c r="E39" s="718"/>
      <c r="F39" s="169"/>
    </row>
    <row r="40" spans="1:6" s="6" customFormat="1" ht="34.5" customHeight="1" thickBot="1">
      <c r="A40" s="282" t="s">
        <v>772</v>
      </c>
      <c r="B40" s="656"/>
      <c r="C40" s="722"/>
      <c r="D40" s="723"/>
      <c r="E40" s="719"/>
      <c r="F40" s="170" t="s">
        <v>817</v>
      </c>
    </row>
    <row r="41" spans="1:6" s="18" customFormat="1" ht="21" customHeight="1">
      <c r="A41" s="716" t="s">
        <v>558</v>
      </c>
      <c r="B41" s="716"/>
      <c r="C41" s="716"/>
      <c r="D41" s="716"/>
      <c r="E41" s="716"/>
      <c r="F41" s="716"/>
    </row>
    <row r="42" spans="1:6" s="6" customFormat="1" ht="21" customHeight="1">
      <c r="A42" s="290" t="s">
        <v>785</v>
      </c>
      <c r="B42" s="296" t="s">
        <v>559</v>
      </c>
      <c r="C42" s="279">
        <v>4390</v>
      </c>
      <c r="D42" s="279">
        <f>4390+10000+12559</f>
        <v>26949</v>
      </c>
      <c r="E42" s="291">
        <v>14385</v>
      </c>
      <c r="F42" s="316">
        <f aca="true" t="shared" si="1" ref="F42:F55">E42/D42*100</f>
        <v>53.37860402983413</v>
      </c>
    </row>
    <row r="43" spans="1:6" s="6" customFormat="1" ht="21" customHeight="1">
      <c r="A43" s="290" t="s">
        <v>786</v>
      </c>
      <c r="B43" s="296" t="s">
        <v>560</v>
      </c>
      <c r="C43" s="279"/>
      <c r="D43" s="279">
        <f>485+2200</f>
        <v>2685</v>
      </c>
      <c r="E43" s="291">
        <v>2685</v>
      </c>
      <c r="F43" s="316">
        <f t="shared" si="1"/>
        <v>100</v>
      </c>
    </row>
    <row r="44" spans="1:6" s="6" customFormat="1" ht="21" customHeight="1">
      <c r="A44" s="290" t="s">
        <v>819</v>
      </c>
      <c r="B44" s="286" t="s">
        <v>561</v>
      </c>
      <c r="C44" s="570"/>
      <c r="D44" s="279"/>
      <c r="E44" s="291"/>
      <c r="F44" s="316"/>
    </row>
    <row r="45" spans="1:6" s="6" customFormat="1" ht="31.5" customHeight="1">
      <c r="A45" s="290"/>
      <c r="B45" s="297" t="s">
        <v>562</v>
      </c>
      <c r="C45" s="573">
        <v>93</v>
      </c>
      <c r="D45" s="279">
        <f>93+20000-78-62</f>
        <v>19953</v>
      </c>
      <c r="E45" s="291">
        <f>92+19860</f>
        <v>19952</v>
      </c>
      <c r="F45" s="316">
        <f t="shared" si="1"/>
        <v>99.99498822232246</v>
      </c>
    </row>
    <row r="46" spans="1:6" s="6" customFormat="1" ht="21" customHeight="1">
      <c r="A46" s="290"/>
      <c r="B46" s="49" t="s">
        <v>563</v>
      </c>
      <c r="C46" s="291"/>
      <c r="D46" s="279">
        <f>1500+118+118</f>
        <v>1736</v>
      </c>
      <c r="E46" s="291">
        <f>236+1500</f>
        <v>1736</v>
      </c>
      <c r="F46" s="316">
        <f t="shared" si="1"/>
        <v>100</v>
      </c>
    </row>
    <row r="47" spans="1:6" s="6" customFormat="1" ht="34.5" customHeight="1">
      <c r="A47" s="287"/>
      <c r="B47" s="288" t="s">
        <v>820</v>
      </c>
      <c r="C47" s="289">
        <f>SUM(C42:C46)</f>
        <v>4483</v>
      </c>
      <c r="D47" s="289">
        <f>SUM(D42:D46)</f>
        <v>51323</v>
      </c>
      <c r="E47" s="289">
        <f>SUM(E42:E46)</f>
        <v>38758</v>
      </c>
      <c r="F47" s="317">
        <f t="shared" si="1"/>
        <v>75.51779903746858</v>
      </c>
    </row>
    <row r="48" spans="1:6" s="6" customFormat="1" ht="21" customHeight="1">
      <c r="A48" s="290" t="s">
        <v>787</v>
      </c>
      <c r="B48" s="296" t="s">
        <v>848</v>
      </c>
      <c r="C48" s="279">
        <v>4390</v>
      </c>
      <c r="D48" s="279">
        <f>4390+12559+1500+8+165+762+151</f>
        <v>19535</v>
      </c>
      <c r="E48" s="291">
        <v>18422</v>
      </c>
      <c r="F48" s="316">
        <f t="shared" si="1"/>
        <v>94.3025339134886</v>
      </c>
    </row>
    <row r="49" spans="1:6" s="6" customFormat="1" ht="21" customHeight="1">
      <c r="A49" s="290" t="s">
        <v>788</v>
      </c>
      <c r="B49" s="296" t="s">
        <v>564</v>
      </c>
      <c r="C49" s="279"/>
      <c r="D49" s="279">
        <f>10000+100</f>
        <v>10100</v>
      </c>
      <c r="E49" s="291">
        <v>10100</v>
      </c>
      <c r="F49" s="316">
        <f t="shared" si="1"/>
        <v>100</v>
      </c>
    </row>
    <row r="50" spans="1:6" s="6" customFormat="1" ht="21" customHeight="1">
      <c r="A50" s="290" t="s">
        <v>789</v>
      </c>
      <c r="B50" s="286" t="s">
        <v>565</v>
      </c>
      <c r="C50" s="570"/>
      <c r="D50" s="279"/>
      <c r="E50" s="291"/>
      <c r="F50" s="316"/>
    </row>
    <row r="51" spans="1:6" s="6" customFormat="1" ht="40.5" customHeight="1">
      <c r="A51" s="290"/>
      <c r="B51" s="297" t="s">
        <v>566</v>
      </c>
      <c r="C51" s="573"/>
      <c r="D51" s="279">
        <f>20000-20+30000</f>
        <v>49980</v>
      </c>
      <c r="E51" s="291">
        <v>19980</v>
      </c>
      <c r="F51" s="316">
        <f t="shared" si="1"/>
        <v>39.97599039615846</v>
      </c>
    </row>
    <row r="52" spans="1:6" s="6" customFormat="1" ht="21" customHeight="1">
      <c r="A52" s="290"/>
      <c r="B52" s="293" t="s">
        <v>567</v>
      </c>
      <c r="C52" s="572"/>
      <c r="D52" s="279">
        <v>600</v>
      </c>
      <c r="E52" s="291">
        <v>600</v>
      </c>
      <c r="F52" s="316">
        <f t="shared" si="1"/>
        <v>100</v>
      </c>
    </row>
    <row r="53" spans="1:7" s="276" customFormat="1" ht="33" customHeight="1" thickBot="1">
      <c r="A53" s="287"/>
      <c r="B53" s="288" t="s">
        <v>823</v>
      </c>
      <c r="C53" s="289">
        <f>SUM(C48:C52)</f>
        <v>4390</v>
      </c>
      <c r="D53" s="289">
        <f>SUM(D48:D52)</f>
        <v>80215</v>
      </c>
      <c r="E53" s="289">
        <f>SUM(E48:E52)</f>
        <v>49102</v>
      </c>
      <c r="F53" s="318">
        <f t="shared" si="1"/>
        <v>61.212990089135445</v>
      </c>
      <c r="G53" s="298"/>
    </row>
    <row r="54" spans="1:6" s="276" customFormat="1" ht="33" customHeight="1" thickBot="1">
      <c r="A54" s="299"/>
      <c r="B54" s="300" t="s">
        <v>821</v>
      </c>
      <c r="C54" s="301">
        <f>C22+C47</f>
        <v>54511</v>
      </c>
      <c r="D54" s="301">
        <f>D22+D47</f>
        <v>104498</v>
      </c>
      <c r="E54" s="301">
        <f>E22+E47</f>
        <v>91545</v>
      </c>
      <c r="F54" s="319">
        <f t="shared" si="1"/>
        <v>87.6045474554537</v>
      </c>
    </row>
    <row r="55" spans="1:7" s="276" customFormat="1" ht="33" customHeight="1" thickBot="1">
      <c r="A55" s="299"/>
      <c r="B55" s="300" t="s">
        <v>822</v>
      </c>
      <c r="C55" s="301">
        <f>C32+C53</f>
        <v>55678</v>
      </c>
      <c r="D55" s="301">
        <f>D32+D53</f>
        <v>138574</v>
      </c>
      <c r="E55" s="301">
        <f>E32+E53</f>
        <v>97435</v>
      </c>
      <c r="F55" s="320">
        <f t="shared" si="1"/>
        <v>70.31261275563958</v>
      </c>
      <c r="G55" s="298"/>
    </row>
    <row r="56" spans="1:7" s="276" customFormat="1" ht="12.75">
      <c r="A56" s="302"/>
      <c r="B56" s="303"/>
      <c r="C56" s="574"/>
      <c r="D56" s="304"/>
      <c r="E56" s="304"/>
      <c r="F56" s="304"/>
      <c r="G56" s="305"/>
    </row>
    <row r="57" spans="1:6" s="18" customFormat="1" ht="20.25" customHeight="1">
      <c r="A57" s="715" t="s">
        <v>829</v>
      </c>
      <c r="B57" s="715"/>
      <c r="C57" s="715"/>
      <c r="D57" s="715"/>
      <c r="E57" s="715"/>
      <c r="F57" s="715"/>
    </row>
    <row r="58" spans="1:6" s="6" customFormat="1" ht="12.75">
      <c r="A58" s="283" t="s">
        <v>791</v>
      </c>
      <c r="B58" s="306" t="s">
        <v>12</v>
      </c>
      <c r="C58" s="575"/>
      <c r="D58" s="285">
        <v>11174</v>
      </c>
      <c r="E58" s="576">
        <v>11174</v>
      </c>
      <c r="F58" s="316">
        <f>E58/D58*100</f>
        <v>100</v>
      </c>
    </row>
    <row r="59" spans="1:6" s="6" customFormat="1" ht="20.25" customHeight="1">
      <c r="A59" s="283" t="s">
        <v>793</v>
      </c>
      <c r="B59" s="308" t="s">
        <v>568</v>
      </c>
      <c r="C59" s="577">
        <v>1167</v>
      </c>
      <c r="D59" s="285">
        <f>1167+20000+1243+1303-20-11174+50+18+10262+45+8</f>
        <v>22902</v>
      </c>
      <c r="E59" s="576">
        <v>22902</v>
      </c>
      <c r="F59" s="316">
        <f>E59/D59*100</f>
        <v>100</v>
      </c>
    </row>
    <row r="60" spans="1:6" s="6" customFormat="1" ht="20.25" customHeight="1">
      <c r="A60" s="283" t="s">
        <v>794</v>
      </c>
      <c r="B60" s="308" t="s">
        <v>16</v>
      </c>
      <c r="C60" s="577"/>
      <c r="D60" s="285">
        <v>943</v>
      </c>
      <c r="E60" s="576">
        <v>943</v>
      </c>
      <c r="F60" s="316">
        <f>E60/D60*100</f>
        <v>100</v>
      </c>
    </row>
    <row r="61" spans="1:6" s="312" customFormat="1" ht="32.25" customHeight="1">
      <c r="A61" s="287"/>
      <c r="B61" s="288" t="s">
        <v>578</v>
      </c>
      <c r="C61" s="289">
        <f>SUM(C58:C60)</f>
        <v>1167</v>
      </c>
      <c r="D61" s="315">
        <f>SUM(D58:D60)</f>
        <v>35019</v>
      </c>
      <c r="E61" s="315">
        <f>SUM(E58:E60)</f>
        <v>35019</v>
      </c>
      <c r="F61" s="317">
        <f>E61/D61*100</f>
        <v>100</v>
      </c>
    </row>
    <row r="62" spans="1:6" s="6" customFormat="1" ht="12.75">
      <c r="A62" s="283" t="s">
        <v>795</v>
      </c>
      <c r="B62" s="308" t="s">
        <v>569</v>
      </c>
      <c r="C62" s="577"/>
      <c r="D62" s="285"/>
      <c r="E62" s="576"/>
      <c r="F62" s="307"/>
    </row>
    <row r="63" spans="1:6" s="6" customFormat="1" ht="12.75">
      <c r="A63" s="283" t="s">
        <v>796</v>
      </c>
      <c r="B63" s="308" t="s">
        <v>570</v>
      </c>
      <c r="C63" s="577"/>
      <c r="D63" s="285"/>
      <c r="E63" s="576"/>
      <c r="F63" s="307"/>
    </row>
    <row r="64" spans="1:6" s="6" customFormat="1" ht="12.75">
      <c r="A64" s="290" t="s">
        <v>797</v>
      </c>
      <c r="B64" s="308" t="s">
        <v>571</v>
      </c>
      <c r="C64" s="577"/>
      <c r="D64" s="285">
        <v>943</v>
      </c>
      <c r="E64" s="576"/>
      <c r="F64" s="316"/>
    </row>
    <row r="65" spans="1:6" s="312" customFormat="1" ht="32.25" customHeight="1" thickBot="1">
      <c r="A65" s="309"/>
      <c r="B65" s="310" t="s">
        <v>579</v>
      </c>
      <c r="C65" s="578"/>
      <c r="D65" s="311">
        <f>SUM(D62:D64)</f>
        <v>943</v>
      </c>
      <c r="E65" s="311">
        <f>SUM(E62:E64)</f>
        <v>0</v>
      </c>
      <c r="F65" s="317"/>
    </row>
    <row r="66" spans="1:6" s="312" customFormat="1" ht="32.25" customHeight="1" thickBot="1">
      <c r="A66" s="313"/>
      <c r="B66" s="314" t="s">
        <v>580</v>
      </c>
      <c r="C66" s="579">
        <f>C54+C61</f>
        <v>55678</v>
      </c>
      <c r="D66" s="579">
        <f>D54+D61</f>
        <v>139517</v>
      </c>
      <c r="E66" s="579">
        <f>E54+E61</f>
        <v>126564</v>
      </c>
      <c r="F66" s="319">
        <f>E66/D66*100</f>
        <v>90.71582674512784</v>
      </c>
    </row>
    <row r="67" spans="1:6" s="6" customFormat="1" ht="32.25" customHeight="1" thickBot="1">
      <c r="A67" s="313"/>
      <c r="B67" s="314" t="s">
        <v>581</v>
      </c>
      <c r="C67" s="579">
        <f>C55+C65</f>
        <v>55678</v>
      </c>
      <c r="D67" s="579">
        <f>D55+D65</f>
        <v>139517</v>
      </c>
      <c r="E67" s="579">
        <f>E55+E65</f>
        <v>97435</v>
      </c>
      <c r="F67" s="320">
        <f>E67/D67*100</f>
        <v>69.83736748926654</v>
      </c>
    </row>
  </sheetData>
  <sheetProtection/>
  <mergeCells count="14">
    <mergeCell ref="A7:F7"/>
    <mergeCell ref="A5:F5"/>
    <mergeCell ref="A6:F6"/>
    <mergeCell ref="A2:F2"/>
    <mergeCell ref="A57:F57"/>
    <mergeCell ref="A41:F41"/>
    <mergeCell ref="A13:F13"/>
    <mergeCell ref="A8:F8"/>
    <mergeCell ref="E38:E40"/>
    <mergeCell ref="E10:E12"/>
    <mergeCell ref="B10:B12"/>
    <mergeCell ref="C11:D12"/>
    <mergeCell ref="B38:B40"/>
    <mergeCell ref="C39:D40"/>
  </mergeCells>
  <printOptions horizontalCentered="1"/>
  <pageMargins left="0" right="0" top="0.5905511811023623" bottom="0.5905511811023623" header="0.5118110236220472" footer="0.5118110236220472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3"/>
  </sheetPr>
  <dimension ref="A2:F37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72.00390625" style="14" customWidth="1"/>
    <col min="2" max="2" width="27.125" style="14" customWidth="1"/>
    <col min="3" max="3" width="12.625" style="14" bestFit="1" customWidth="1"/>
    <col min="4" max="4" width="11.375" style="14" bestFit="1" customWidth="1"/>
    <col min="5" max="16384" width="9.125" style="14" customWidth="1"/>
  </cols>
  <sheetData>
    <row r="2" spans="1:2" ht="15.75">
      <c r="A2" s="706"/>
      <c r="B2" s="706"/>
    </row>
    <row r="4" spans="1:6" s="81" customFormat="1" ht="12.75">
      <c r="A4" s="278" t="s">
        <v>242</v>
      </c>
      <c r="C4" s="165"/>
      <c r="D4" s="65"/>
      <c r="E4" s="65"/>
      <c r="F4" s="65"/>
    </row>
    <row r="6" spans="1:2" ht="15.75">
      <c r="A6" s="644" t="s">
        <v>864</v>
      </c>
      <c r="B6" s="644"/>
    </row>
    <row r="7" spans="1:2" ht="15.75">
      <c r="A7" s="644" t="s">
        <v>870</v>
      </c>
      <c r="B7" s="644"/>
    </row>
    <row r="8" spans="1:2" ht="15.75">
      <c r="A8" s="644" t="s">
        <v>915</v>
      </c>
      <c r="B8" s="644"/>
    </row>
    <row r="10" ht="16.5" thickBot="1">
      <c r="B10" s="491" t="s">
        <v>810</v>
      </c>
    </row>
    <row r="11" spans="1:2" ht="15.75">
      <c r="A11" s="724" t="s">
        <v>871</v>
      </c>
      <c r="B11" s="724" t="s">
        <v>872</v>
      </c>
    </row>
    <row r="12" spans="1:2" ht="15.75">
      <c r="A12" s="725"/>
      <c r="B12" s="725"/>
    </row>
    <row r="13" spans="1:2" ht="15.75">
      <c r="A13" s="725"/>
      <c r="B13" s="725"/>
    </row>
    <row r="14" spans="1:2" ht="16.5" thickBot="1">
      <c r="A14" s="726"/>
      <c r="B14" s="726"/>
    </row>
    <row r="15" ht="15.75">
      <c r="A15" s="12" t="s">
        <v>398</v>
      </c>
    </row>
    <row r="16" spans="1:3" ht="15.75">
      <c r="A16" s="14" t="s">
        <v>873</v>
      </c>
      <c r="B16" s="2">
        <v>10972</v>
      </c>
      <c r="C16" s="2"/>
    </row>
    <row r="17" spans="1:3" ht="15.75">
      <c r="A17" s="14" t="s">
        <v>874</v>
      </c>
      <c r="B17" s="2"/>
      <c r="C17" s="2"/>
    </row>
    <row r="18" spans="1:3" ht="15.75">
      <c r="A18" s="14" t="s">
        <v>875</v>
      </c>
      <c r="B18" s="2">
        <v>3</v>
      </c>
      <c r="C18" s="2"/>
    </row>
    <row r="19" spans="1:3" ht="15.75">
      <c r="A19" s="14" t="s">
        <v>876</v>
      </c>
      <c r="B19" s="2"/>
      <c r="C19" s="2"/>
    </row>
    <row r="20" spans="1:3" s="12" customFormat="1" ht="15.75">
      <c r="A20" s="12" t="s">
        <v>877</v>
      </c>
      <c r="B20" s="26">
        <f>SUM(B16:B19)</f>
        <v>10975</v>
      </c>
      <c r="C20" s="26"/>
    </row>
    <row r="21" spans="2:3" s="12" customFormat="1" ht="15.75">
      <c r="B21" s="26"/>
      <c r="C21" s="26"/>
    </row>
    <row r="22" spans="1:3" s="12" customFormat="1" ht="15.75">
      <c r="A22" s="12" t="s">
        <v>348</v>
      </c>
      <c r="B22" s="26"/>
      <c r="C22" s="26"/>
    </row>
    <row r="23" spans="1:3" ht="15.75">
      <c r="A23" s="14" t="s">
        <v>349</v>
      </c>
      <c r="B23" s="2">
        <v>126564</v>
      </c>
      <c r="C23" s="2"/>
    </row>
    <row r="24" spans="1:3" ht="15.75">
      <c r="A24" s="14" t="s">
        <v>365</v>
      </c>
      <c r="B24" s="2">
        <v>-22902</v>
      </c>
      <c r="C24" s="2"/>
    </row>
    <row r="25" spans="1:3" ht="15.75">
      <c r="A25" s="535" t="s">
        <v>350</v>
      </c>
      <c r="B25" s="534">
        <f>B23+B24</f>
        <v>103662</v>
      </c>
      <c r="C25" s="2"/>
    </row>
    <row r="26" spans="1:3" ht="15.75">
      <c r="A26" s="12" t="s">
        <v>351</v>
      </c>
      <c r="B26" s="26"/>
      <c r="C26" s="2"/>
    </row>
    <row r="27" spans="1:3" ht="15.75">
      <c r="A27" s="14" t="s">
        <v>352</v>
      </c>
      <c r="B27" s="2">
        <v>97435</v>
      </c>
      <c r="C27" s="2"/>
    </row>
    <row r="28" spans="1:3" ht="31.5">
      <c r="A28" s="533" t="s">
        <v>353</v>
      </c>
      <c r="B28" s="2">
        <v>795</v>
      </c>
      <c r="C28" s="2"/>
    </row>
    <row r="29" spans="1:4" ht="15.75">
      <c r="A29" s="535" t="s">
        <v>878</v>
      </c>
      <c r="B29" s="534">
        <f>97434+631+165</f>
        <v>98230</v>
      </c>
      <c r="C29" s="2"/>
      <c r="D29" s="100"/>
    </row>
    <row r="30" spans="1:4" ht="15.75">
      <c r="A30" s="535"/>
      <c r="B30" s="534"/>
      <c r="C30" s="2"/>
      <c r="D30" s="100"/>
    </row>
    <row r="31" spans="1:3" s="12" customFormat="1" ht="15.75">
      <c r="A31" s="12" t="s">
        <v>399</v>
      </c>
      <c r="B31" s="26"/>
      <c r="C31" s="26"/>
    </row>
    <row r="32" spans="1:3" ht="15.75">
      <c r="A32" s="14" t="s">
        <v>873</v>
      </c>
      <c r="B32" s="2">
        <v>16059</v>
      </c>
      <c r="C32" s="2"/>
    </row>
    <row r="33" spans="1:3" ht="15.75">
      <c r="A33" s="14" t="s">
        <v>874</v>
      </c>
      <c r="B33" s="2"/>
      <c r="C33" s="2"/>
    </row>
    <row r="34" spans="1:4" ht="15.75">
      <c r="A34" s="14" t="s">
        <v>875</v>
      </c>
      <c r="B34" s="2">
        <v>348</v>
      </c>
      <c r="C34" s="2"/>
      <c r="D34" s="100"/>
    </row>
    <row r="35" spans="1:3" ht="15.75">
      <c r="A35" s="14" t="s">
        <v>876</v>
      </c>
      <c r="B35" s="2"/>
      <c r="C35" s="2"/>
    </row>
    <row r="36" spans="1:3" s="12" customFormat="1" ht="15.75">
      <c r="A36" s="12" t="s">
        <v>879</v>
      </c>
      <c r="B36" s="26">
        <f>B20+B25-B29</f>
        <v>16407</v>
      </c>
      <c r="C36" s="26"/>
    </row>
    <row r="37" ht="15.75">
      <c r="B37" s="2"/>
    </row>
  </sheetData>
  <sheetProtection/>
  <mergeCells count="6">
    <mergeCell ref="A11:A14"/>
    <mergeCell ref="B11:B14"/>
    <mergeCell ref="A2:B2"/>
    <mergeCell ref="A6:B6"/>
    <mergeCell ref="A7:B7"/>
    <mergeCell ref="A8:B8"/>
  </mergeCells>
  <printOptions horizontalCentered="1"/>
  <pageMargins left="0.07874015748031496" right="0.11811023622047245" top="0" bottom="0" header="0.5118110236220472" footer="0.5118110236220472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274"/>
  <sheetViews>
    <sheetView zoomScalePageLayoutView="0" workbookViewId="0" topLeftCell="A1">
      <selection activeCell="N12" sqref="N12"/>
    </sheetView>
  </sheetViews>
  <sheetFormatPr defaultColWidth="9.00390625" defaultRowHeight="12.75"/>
  <cols>
    <col min="1" max="1" width="5.625" style="332" customWidth="1"/>
    <col min="2" max="2" width="3.25390625" style="71" customWidth="1"/>
    <col min="3" max="3" width="3.875" style="71" customWidth="1"/>
    <col min="4" max="4" width="3.625" style="71" customWidth="1"/>
    <col min="5" max="5" width="2.625" style="71" customWidth="1"/>
    <col min="6" max="6" width="3.625" style="324" customWidth="1"/>
    <col min="7" max="7" width="42.625" style="71" customWidth="1"/>
    <col min="8" max="10" width="12.125" style="71" customWidth="1"/>
    <col min="11" max="12" width="9.125" style="71" customWidth="1"/>
    <col min="13" max="13" width="11.25390625" style="71" bestFit="1" customWidth="1"/>
    <col min="14" max="16384" width="9.125" style="71" customWidth="1"/>
  </cols>
  <sheetData>
    <row r="1" spans="1:10" ht="12.75">
      <c r="A1" s="748"/>
      <c r="B1" s="748"/>
      <c r="C1" s="748"/>
      <c r="D1" s="748"/>
      <c r="E1" s="748"/>
      <c r="F1" s="748"/>
      <c r="G1" s="748"/>
      <c r="H1" s="748"/>
      <c r="I1" s="748"/>
      <c r="J1" s="748"/>
    </row>
    <row r="2" spans="1:6" s="81" customFormat="1" ht="12.75">
      <c r="A2" s="278" t="s">
        <v>243</v>
      </c>
      <c r="C2" s="165"/>
      <c r="D2" s="65"/>
      <c r="E2" s="65"/>
      <c r="F2" s="65"/>
    </row>
    <row r="4" spans="1:10" s="1" customFormat="1" ht="15.75">
      <c r="A4" s="749" t="s">
        <v>673</v>
      </c>
      <c r="B4" s="749"/>
      <c r="C4" s="749"/>
      <c r="D4" s="749"/>
      <c r="E4" s="749"/>
      <c r="F4" s="749"/>
      <c r="G4" s="749"/>
      <c r="H4" s="749"/>
      <c r="I4" s="749"/>
      <c r="J4" s="749"/>
    </row>
    <row r="5" spans="1:10" s="1" customFormat="1" ht="15.75">
      <c r="A5" s="749" t="s">
        <v>366</v>
      </c>
      <c r="B5" s="749"/>
      <c r="C5" s="749"/>
      <c r="D5" s="749"/>
      <c r="E5" s="749"/>
      <c r="F5" s="749"/>
      <c r="G5" s="749"/>
      <c r="H5" s="749"/>
      <c r="I5" s="749"/>
      <c r="J5" s="749"/>
    </row>
    <row r="6" spans="1:10" s="1" customFormat="1" ht="15.75">
      <c r="A6" s="749" t="s">
        <v>915</v>
      </c>
      <c r="B6" s="749"/>
      <c r="C6" s="749"/>
      <c r="D6" s="749"/>
      <c r="E6" s="749"/>
      <c r="F6" s="749"/>
      <c r="G6" s="749"/>
      <c r="H6" s="749"/>
      <c r="I6" s="749"/>
      <c r="J6" s="749"/>
    </row>
    <row r="7" spans="1:10" s="1" customFormat="1" ht="15.75">
      <c r="A7" s="348"/>
      <c r="B7" s="323"/>
      <c r="C7" s="323"/>
      <c r="D7" s="323"/>
      <c r="E7" s="323"/>
      <c r="F7" s="323"/>
      <c r="G7" s="323"/>
      <c r="H7" s="323"/>
      <c r="I7" s="323"/>
      <c r="J7" s="323"/>
    </row>
    <row r="8" ht="14.25" customHeight="1" thickBot="1">
      <c r="J8" s="326" t="s">
        <v>824</v>
      </c>
    </row>
    <row r="9" spans="1:10" s="47" customFormat="1" ht="15" customHeight="1">
      <c r="A9" s="750" t="s">
        <v>672</v>
      </c>
      <c r="B9" s="752" t="s">
        <v>770</v>
      </c>
      <c r="C9" s="752"/>
      <c r="D9" s="752"/>
      <c r="E9" s="752"/>
      <c r="F9" s="752"/>
      <c r="G9" s="753"/>
      <c r="H9" s="736" t="s">
        <v>423</v>
      </c>
      <c r="I9" s="736" t="s">
        <v>424</v>
      </c>
      <c r="J9" s="733" t="s">
        <v>425</v>
      </c>
    </row>
    <row r="10" spans="1:10" s="47" customFormat="1" ht="13.5" thickBot="1">
      <c r="A10" s="751"/>
      <c r="B10" s="754"/>
      <c r="C10" s="754"/>
      <c r="D10" s="754"/>
      <c r="E10" s="754"/>
      <c r="F10" s="754"/>
      <c r="G10" s="755"/>
      <c r="H10" s="737"/>
      <c r="I10" s="737"/>
      <c r="J10" s="734"/>
    </row>
    <row r="11" spans="1:11" s="355" customFormat="1" ht="15.75">
      <c r="A11" s="746" t="s">
        <v>400</v>
      </c>
      <c r="B11" s="747"/>
      <c r="C11" s="747"/>
      <c r="D11" s="747"/>
      <c r="E11" s="747"/>
      <c r="F11" s="747"/>
      <c r="G11" s="747"/>
      <c r="K11" s="356"/>
    </row>
    <row r="12" spans="1:11" s="407" customFormat="1" ht="32.25" customHeight="1">
      <c r="A12" s="405"/>
      <c r="B12" s="410" t="s">
        <v>441</v>
      </c>
      <c r="C12" s="727" t="s">
        <v>715</v>
      </c>
      <c r="D12" s="727"/>
      <c r="E12" s="727"/>
      <c r="F12" s="727"/>
      <c r="G12" s="727"/>
      <c r="K12" s="408"/>
    </row>
    <row r="13" spans="1:11" s="407" customFormat="1" ht="15">
      <c r="A13" s="405"/>
      <c r="B13" s="405"/>
      <c r="C13" s="409" t="s">
        <v>863</v>
      </c>
      <c r="D13" s="411" t="s">
        <v>426</v>
      </c>
      <c r="E13" s="406"/>
      <c r="F13" s="406"/>
      <c r="G13" s="406"/>
      <c r="K13" s="408"/>
    </row>
    <row r="14" spans="1:11" ht="12.75">
      <c r="A14" s="332" t="s">
        <v>402</v>
      </c>
      <c r="B14" s="71" t="s">
        <v>856</v>
      </c>
      <c r="C14" s="326" t="s">
        <v>863</v>
      </c>
      <c r="D14" s="326" t="s">
        <v>775</v>
      </c>
      <c r="E14" s="326"/>
      <c r="F14" s="71" t="s">
        <v>593</v>
      </c>
      <c r="H14" s="65">
        <v>171</v>
      </c>
      <c r="I14" s="65"/>
      <c r="J14" s="65"/>
      <c r="K14" s="324"/>
    </row>
    <row r="15" spans="1:11" ht="12.75">
      <c r="A15" s="332" t="s">
        <v>403</v>
      </c>
      <c r="B15" s="71" t="s">
        <v>856</v>
      </c>
      <c r="C15" s="326" t="s">
        <v>863</v>
      </c>
      <c r="D15" s="326" t="s">
        <v>776</v>
      </c>
      <c r="E15" s="326"/>
      <c r="F15" s="71" t="s">
        <v>594</v>
      </c>
      <c r="H15" s="65"/>
      <c r="I15" s="65"/>
      <c r="J15" s="65"/>
      <c r="K15" s="324"/>
    </row>
    <row r="16" spans="1:11" ht="13.5" thickBot="1">
      <c r="A16" s="332" t="s">
        <v>404</v>
      </c>
      <c r="B16" s="71" t="s">
        <v>856</v>
      </c>
      <c r="C16" s="326" t="s">
        <v>863</v>
      </c>
      <c r="D16" s="326" t="s">
        <v>777</v>
      </c>
      <c r="E16" s="326"/>
      <c r="F16" s="71" t="s">
        <v>595</v>
      </c>
      <c r="H16" s="256"/>
      <c r="I16" s="256"/>
      <c r="J16" s="256"/>
      <c r="K16" s="324"/>
    </row>
    <row r="17" spans="1:11" s="327" customFormat="1" ht="13.5" thickBot="1">
      <c r="A17" s="481" t="s">
        <v>405</v>
      </c>
      <c r="B17" s="98" t="s">
        <v>856</v>
      </c>
      <c r="C17" s="331" t="s">
        <v>863</v>
      </c>
      <c r="D17" s="331"/>
      <c r="E17" s="331"/>
      <c r="F17" s="330" t="s">
        <v>426</v>
      </c>
      <c r="G17" s="335"/>
      <c r="H17" s="116">
        <f>SUM(H14:H16)</f>
        <v>171</v>
      </c>
      <c r="I17" s="116"/>
      <c r="J17" s="116"/>
      <c r="K17" s="334"/>
    </row>
    <row r="18" spans="1:11" s="407" customFormat="1" ht="15">
      <c r="A18" s="405"/>
      <c r="B18" s="405"/>
      <c r="C18" s="409" t="s">
        <v>596</v>
      </c>
      <c r="D18" s="411" t="s">
        <v>432</v>
      </c>
      <c r="E18" s="406"/>
      <c r="F18" s="406"/>
      <c r="G18" s="406"/>
      <c r="K18" s="408"/>
    </row>
    <row r="19" spans="1:11" ht="12.75">
      <c r="A19" s="332" t="s">
        <v>406</v>
      </c>
      <c r="B19" s="71" t="s">
        <v>856</v>
      </c>
      <c r="C19" s="326" t="s">
        <v>596</v>
      </c>
      <c r="D19" s="326" t="s">
        <v>775</v>
      </c>
      <c r="E19" s="326"/>
      <c r="F19" s="71" t="s">
        <v>597</v>
      </c>
      <c r="H19" s="65">
        <v>583664</v>
      </c>
      <c r="I19" s="65"/>
      <c r="J19" s="256">
        <v>568126</v>
      </c>
      <c r="K19" s="324"/>
    </row>
    <row r="20" spans="1:11" ht="12.75">
      <c r="A20" s="332" t="s">
        <v>428</v>
      </c>
      <c r="B20" s="71" t="s">
        <v>856</v>
      </c>
      <c r="C20" s="326" t="s">
        <v>596</v>
      </c>
      <c r="D20" s="326" t="s">
        <v>776</v>
      </c>
      <c r="E20" s="326"/>
      <c r="F20" s="71" t="s">
        <v>427</v>
      </c>
      <c r="H20" s="65">
        <v>286</v>
      </c>
      <c r="I20" s="65"/>
      <c r="J20" s="256">
        <v>9840</v>
      </c>
      <c r="K20" s="324"/>
    </row>
    <row r="21" spans="1:11" ht="12.75">
      <c r="A21" s="349" t="s">
        <v>429</v>
      </c>
      <c r="B21" s="71" t="s">
        <v>856</v>
      </c>
      <c r="C21" s="326" t="s">
        <v>596</v>
      </c>
      <c r="D21" s="326" t="s">
        <v>777</v>
      </c>
      <c r="E21" s="326"/>
      <c r="F21" s="71" t="s">
        <v>598</v>
      </c>
      <c r="H21" s="65"/>
      <c r="I21" s="65"/>
      <c r="J21" s="256"/>
      <c r="K21" s="324"/>
    </row>
    <row r="22" spans="1:11" ht="12.75">
      <c r="A22" s="349" t="s">
        <v>430</v>
      </c>
      <c r="B22" s="71" t="s">
        <v>856</v>
      </c>
      <c r="C22" s="326" t="s">
        <v>596</v>
      </c>
      <c r="D22" s="326" t="s">
        <v>778</v>
      </c>
      <c r="E22" s="326"/>
      <c r="F22" s="71" t="s">
        <v>599</v>
      </c>
      <c r="H22" s="65">
        <v>4176</v>
      </c>
      <c r="I22" s="65"/>
      <c r="J22" s="256">
        <v>4176</v>
      </c>
      <c r="K22" s="324"/>
    </row>
    <row r="23" spans="1:11" ht="13.5" thickBot="1">
      <c r="A23" s="332" t="s">
        <v>431</v>
      </c>
      <c r="B23" s="71" t="s">
        <v>856</v>
      </c>
      <c r="C23" s="326" t="s">
        <v>596</v>
      </c>
      <c r="D23" s="326" t="s">
        <v>779</v>
      </c>
      <c r="E23" s="326"/>
      <c r="F23" s="71" t="s">
        <v>600</v>
      </c>
      <c r="H23" s="65"/>
      <c r="I23" s="65"/>
      <c r="J23" s="256"/>
      <c r="K23" s="324"/>
    </row>
    <row r="24" spans="1:11" s="327" customFormat="1" ht="13.5" thickBot="1">
      <c r="A24" s="481" t="s">
        <v>785</v>
      </c>
      <c r="B24" s="98" t="s">
        <v>856</v>
      </c>
      <c r="C24" s="331" t="s">
        <v>596</v>
      </c>
      <c r="D24" s="331"/>
      <c r="E24" s="331"/>
      <c r="F24" s="330" t="s">
        <v>432</v>
      </c>
      <c r="G24" s="335"/>
      <c r="H24" s="116">
        <f>SUM(H19:H23)</f>
        <v>588126</v>
      </c>
      <c r="I24" s="116"/>
      <c r="J24" s="116">
        <f>SUM(J19:J23)</f>
        <v>582142</v>
      </c>
      <c r="K24" s="334"/>
    </row>
    <row r="25" spans="1:11" s="407" customFormat="1" ht="19.5" customHeight="1">
      <c r="A25" s="405"/>
      <c r="B25" s="405"/>
      <c r="C25" s="409" t="s">
        <v>601</v>
      </c>
      <c r="D25" s="411" t="s">
        <v>602</v>
      </c>
      <c r="E25" s="406"/>
      <c r="F25" s="406"/>
      <c r="G25" s="406"/>
      <c r="K25" s="408"/>
    </row>
    <row r="26" spans="1:11" ht="12.75">
      <c r="A26" s="332" t="s">
        <v>786</v>
      </c>
      <c r="B26" s="326" t="s">
        <v>856</v>
      </c>
      <c r="C26" s="326" t="s">
        <v>601</v>
      </c>
      <c r="D26" s="326" t="s">
        <v>775</v>
      </c>
      <c r="F26" s="71" t="s">
        <v>433</v>
      </c>
      <c r="H26" s="65">
        <v>1845</v>
      </c>
      <c r="I26" s="65"/>
      <c r="J26" s="256">
        <v>1845</v>
      </c>
      <c r="K26" s="324"/>
    </row>
    <row r="27" spans="1:11" ht="12.75">
      <c r="A27" s="332" t="s">
        <v>819</v>
      </c>
      <c r="B27" s="71" t="s">
        <v>856</v>
      </c>
      <c r="C27" s="326" t="s">
        <v>601</v>
      </c>
      <c r="D27" s="326" t="s">
        <v>775</v>
      </c>
      <c r="E27" s="326" t="s">
        <v>886</v>
      </c>
      <c r="F27" s="71" t="s">
        <v>750</v>
      </c>
      <c r="G27" s="71" t="s">
        <v>434</v>
      </c>
      <c r="H27" s="256"/>
      <c r="I27" s="256"/>
      <c r="J27" s="256"/>
      <c r="K27" s="324"/>
    </row>
    <row r="28" spans="1:11" ht="12.75">
      <c r="A28" s="332" t="s">
        <v>787</v>
      </c>
      <c r="B28" s="71" t="s">
        <v>856</v>
      </c>
      <c r="C28" s="326" t="s">
        <v>601</v>
      </c>
      <c r="D28" s="326" t="s">
        <v>775</v>
      </c>
      <c r="E28" s="326" t="s">
        <v>887</v>
      </c>
      <c r="F28" s="71"/>
      <c r="G28" s="71" t="s">
        <v>435</v>
      </c>
      <c r="H28" s="256"/>
      <c r="I28" s="256"/>
      <c r="J28" s="256"/>
      <c r="K28" s="324"/>
    </row>
    <row r="29" spans="1:11" ht="12.75">
      <c r="A29" s="332" t="s">
        <v>788</v>
      </c>
      <c r="B29" s="71" t="s">
        <v>856</v>
      </c>
      <c r="C29" s="326" t="s">
        <v>601</v>
      </c>
      <c r="D29" s="326" t="s">
        <v>776</v>
      </c>
      <c r="E29" s="326"/>
      <c r="F29" s="71" t="s">
        <v>436</v>
      </c>
      <c r="H29" s="256"/>
      <c r="I29" s="256"/>
      <c r="J29" s="256"/>
      <c r="K29" s="324"/>
    </row>
    <row r="30" spans="1:11" ht="12.75">
      <c r="A30" s="332" t="s">
        <v>789</v>
      </c>
      <c r="B30" s="71" t="s">
        <v>856</v>
      </c>
      <c r="C30" s="326" t="s">
        <v>601</v>
      </c>
      <c r="D30" s="326" t="s">
        <v>776</v>
      </c>
      <c r="E30" s="326" t="s">
        <v>886</v>
      </c>
      <c r="F30" s="71"/>
      <c r="G30" s="71" t="s">
        <v>437</v>
      </c>
      <c r="H30" s="256"/>
      <c r="I30" s="256"/>
      <c r="J30" s="256"/>
      <c r="K30" s="324"/>
    </row>
    <row r="31" spans="1:11" ht="12.75">
      <c r="A31" s="332" t="s">
        <v>791</v>
      </c>
      <c r="B31" s="71" t="s">
        <v>856</v>
      </c>
      <c r="C31" s="326" t="s">
        <v>601</v>
      </c>
      <c r="D31" s="326" t="s">
        <v>776</v>
      </c>
      <c r="E31" s="326" t="s">
        <v>887</v>
      </c>
      <c r="F31" s="71"/>
      <c r="G31" s="71" t="s">
        <v>438</v>
      </c>
      <c r="H31" s="256"/>
      <c r="I31" s="256"/>
      <c r="J31" s="256"/>
      <c r="K31" s="324"/>
    </row>
    <row r="32" spans="1:11" ht="13.5" thickBot="1">
      <c r="A32" s="332" t="s">
        <v>793</v>
      </c>
      <c r="B32" s="71" t="s">
        <v>856</v>
      </c>
      <c r="C32" s="326" t="s">
        <v>601</v>
      </c>
      <c r="D32" s="326" t="s">
        <v>777</v>
      </c>
      <c r="E32" s="326"/>
      <c r="F32" s="71" t="s">
        <v>603</v>
      </c>
      <c r="H32" s="256"/>
      <c r="I32" s="256"/>
      <c r="J32" s="256"/>
      <c r="K32" s="324"/>
    </row>
    <row r="33" spans="1:11" s="327" customFormat="1" ht="13.5" thickBot="1">
      <c r="A33" s="481" t="s">
        <v>794</v>
      </c>
      <c r="B33" s="98" t="s">
        <v>856</v>
      </c>
      <c r="C33" s="331" t="s">
        <v>601</v>
      </c>
      <c r="D33" s="331"/>
      <c r="E33" s="331"/>
      <c r="F33" s="330" t="s">
        <v>602</v>
      </c>
      <c r="G33" s="335"/>
      <c r="H33" s="116">
        <f>SUM(H26+H29+H32)</f>
        <v>1845</v>
      </c>
      <c r="I33" s="116"/>
      <c r="J33" s="116">
        <f>SUM(J26+J29+J32)</f>
        <v>1845</v>
      </c>
      <c r="K33" s="334"/>
    </row>
    <row r="34" spans="1:11" s="407" customFormat="1" ht="19.5" customHeight="1">
      <c r="A34" s="405"/>
      <c r="B34" s="405"/>
      <c r="C34" s="409" t="s">
        <v>604</v>
      </c>
      <c r="D34" s="411" t="s">
        <v>439</v>
      </c>
      <c r="E34" s="406"/>
      <c r="F34" s="406"/>
      <c r="G34" s="406"/>
      <c r="K34" s="408"/>
    </row>
    <row r="35" spans="1:11" ht="12.75">
      <c r="A35" s="332" t="s">
        <v>795</v>
      </c>
      <c r="B35" s="71" t="s">
        <v>856</v>
      </c>
      <c r="C35" s="326" t="s">
        <v>604</v>
      </c>
      <c r="D35" s="326" t="s">
        <v>775</v>
      </c>
      <c r="E35" s="326"/>
      <c r="F35" s="71" t="s">
        <v>439</v>
      </c>
      <c r="H35" s="256"/>
      <c r="I35" s="256"/>
      <c r="J35" s="256"/>
      <c r="K35" s="324"/>
    </row>
    <row r="36" spans="1:11" ht="24.75" customHeight="1" thickBot="1">
      <c r="A36" s="332" t="s">
        <v>796</v>
      </c>
      <c r="B36" s="71" t="s">
        <v>856</v>
      </c>
      <c r="C36" s="326" t="s">
        <v>604</v>
      </c>
      <c r="D36" s="326" t="s">
        <v>776</v>
      </c>
      <c r="E36" s="326"/>
      <c r="F36" s="756" t="s">
        <v>440</v>
      </c>
      <c r="G36" s="756"/>
      <c r="H36" s="256"/>
      <c r="I36" s="256"/>
      <c r="J36" s="256"/>
      <c r="K36" s="324"/>
    </row>
    <row r="37" spans="1:11" s="327" customFormat="1" ht="13.5" thickBot="1">
      <c r="A37" s="481" t="s">
        <v>797</v>
      </c>
      <c r="B37" s="416" t="s">
        <v>856</v>
      </c>
      <c r="C37" s="415" t="s">
        <v>604</v>
      </c>
      <c r="D37" s="415"/>
      <c r="E37" s="415"/>
      <c r="F37" s="414" t="s">
        <v>439</v>
      </c>
      <c r="G37" s="417"/>
      <c r="H37" s="116"/>
      <c r="I37" s="116"/>
      <c r="J37" s="116"/>
      <c r="K37" s="334"/>
    </row>
    <row r="38" spans="1:11" s="327" customFormat="1" ht="25.5" customHeight="1" thickBot="1">
      <c r="A38" s="481" t="s">
        <v>407</v>
      </c>
      <c r="B38" s="98" t="s">
        <v>441</v>
      </c>
      <c r="C38" s="331"/>
      <c r="D38" s="331"/>
      <c r="E38" s="331"/>
      <c r="F38" s="728" t="s">
        <v>715</v>
      </c>
      <c r="G38" s="729"/>
      <c r="H38" s="482">
        <f>H17+H24+H33</f>
        <v>590142</v>
      </c>
      <c r="I38" s="328"/>
      <c r="J38" s="328">
        <f>J17+J24+J33</f>
        <v>583987</v>
      </c>
      <c r="K38" s="334"/>
    </row>
    <row r="39" spans="1:11" s="407" customFormat="1" ht="15">
      <c r="A39" s="405"/>
      <c r="B39" s="410" t="s">
        <v>36</v>
      </c>
      <c r="C39" s="727" t="s">
        <v>37</v>
      </c>
      <c r="D39" s="727"/>
      <c r="E39" s="727"/>
      <c r="F39" s="727"/>
      <c r="G39" s="727"/>
      <c r="K39" s="408"/>
    </row>
    <row r="40" spans="1:11" s="411" customFormat="1" ht="17.25" customHeight="1">
      <c r="A40" s="418"/>
      <c r="C40" s="419" t="s">
        <v>863</v>
      </c>
      <c r="D40" s="411" t="s">
        <v>605</v>
      </c>
      <c r="E40" s="419"/>
      <c r="F40" s="406"/>
      <c r="G40" s="406"/>
      <c r="H40" s="420"/>
      <c r="I40" s="420"/>
      <c r="J40" s="420"/>
      <c r="K40" s="421"/>
    </row>
    <row r="41" spans="1:11" ht="12.75">
      <c r="A41" s="332" t="s">
        <v>408</v>
      </c>
      <c r="B41" s="71" t="s">
        <v>857</v>
      </c>
      <c r="C41" s="326" t="s">
        <v>863</v>
      </c>
      <c r="D41" s="326" t="s">
        <v>775</v>
      </c>
      <c r="E41" s="326"/>
      <c r="F41" s="71" t="s">
        <v>442</v>
      </c>
      <c r="H41" s="256">
        <v>141</v>
      </c>
      <c r="I41" s="256"/>
      <c r="J41" s="256">
        <v>131</v>
      </c>
      <c r="K41" s="324"/>
    </row>
    <row r="42" spans="1:11" ht="12.75">
      <c r="A42" s="332" t="s">
        <v>409</v>
      </c>
      <c r="B42" s="71" t="s">
        <v>857</v>
      </c>
      <c r="C42" s="326" t="s">
        <v>863</v>
      </c>
      <c r="D42" s="326" t="s">
        <v>776</v>
      </c>
      <c r="E42" s="326"/>
      <c r="F42" s="71" t="s">
        <v>443</v>
      </c>
      <c r="H42" s="256"/>
      <c r="I42" s="256"/>
      <c r="J42" s="256"/>
      <c r="K42" s="324"/>
    </row>
    <row r="43" spans="1:11" ht="12.75">
      <c r="A43" s="332" t="s">
        <v>410</v>
      </c>
      <c r="B43" s="71" t="s">
        <v>857</v>
      </c>
      <c r="C43" s="326" t="s">
        <v>863</v>
      </c>
      <c r="D43" s="326" t="s">
        <v>777</v>
      </c>
      <c r="E43" s="326"/>
      <c r="F43" s="71" t="s">
        <v>444</v>
      </c>
      <c r="H43" s="256"/>
      <c r="I43" s="256"/>
      <c r="J43" s="256"/>
      <c r="K43" s="324"/>
    </row>
    <row r="44" spans="1:11" ht="12.75">
      <c r="A44" s="332" t="s">
        <v>411</v>
      </c>
      <c r="B44" s="71" t="s">
        <v>857</v>
      </c>
      <c r="C44" s="326" t="s">
        <v>863</v>
      </c>
      <c r="D44" s="326" t="s">
        <v>778</v>
      </c>
      <c r="E44" s="326"/>
      <c r="F44" s="71" t="s">
        <v>445</v>
      </c>
      <c r="H44" s="256"/>
      <c r="I44" s="256"/>
      <c r="J44" s="256"/>
      <c r="K44" s="324"/>
    </row>
    <row r="45" spans="1:11" ht="13.5" thickBot="1">
      <c r="A45" s="332" t="s">
        <v>412</v>
      </c>
      <c r="B45" s="71" t="s">
        <v>857</v>
      </c>
      <c r="C45" s="326" t="s">
        <v>863</v>
      </c>
      <c r="D45" s="326" t="s">
        <v>779</v>
      </c>
      <c r="E45" s="326"/>
      <c r="F45" s="71" t="s">
        <v>606</v>
      </c>
      <c r="H45" s="256"/>
      <c r="I45" s="256"/>
      <c r="J45" s="256"/>
      <c r="K45" s="324"/>
    </row>
    <row r="46" spans="1:11" s="327" customFormat="1" ht="13.5" thickBot="1">
      <c r="A46" s="481" t="s">
        <v>413</v>
      </c>
      <c r="B46" s="98" t="s">
        <v>857</v>
      </c>
      <c r="C46" s="331" t="s">
        <v>863</v>
      </c>
      <c r="D46" s="331"/>
      <c r="E46" s="331"/>
      <c r="F46" s="330" t="s">
        <v>605</v>
      </c>
      <c r="G46" s="335"/>
      <c r="H46" s="116">
        <f>SUM(H41:H45)</f>
        <v>141</v>
      </c>
      <c r="I46" s="116"/>
      <c r="J46" s="116">
        <f>SUM(J41:J45)</f>
        <v>131</v>
      </c>
      <c r="K46" s="334"/>
    </row>
    <row r="47" spans="1:11" s="411" customFormat="1" ht="17.25" customHeight="1">
      <c r="A47" s="418"/>
      <c r="C47" s="419" t="s">
        <v>596</v>
      </c>
      <c r="D47" s="411" t="s">
        <v>607</v>
      </c>
      <c r="E47" s="419"/>
      <c r="F47" s="406"/>
      <c r="G47" s="406"/>
      <c r="H47" s="420"/>
      <c r="I47" s="420"/>
      <c r="J47" s="420"/>
      <c r="K47" s="421"/>
    </row>
    <row r="48" spans="1:11" ht="12.75">
      <c r="A48" s="332" t="s">
        <v>414</v>
      </c>
      <c r="B48" s="326" t="s">
        <v>857</v>
      </c>
      <c r="C48" s="326" t="s">
        <v>596</v>
      </c>
      <c r="D48" s="326" t="s">
        <v>775</v>
      </c>
      <c r="E48" s="326"/>
      <c r="F48" s="71" t="s">
        <v>31</v>
      </c>
      <c r="H48" s="256"/>
      <c r="I48" s="256"/>
      <c r="J48" s="256"/>
      <c r="K48" s="324"/>
    </row>
    <row r="49" spans="1:11" ht="12.75">
      <c r="A49" s="332" t="s">
        <v>415</v>
      </c>
      <c r="B49" s="326" t="s">
        <v>857</v>
      </c>
      <c r="C49" s="326" t="s">
        <v>596</v>
      </c>
      <c r="D49" s="326" t="s">
        <v>776</v>
      </c>
      <c r="E49" s="326"/>
      <c r="F49" s="71" t="s">
        <v>608</v>
      </c>
      <c r="H49" s="256">
        <v>23760</v>
      </c>
      <c r="I49" s="256"/>
      <c r="J49" s="256">
        <v>12586</v>
      </c>
      <c r="K49" s="324"/>
    </row>
    <row r="50" spans="1:11" s="72" customFormat="1" ht="12.75">
      <c r="A50" s="332" t="s">
        <v>416</v>
      </c>
      <c r="B50" s="340" t="s">
        <v>857</v>
      </c>
      <c r="C50" s="340" t="s">
        <v>596</v>
      </c>
      <c r="D50" s="340" t="s">
        <v>776</v>
      </c>
      <c r="E50" s="340" t="s">
        <v>886</v>
      </c>
      <c r="G50" s="72" t="s">
        <v>32</v>
      </c>
      <c r="H50" s="262"/>
      <c r="I50" s="262"/>
      <c r="J50" s="262"/>
      <c r="K50" s="338"/>
    </row>
    <row r="51" spans="1:11" ht="12.75">
      <c r="A51" s="332" t="s">
        <v>417</v>
      </c>
      <c r="B51" s="326" t="s">
        <v>857</v>
      </c>
      <c r="C51" s="341" t="s">
        <v>596</v>
      </c>
      <c r="D51" s="341" t="s">
        <v>776</v>
      </c>
      <c r="E51" s="341" t="s">
        <v>887</v>
      </c>
      <c r="F51" s="339"/>
      <c r="G51" s="339" t="s">
        <v>33</v>
      </c>
      <c r="H51" s="262"/>
      <c r="I51" s="262"/>
      <c r="J51" s="256"/>
      <c r="K51" s="324"/>
    </row>
    <row r="52" spans="1:11" ht="12.75">
      <c r="A52" s="332" t="s">
        <v>418</v>
      </c>
      <c r="B52" s="326" t="s">
        <v>857</v>
      </c>
      <c r="C52" s="326" t="s">
        <v>596</v>
      </c>
      <c r="D52" s="326" t="s">
        <v>776</v>
      </c>
      <c r="E52" s="326" t="s">
        <v>889</v>
      </c>
      <c r="F52" s="71"/>
      <c r="G52" s="71" t="s">
        <v>437</v>
      </c>
      <c r="H52" s="262"/>
      <c r="I52" s="262"/>
      <c r="J52" s="256"/>
      <c r="K52" s="324"/>
    </row>
    <row r="53" spans="1:11" ht="12.75">
      <c r="A53" s="332" t="s">
        <v>419</v>
      </c>
      <c r="B53" s="71" t="s">
        <v>857</v>
      </c>
      <c r="C53" s="326" t="s">
        <v>596</v>
      </c>
      <c r="D53" s="326" t="s">
        <v>776</v>
      </c>
      <c r="E53" s="326" t="s">
        <v>890</v>
      </c>
      <c r="F53" s="71" t="s">
        <v>750</v>
      </c>
      <c r="G53" s="71" t="s">
        <v>438</v>
      </c>
      <c r="H53" s="262"/>
      <c r="I53" s="262"/>
      <c r="J53" s="256"/>
      <c r="K53" s="324"/>
    </row>
    <row r="54" spans="1:11" ht="13.5" thickBot="1">
      <c r="A54" s="332" t="s">
        <v>420</v>
      </c>
      <c r="B54" s="71" t="s">
        <v>857</v>
      </c>
      <c r="C54" s="326" t="s">
        <v>596</v>
      </c>
      <c r="D54" s="326" t="s">
        <v>776</v>
      </c>
      <c r="E54" s="326" t="s">
        <v>34</v>
      </c>
      <c r="F54" s="71" t="s">
        <v>750</v>
      </c>
      <c r="G54" s="71" t="s">
        <v>35</v>
      </c>
      <c r="H54" s="262">
        <v>23760</v>
      </c>
      <c r="I54" s="262"/>
      <c r="J54" s="256">
        <v>12586</v>
      </c>
      <c r="K54" s="324"/>
    </row>
    <row r="55" spans="1:11" s="327" customFormat="1" ht="13.5" thickBot="1">
      <c r="A55" s="481" t="s">
        <v>421</v>
      </c>
      <c r="B55" s="98" t="s">
        <v>857</v>
      </c>
      <c r="C55" s="331" t="s">
        <v>596</v>
      </c>
      <c r="D55" s="331"/>
      <c r="E55" s="331"/>
      <c r="F55" s="330" t="s">
        <v>607</v>
      </c>
      <c r="G55" s="335"/>
      <c r="H55" s="116">
        <f>H48+H49</f>
        <v>23760</v>
      </c>
      <c r="I55" s="116"/>
      <c r="J55" s="116">
        <f>J48+J49</f>
        <v>12586</v>
      </c>
      <c r="K55" s="334"/>
    </row>
    <row r="56" spans="1:11" s="327" customFormat="1" ht="25.5" customHeight="1" thickBot="1">
      <c r="A56" s="481" t="s">
        <v>422</v>
      </c>
      <c r="B56" s="98" t="s">
        <v>36</v>
      </c>
      <c r="C56" s="331"/>
      <c r="D56" s="331"/>
      <c r="E56" s="331"/>
      <c r="F56" s="728" t="s">
        <v>37</v>
      </c>
      <c r="G56" s="729"/>
      <c r="H56" s="482">
        <f>H46+H55</f>
        <v>23901</v>
      </c>
      <c r="I56" s="328"/>
      <c r="J56" s="328">
        <f>J46+J55</f>
        <v>12717</v>
      </c>
      <c r="K56" s="334"/>
    </row>
    <row r="57" spans="1:11" s="138" customFormat="1" ht="13.5" thickBot="1">
      <c r="A57" s="412"/>
      <c r="C57" s="333"/>
      <c r="D57" s="333"/>
      <c r="E57" s="333"/>
      <c r="F57" s="494"/>
      <c r="G57" s="494"/>
      <c r="H57" s="267"/>
      <c r="I57" s="267"/>
      <c r="J57" s="267"/>
      <c r="K57" s="608"/>
    </row>
    <row r="58" spans="1:10" s="47" customFormat="1" ht="15" customHeight="1">
      <c r="A58" s="738" t="s">
        <v>592</v>
      </c>
      <c r="B58" s="739"/>
      <c r="C58" s="739"/>
      <c r="D58" s="739"/>
      <c r="E58" s="739"/>
      <c r="F58" s="740"/>
      <c r="G58" s="744" t="s">
        <v>770</v>
      </c>
      <c r="H58" s="736" t="s">
        <v>423</v>
      </c>
      <c r="I58" s="736" t="s">
        <v>424</v>
      </c>
      <c r="J58" s="733" t="s">
        <v>425</v>
      </c>
    </row>
    <row r="59" spans="1:10" s="47" customFormat="1" ht="13.5" thickBot="1">
      <c r="A59" s="741"/>
      <c r="B59" s="742"/>
      <c r="C59" s="742"/>
      <c r="D59" s="742"/>
      <c r="E59" s="742"/>
      <c r="F59" s="743"/>
      <c r="G59" s="745"/>
      <c r="H59" s="737"/>
      <c r="I59" s="737"/>
      <c r="J59" s="734"/>
    </row>
    <row r="60" spans="1:11" s="407" customFormat="1" ht="15">
      <c r="A60" s="405"/>
      <c r="B60" s="410" t="s">
        <v>51</v>
      </c>
      <c r="C60" s="727" t="s">
        <v>52</v>
      </c>
      <c r="D60" s="727"/>
      <c r="E60" s="727"/>
      <c r="F60" s="727"/>
      <c r="G60" s="727"/>
      <c r="K60" s="408"/>
    </row>
    <row r="61" spans="1:11" s="72" customFormat="1" ht="12.75">
      <c r="A61" s="347" t="s">
        <v>38</v>
      </c>
      <c r="B61" s="72" t="s">
        <v>858</v>
      </c>
      <c r="C61" s="72" t="s">
        <v>863</v>
      </c>
      <c r="F61" s="72" t="s">
        <v>47</v>
      </c>
      <c r="H61" s="267"/>
      <c r="I61" s="267"/>
      <c r="J61" s="267"/>
      <c r="K61" s="338"/>
    </row>
    <row r="62" spans="1:11" ht="12.75">
      <c r="A62" s="332" t="s">
        <v>39</v>
      </c>
      <c r="B62" s="326" t="s">
        <v>858</v>
      </c>
      <c r="C62" s="326" t="s">
        <v>596</v>
      </c>
      <c r="D62" s="326"/>
      <c r="E62" s="326"/>
      <c r="F62" s="71" t="s">
        <v>716</v>
      </c>
      <c r="H62" s="256">
        <v>3</v>
      </c>
      <c r="I62" s="256"/>
      <c r="J62" s="256">
        <v>348</v>
      </c>
      <c r="K62" s="324"/>
    </row>
    <row r="63" spans="1:11" ht="12.75">
      <c r="A63" s="332" t="s">
        <v>40</v>
      </c>
      <c r="B63" s="326" t="s">
        <v>858</v>
      </c>
      <c r="C63" s="326" t="s">
        <v>601</v>
      </c>
      <c r="D63" s="326"/>
      <c r="E63" s="326"/>
      <c r="F63" s="71" t="s">
        <v>48</v>
      </c>
      <c r="H63" s="256">
        <v>10972</v>
      </c>
      <c r="I63" s="256"/>
      <c r="J63" s="256">
        <v>16059</v>
      </c>
      <c r="K63" s="324"/>
    </row>
    <row r="64" spans="1:11" ht="12.75">
      <c r="A64" s="332" t="s">
        <v>41</v>
      </c>
      <c r="B64" s="326" t="s">
        <v>858</v>
      </c>
      <c r="C64" s="326" t="s">
        <v>604</v>
      </c>
      <c r="D64" s="326"/>
      <c r="E64" s="326"/>
      <c r="F64" s="71" t="s">
        <v>49</v>
      </c>
      <c r="H64" s="256"/>
      <c r="I64" s="256"/>
      <c r="J64" s="256"/>
      <c r="K64" s="324"/>
    </row>
    <row r="65" spans="1:11" ht="13.5" thickBot="1">
      <c r="A65" s="332" t="s">
        <v>42</v>
      </c>
      <c r="B65" s="326" t="s">
        <v>858</v>
      </c>
      <c r="C65" s="326" t="s">
        <v>609</v>
      </c>
      <c r="D65" s="326"/>
      <c r="E65" s="326"/>
      <c r="F65" s="71" t="s">
        <v>50</v>
      </c>
      <c r="H65" s="256">
        <v>46</v>
      </c>
      <c r="I65" s="256"/>
      <c r="J65" s="256">
        <v>49</v>
      </c>
      <c r="K65" s="324"/>
    </row>
    <row r="66" spans="1:11" s="327" customFormat="1" ht="25.5" customHeight="1" thickBot="1">
      <c r="A66" s="481" t="s">
        <v>43</v>
      </c>
      <c r="B66" s="98" t="s">
        <v>51</v>
      </c>
      <c r="C66" s="331"/>
      <c r="D66" s="331"/>
      <c r="E66" s="331"/>
      <c r="F66" s="728" t="s">
        <v>52</v>
      </c>
      <c r="G66" s="729"/>
      <c r="H66" s="482">
        <f>SUM(H61:H65)</f>
        <v>11021</v>
      </c>
      <c r="I66" s="328"/>
      <c r="J66" s="328">
        <f>SUM(J61:J65)</f>
        <v>16456</v>
      </c>
      <c r="K66" s="334"/>
    </row>
    <row r="67" spans="1:11" s="407" customFormat="1" ht="15">
      <c r="A67" s="405"/>
      <c r="B67" s="410" t="s">
        <v>138</v>
      </c>
      <c r="C67" s="727" t="s">
        <v>139</v>
      </c>
      <c r="D67" s="727"/>
      <c r="E67" s="727"/>
      <c r="F67" s="727"/>
      <c r="G67" s="727"/>
      <c r="K67" s="408"/>
    </row>
    <row r="68" spans="1:11" s="407" customFormat="1" ht="15">
      <c r="A68" s="405"/>
      <c r="B68" s="410"/>
      <c r="C68" s="406" t="s">
        <v>863</v>
      </c>
      <c r="D68" s="727" t="s">
        <v>116</v>
      </c>
      <c r="E68" s="727"/>
      <c r="F68" s="727"/>
      <c r="G68" s="727"/>
      <c r="K68" s="408"/>
    </row>
    <row r="69" spans="1:11" s="72" customFormat="1" ht="28.5" customHeight="1">
      <c r="A69" s="347" t="s">
        <v>44</v>
      </c>
      <c r="B69" s="580" t="s">
        <v>859</v>
      </c>
      <c r="C69" s="580" t="s">
        <v>863</v>
      </c>
      <c r="D69" s="580" t="s">
        <v>775</v>
      </c>
      <c r="E69" s="580"/>
      <c r="F69" s="735" t="s">
        <v>107</v>
      </c>
      <c r="G69" s="735"/>
      <c r="H69" s="262"/>
      <c r="I69" s="262"/>
      <c r="J69" s="262"/>
      <c r="K69" s="338"/>
    </row>
    <row r="70" spans="1:11" s="72" customFormat="1" ht="38.25">
      <c r="A70" s="347" t="s">
        <v>45</v>
      </c>
      <c r="B70" s="580" t="s">
        <v>859</v>
      </c>
      <c r="C70" s="580" t="s">
        <v>863</v>
      </c>
      <c r="D70" s="580" t="s">
        <v>775</v>
      </c>
      <c r="E70" s="580" t="s">
        <v>886</v>
      </c>
      <c r="G70" s="329" t="s">
        <v>717</v>
      </c>
      <c r="H70" s="262"/>
      <c r="I70" s="262"/>
      <c r="J70" s="262"/>
      <c r="K70" s="338"/>
    </row>
    <row r="71" spans="1:11" s="72" customFormat="1" ht="28.5" customHeight="1">
      <c r="A71" s="347" t="s">
        <v>46</v>
      </c>
      <c r="B71" s="580" t="s">
        <v>859</v>
      </c>
      <c r="C71" s="580" t="s">
        <v>863</v>
      </c>
      <c r="D71" s="580" t="s">
        <v>776</v>
      </c>
      <c r="E71" s="580"/>
      <c r="F71" s="735" t="s">
        <v>108</v>
      </c>
      <c r="G71" s="735"/>
      <c r="H71" s="262"/>
      <c r="I71" s="262"/>
      <c r="J71" s="262"/>
      <c r="K71" s="338"/>
    </row>
    <row r="72" spans="1:13" s="72" customFormat="1" ht="38.25" customHeight="1">
      <c r="A72" s="347" t="s">
        <v>53</v>
      </c>
      <c r="B72" s="580" t="s">
        <v>859</v>
      </c>
      <c r="C72" s="580" t="s">
        <v>863</v>
      </c>
      <c r="D72" s="580" t="s">
        <v>776</v>
      </c>
      <c r="E72" s="580" t="s">
        <v>886</v>
      </c>
      <c r="G72" s="329" t="s">
        <v>718</v>
      </c>
      <c r="H72" s="244"/>
      <c r="I72" s="244"/>
      <c r="J72" s="262"/>
      <c r="K72" s="338"/>
      <c r="L72" s="338"/>
      <c r="M72" s="342"/>
    </row>
    <row r="73" spans="1:11" s="72" customFormat="1" ht="28.5" customHeight="1">
      <c r="A73" s="347" t="s">
        <v>54</v>
      </c>
      <c r="B73" s="580" t="s">
        <v>859</v>
      </c>
      <c r="C73" s="580" t="s">
        <v>863</v>
      </c>
      <c r="D73" s="580" t="s">
        <v>777</v>
      </c>
      <c r="E73" s="580"/>
      <c r="F73" s="735" t="s">
        <v>109</v>
      </c>
      <c r="G73" s="735"/>
      <c r="H73" s="262">
        <v>667</v>
      </c>
      <c r="I73" s="262"/>
      <c r="J73" s="262">
        <v>483</v>
      </c>
      <c r="K73" s="338"/>
    </row>
    <row r="74" spans="1:11" s="72" customFormat="1" ht="28.5" customHeight="1">
      <c r="A74" s="347" t="s">
        <v>55</v>
      </c>
      <c r="B74" s="580" t="s">
        <v>859</v>
      </c>
      <c r="C74" s="580" t="s">
        <v>863</v>
      </c>
      <c r="D74" s="580" t="s">
        <v>778</v>
      </c>
      <c r="E74" s="580"/>
      <c r="F74" s="735" t="s">
        <v>110</v>
      </c>
      <c r="G74" s="735"/>
      <c r="H74" s="262">
        <v>920</v>
      </c>
      <c r="I74" s="262"/>
      <c r="J74" s="262">
        <v>135</v>
      </c>
      <c r="K74" s="338"/>
    </row>
    <row r="75" spans="1:11" s="72" customFormat="1" ht="28.5" customHeight="1">
      <c r="A75" s="347" t="s">
        <v>56</v>
      </c>
      <c r="B75" s="580" t="s">
        <v>859</v>
      </c>
      <c r="C75" s="580" t="s">
        <v>863</v>
      </c>
      <c r="D75" s="580" t="s">
        <v>779</v>
      </c>
      <c r="E75" s="580"/>
      <c r="F75" s="735" t="s">
        <v>111</v>
      </c>
      <c r="G75" s="735"/>
      <c r="H75" s="262"/>
      <c r="I75" s="262"/>
      <c r="J75" s="262"/>
      <c r="K75" s="338"/>
    </row>
    <row r="76" spans="1:11" s="72" customFormat="1" ht="28.5" customHeight="1">
      <c r="A76" s="347" t="s">
        <v>57</v>
      </c>
      <c r="B76" s="580" t="s">
        <v>859</v>
      </c>
      <c r="C76" s="580" t="s">
        <v>863</v>
      </c>
      <c r="D76" s="580" t="s">
        <v>818</v>
      </c>
      <c r="E76" s="580"/>
      <c r="F76" s="735" t="s">
        <v>112</v>
      </c>
      <c r="G76" s="735"/>
      <c r="H76" s="262"/>
      <c r="I76" s="262"/>
      <c r="J76" s="262"/>
      <c r="K76" s="338"/>
    </row>
    <row r="77" spans="1:11" s="72" customFormat="1" ht="38.25">
      <c r="A77" s="347" t="s">
        <v>58</v>
      </c>
      <c r="B77" s="580" t="s">
        <v>859</v>
      </c>
      <c r="C77" s="580" t="s">
        <v>863</v>
      </c>
      <c r="D77" s="580" t="s">
        <v>818</v>
      </c>
      <c r="E77" s="580" t="s">
        <v>886</v>
      </c>
      <c r="G77" s="329" t="s">
        <v>719</v>
      </c>
      <c r="H77" s="262"/>
      <c r="I77" s="262"/>
      <c r="J77" s="262"/>
      <c r="K77" s="338"/>
    </row>
    <row r="78" spans="1:11" s="72" customFormat="1" ht="28.5" customHeight="1">
      <c r="A78" s="347" t="s">
        <v>59</v>
      </c>
      <c r="B78" s="580" t="s">
        <v>859</v>
      </c>
      <c r="C78" s="580" t="s">
        <v>863</v>
      </c>
      <c r="D78" s="580" t="s">
        <v>780</v>
      </c>
      <c r="E78" s="580"/>
      <c r="F78" s="735" t="s">
        <v>113</v>
      </c>
      <c r="G78" s="735"/>
      <c r="H78" s="262">
        <v>126</v>
      </c>
      <c r="I78" s="262"/>
      <c r="J78" s="262">
        <v>127</v>
      </c>
      <c r="K78" s="338"/>
    </row>
    <row r="79" spans="1:11" s="72" customFormat="1" ht="38.25">
      <c r="A79" s="347" t="s">
        <v>60</v>
      </c>
      <c r="B79" s="580" t="s">
        <v>859</v>
      </c>
      <c r="C79" s="580" t="s">
        <v>863</v>
      </c>
      <c r="D79" s="580" t="s">
        <v>780</v>
      </c>
      <c r="E79" s="580" t="s">
        <v>886</v>
      </c>
      <c r="G79" s="329" t="s">
        <v>720</v>
      </c>
      <c r="H79" s="262">
        <v>126</v>
      </c>
      <c r="I79" s="262"/>
      <c r="J79" s="262">
        <v>127</v>
      </c>
      <c r="K79" s="338"/>
    </row>
    <row r="80" spans="1:11" s="72" customFormat="1" ht="28.5" customHeight="1">
      <c r="A80" s="347" t="s">
        <v>61</v>
      </c>
      <c r="B80" s="580" t="s">
        <v>859</v>
      </c>
      <c r="C80" s="580" t="s">
        <v>863</v>
      </c>
      <c r="D80" s="580" t="s">
        <v>781</v>
      </c>
      <c r="E80" s="580"/>
      <c r="F80" s="735" t="s">
        <v>114</v>
      </c>
      <c r="G80" s="735"/>
      <c r="H80" s="262"/>
      <c r="I80" s="262"/>
      <c r="J80" s="262"/>
      <c r="K80" s="338"/>
    </row>
    <row r="81" spans="1:11" s="72" customFormat="1" ht="26.25" thickBot="1">
      <c r="A81" s="347" t="s">
        <v>62</v>
      </c>
      <c r="B81" s="580" t="s">
        <v>859</v>
      </c>
      <c r="C81" s="580" t="s">
        <v>863</v>
      </c>
      <c r="D81" s="580" t="s">
        <v>781</v>
      </c>
      <c r="E81" s="580" t="s">
        <v>886</v>
      </c>
      <c r="G81" s="329" t="s">
        <v>115</v>
      </c>
      <c r="H81" s="262"/>
      <c r="I81" s="262"/>
      <c r="J81" s="262"/>
      <c r="K81" s="338"/>
    </row>
    <row r="82" spans="1:11" s="327" customFormat="1" ht="13.5" thickBot="1">
      <c r="A82" s="481" t="s">
        <v>63</v>
      </c>
      <c r="B82" s="98" t="s">
        <v>859</v>
      </c>
      <c r="C82" s="331" t="s">
        <v>863</v>
      </c>
      <c r="D82" s="331"/>
      <c r="E82" s="331"/>
      <c r="F82" s="330" t="s">
        <v>116</v>
      </c>
      <c r="G82" s="335"/>
      <c r="H82" s="116">
        <f>H69+H71+H73+H74+H75+H76+H78+H80</f>
        <v>1713</v>
      </c>
      <c r="I82" s="116"/>
      <c r="J82" s="116">
        <f>J69+J71+J73+J74+J75+J76+J78+J80</f>
        <v>745</v>
      </c>
      <c r="K82" s="334"/>
    </row>
    <row r="83" spans="1:11" s="407" customFormat="1" ht="15">
      <c r="A83" s="405"/>
      <c r="B83" s="410"/>
      <c r="C83" s="406" t="s">
        <v>596</v>
      </c>
      <c r="D83" s="727" t="s">
        <v>636</v>
      </c>
      <c r="E83" s="727"/>
      <c r="F83" s="727"/>
      <c r="G83" s="727"/>
      <c r="K83" s="408"/>
    </row>
    <row r="84" spans="1:11" s="72" customFormat="1" ht="40.5" customHeight="1">
      <c r="A84" s="347" t="s">
        <v>64</v>
      </c>
      <c r="B84" s="580" t="s">
        <v>859</v>
      </c>
      <c r="C84" s="580" t="s">
        <v>596</v>
      </c>
      <c r="D84" s="580" t="s">
        <v>775</v>
      </c>
      <c r="E84" s="580"/>
      <c r="F84" s="735" t="s">
        <v>117</v>
      </c>
      <c r="G84" s="735"/>
      <c r="H84" s="262"/>
      <c r="I84" s="262"/>
      <c r="J84" s="262"/>
      <c r="K84" s="338"/>
    </row>
    <row r="85" spans="1:11" s="72" customFormat="1" ht="51" customHeight="1">
      <c r="A85" s="347" t="s">
        <v>65</v>
      </c>
      <c r="B85" s="580" t="s">
        <v>859</v>
      </c>
      <c r="C85" s="580" t="s">
        <v>596</v>
      </c>
      <c r="D85" s="580" t="s">
        <v>775</v>
      </c>
      <c r="E85" s="580" t="s">
        <v>886</v>
      </c>
      <c r="G85" s="329" t="s">
        <v>721</v>
      </c>
      <c r="H85" s="262"/>
      <c r="I85" s="262"/>
      <c r="J85" s="262"/>
      <c r="K85" s="338"/>
    </row>
    <row r="86" spans="1:11" s="72" customFormat="1" ht="41.25" customHeight="1">
      <c r="A86" s="347" t="s">
        <v>66</v>
      </c>
      <c r="B86" s="580" t="s">
        <v>859</v>
      </c>
      <c r="C86" s="580" t="s">
        <v>596</v>
      </c>
      <c r="D86" s="580" t="s">
        <v>776</v>
      </c>
      <c r="E86" s="580"/>
      <c r="F86" s="735" t="s">
        <v>118</v>
      </c>
      <c r="G86" s="735"/>
      <c r="H86" s="262"/>
      <c r="I86" s="262"/>
      <c r="J86" s="262"/>
      <c r="K86" s="338"/>
    </row>
    <row r="87" spans="1:13" s="72" customFormat="1" ht="38.25" customHeight="1">
      <c r="A87" s="347" t="s">
        <v>67</v>
      </c>
      <c r="B87" s="580" t="s">
        <v>859</v>
      </c>
      <c r="C87" s="580" t="s">
        <v>596</v>
      </c>
      <c r="D87" s="580" t="s">
        <v>776</v>
      </c>
      <c r="E87" s="580" t="s">
        <v>886</v>
      </c>
      <c r="G87" s="329" t="s">
        <v>722</v>
      </c>
      <c r="H87" s="244"/>
      <c r="I87" s="244"/>
      <c r="J87" s="262"/>
      <c r="K87" s="338"/>
      <c r="L87" s="338"/>
      <c r="M87" s="342"/>
    </row>
    <row r="88" spans="1:11" s="72" customFormat="1" ht="28.5" customHeight="1">
      <c r="A88" s="347" t="s">
        <v>68</v>
      </c>
      <c r="B88" s="580" t="s">
        <v>859</v>
      </c>
      <c r="C88" s="580" t="s">
        <v>596</v>
      </c>
      <c r="D88" s="580" t="s">
        <v>777</v>
      </c>
      <c r="E88" s="580"/>
      <c r="F88" s="735" t="s">
        <v>119</v>
      </c>
      <c r="G88" s="735"/>
      <c r="H88" s="262"/>
      <c r="I88" s="262"/>
      <c r="J88" s="262"/>
      <c r="K88" s="338"/>
    </row>
    <row r="89" spans="1:11" s="72" customFormat="1" ht="28.5" customHeight="1">
      <c r="A89" s="347"/>
      <c r="B89" s="580"/>
      <c r="C89" s="580"/>
      <c r="D89" s="580"/>
      <c r="E89" s="580"/>
      <c r="F89" s="329"/>
      <c r="G89" s="329"/>
      <c r="H89" s="262"/>
      <c r="I89" s="262"/>
      <c r="J89" s="262"/>
      <c r="K89" s="338"/>
    </row>
    <row r="90" spans="1:11" s="72" customFormat="1" ht="13.5" thickBot="1">
      <c r="A90" s="347"/>
      <c r="B90" s="580"/>
      <c r="C90" s="580"/>
      <c r="D90" s="580"/>
      <c r="E90" s="580"/>
      <c r="F90" s="329"/>
      <c r="G90" s="329"/>
      <c r="H90" s="262"/>
      <c r="I90" s="262"/>
      <c r="J90" s="262"/>
      <c r="K90" s="338"/>
    </row>
    <row r="91" spans="1:10" s="47" customFormat="1" ht="15" customHeight="1">
      <c r="A91" s="738" t="s">
        <v>592</v>
      </c>
      <c r="B91" s="739"/>
      <c r="C91" s="739"/>
      <c r="D91" s="739"/>
      <c r="E91" s="739"/>
      <c r="F91" s="740"/>
      <c r="G91" s="744" t="s">
        <v>770</v>
      </c>
      <c r="H91" s="736" t="s">
        <v>423</v>
      </c>
      <c r="I91" s="736" t="s">
        <v>424</v>
      </c>
      <c r="J91" s="733" t="s">
        <v>425</v>
      </c>
    </row>
    <row r="92" spans="1:10" s="47" customFormat="1" ht="13.5" thickBot="1">
      <c r="A92" s="741"/>
      <c r="B92" s="742"/>
      <c r="C92" s="742"/>
      <c r="D92" s="742"/>
      <c r="E92" s="742"/>
      <c r="F92" s="743"/>
      <c r="G92" s="745"/>
      <c r="H92" s="737"/>
      <c r="I92" s="737"/>
      <c r="J92" s="734"/>
    </row>
    <row r="93" spans="1:11" s="72" customFormat="1" ht="28.5" customHeight="1">
      <c r="A93" s="347" t="s">
        <v>69</v>
      </c>
      <c r="B93" s="580" t="s">
        <v>859</v>
      </c>
      <c r="C93" s="580" t="s">
        <v>596</v>
      </c>
      <c r="D93" s="580" t="s">
        <v>778</v>
      </c>
      <c r="E93" s="580"/>
      <c r="F93" s="735" t="s">
        <v>120</v>
      </c>
      <c r="G93" s="735"/>
      <c r="H93" s="262"/>
      <c r="I93" s="262"/>
      <c r="J93" s="262"/>
      <c r="K93" s="338"/>
    </row>
    <row r="94" spans="1:11" s="72" customFormat="1" ht="28.5" customHeight="1">
      <c r="A94" s="347" t="s">
        <v>70</v>
      </c>
      <c r="B94" s="580" t="s">
        <v>859</v>
      </c>
      <c r="C94" s="580" t="s">
        <v>596</v>
      </c>
      <c r="D94" s="580" t="s">
        <v>779</v>
      </c>
      <c r="E94" s="580"/>
      <c r="F94" s="735" t="s">
        <v>121</v>
      </c>
      <c r="G94" s="735"/>
      <c r="H94" s="262"/>
      <c r="I94" s="262"/>
      <c r="J94" s="262"/>
      <c r="K94" s="338"/>
    </row>
    <row r="95" spans="1:11" s="72" customFormat="1" ht="28.5" customHeight="1">
      <c r="A95" s="347" t="s">
        <v>71</v>
      </c>
      <c r="B95" s="580" t="s">
        <v>859</v>
      </c>
      <c r="C95" s="580" t="s">
        <v>596</v>
      </c>
      <c r="D95" s="580" t="s">
        <v>818</v>
      </c>
      <c r="E95" s="580"/>
      <c r="F95" s="735" t="s">
        <v>723</v>
      </c>
      <c r="G95" s="735"/>
      <c r="H95" s="262">
        <v>100</v>
      </c>
      <c r="I95" s="262"/>
      <c r="J95" s="262"/>
      <c r="K95" s="338"/>
    </row>
    <row r="96" spans="1:13" s="72" customFormat="1" ht="38.25" customHeight="1">
      <c r="A96" s="347" t="s">
        <v>72</v>
      </c>
      <c r="B96" s="580" t="s">
        <v>859</v>
      </c>
      <c r="C96" s="580" t="s">
        <v>596</v>
      </c>
      <c r="D96" s="580" t="s">
        <v>818</v>
      </c>
      <c r="E96" s="580" t="s">
        <v>886</v>
      </c>
      <c r="G96" s="329" t="s">
        <v>726</v>
      </c>
      <c r="H96" s="244">
        <v>100</v>
      </c>
      <c r="I96" s="244"/>
      <c r="J96" s="262"/>
      <c r="K96" s="338"/>
      <c r="L96" s="338"/>
      <c r="M96" s="342"/>
    </row>
    <row r="97" spans="1:11" s="72" customFormat="1" ht="28.5" customHeight="1">
      <c r="A97" s="347" t="s">
        <v>73</v>
      </c>
      <c r="B97" s="580" t="s">
        <v>859</v>
      </c>
      <c r="C97" s="580" t="s">
        <v>596</v>
      </c>
      <c r="D97" s="580" t="s">
        <v>780</v>
      </c>
      <c r="E97" s="580"/>
      <c r="F97" s="735" t="s">
        <v>122</v>
      </c>
      <c r="G97" s="735"/>
      <c r="H97" s="262">
        <v>762</v>
      </c>
      <c r="I97" s="262"/>
      <c r="J97" s="262">
        <v>650</v>
      </c>
      <c r="K97" s="338"/>
    </row>
    <row r="98" spans="1:13" s="72" customFormat="1" ht="38.25" customHeight="1">
      <c r="A98" s="347" t="s">
        <v>74</v>
      </c>
      <c r="B98" s="580" t="s">
        <v>859</v>
      </c>
      <c r="C98" s="580" t="s">
        <v>596</v>
      </c>
      <c r="D98" s="580" t="s">
        <v>780</v>
      </c>
      <c r="E98" s="580" t="s">
        <v>886</v>
      </c>
      <c r="G98" s="329" t="s">
        <v>727</v>
      </c>
      <c r="H98" s="244">
        <v>762</v>
      </c>
      <c r="I98" s="244"/>
      <c r="J98" s="262">
        <v>650</v>
      </c>
      <c r="K98" s="338"/>
      <c r="L98" s="338"/>
      <c r="M98" s="342"/>
    </row>
    <row r="99" spans="1:11" s="72" customFormat="1" ht="28.5" customHeight="1">
      <c r="A99" s="347" t="s">
        <v>75</v>
      </c>
      <c r="B99" s="580" t="s">
        <v>859</v>
      </c>
      <c r="C99" s="580" t="s">
        <v>596</v>
      </c>
      <c r="D99" s="580" t="s">
        <v>781</v>
      </c>
      <c r="E99" s="580"/>
      <c r="F99" s="735" t="s">
        <v>728</v>
      </c>
      <c r="G99" s="735"/>
      <c r="H99" s="262"/>
      <c r="I99" s="262"/>
      <c r="J99" s="262"/>
      <c r="K99" s="338"/>
    </row>
    <row r="100" spans="1:11" s="72" customFormat="1" ht="38.25" customHeight="1" thickBot="1">
      <c r="A100" s="347" t="s">
        <v>76</v>
      </c>
      <c r="B100" s="580" t="s">
        <v>859</v>
      </c>
      <c r="C100" s="580" t="s">
        <v>596</v>
      </c>
      <c r="D100" s="580" t="s">
        <v>781</v>
      </c>
      <c r="E100" s="580" t="s">
        <v>886</v>
      </c>
      <c r="G100" s="329" t="s">
        <v>123</v>
      </c>
      <c r="H100" s="262"/>
      <c r="I100" s="262"/>
      <c r="J100" s="262"/>
      <c r="K100" s="338"/>
    </row>
    <row r="101" spans="1:11" s="327" customFormat="1" ht="13.5" thickBot="1">
      <c r="A101" s="481" t="s">
        <v>77</v>
      </c>
      <c r="B101" s="98" t="s">
        <v>859</v>
      </c>
      <c r="C101" s="331" t="s">
        <v>596</v>
      </c>
      <c r="D101" s="331"/>
      <c r="E101" s="331"/>
      <c r="F101" s="330" t="s">
        <v>124</v>
      </c>
      <c r="G101" s="335"/>
      <c r="H101" s="116">
        <v>862</v>
      </c>
      <c r="I101" s="116"/>
      <c r="J101" s="116">
        <v>650</v>
      </c>
      <c r="K101" s="334"/>
    </row>
    <row r="102" spans="1:11" s="407" customFormat="1" ht="17.25" customHeight="1">
      <c r="A102" s="405"/>
      <c r="B102" s="410"/>
      <c r="C102" s="406" t="s">
        <v>601</v>
      </c>
      <c r="D102" s="727" t="s">
        <v>137</v>
      </c>
      <c r="E102" s="727"/>
      <c r="F102" s="727"/>
      <c r="G102" s="727"/>
      <c r="K102" s="408"/>
    </row>
    <row r="103" spans="1:13" s="72" customFormat="1" ht="12.75">
      <c r="A103" s="347" t="s">
        <v>78</v>
      </c>
      <c r="B103" s="72" t="s">
        <v>859</v>
      </c>
      <c r="C103" s="340" t="s">
        <v>601</v>
      </c>
      <c r="D103" s="340" t="s">
        <v>775</v>
      </c>
      <c r="E103" s="340"/>
      <c r="F103" s="72" t="s">
        <v>125</v>
      </c>
      <c r="H103" s="262"/>
      <c r="I103" s="262"/>
      <c r="J103" s="262">
        <v>15</v>
      </c>
      <c r="K103" s="338"/>
      <c r="L103" s="338"/>
      <c r="M103" s="342"/>
    </row>
    <row r="104" spans="1:13" s="72" customFormat="1" ht="12.75">
      <c r="A104" s="347" t="s">
        <v>79</v>
      </c>
      <c r="B104" s="72" t="s">
        <v>859</v>
      </c>
      <c r="C104" s="340" t="s">
        <v>601</v>
      </c>
      <c r="D104" s="340" t="s">
        <v>775</v>
      </c>
      <c r="E104" s="340" t="s">
        <v>886</v>
      </c>
      <c r="G104" s="72" t="s">
        <v>126</v>
      </c>
      <c r="H104" s="262"/>
      <c r="I104" s="262"/>
      <c r="J104" s="262"/>
      <c r="K104" s="338"/>
      <c r="L104" s="338"/>
      <c r="M104" s="342"/>
    </row>
    <row r="105" spans="1:13" s="72" customFormat="1" ht="12.75">
      <c r="A105" s="347" t="s">
        <v>80</v>
      </c>
      <c r="B105" s="72" t="s">
        <v>859</v>
      </c>
      <c r="C105" s="340" t="s">
        <v>601</v>
      </c>
      <c r="D105" s="340" t="s">
        <v>775</v>
      </c>
      <c r="E105" s="340" t="s">
        <v>887</v>
      </c>
      <c r="G105" s="72" t="s">
        <v>127</v>
      </c>
      <c r="H105" s="262"/>
      <c r="I105" s="262"/>
      <c r="J105" s="262"/>
      <c r="K105" s="338"/>
      <c r="L105" s="338"/>
      <c r="M105" s="342"/>
    </row>
    <row r="106" spans="1:13" s="72" customFormat="1" ht="12.75">
      <c r="A106" s="347" t="s">
        <v>81</v>
      </c>
      <c r="B106" s="72" t="s">
        <v>859</v>
      </c>
      <c r="C106" s="340" t="s">
        <v>601</v>
      </c>
      <c r="D106" s="340" t="s">
        <v>775</v>
      </c>
      <c r="E106" s="340" t="s">
        <v>889</v>
      </c>
      <c r="G106" s="72" t="s">
        <v>128</v>
      </c>
      <c r="H106" s="262"/>
      <c r="I106" s="262"/>
      <c r="J106" s="262"/>
      <c r="K106" s="338"/>
      <c r="L106" s="338"/>
      <c r="M106" s="342"/>
    </row>
    <row r="107" spans="1:13" s="72" customFormat="1" ht="12.75">
      <c r="A107" s="347" t="s">
        <v>82</v>
      </c>
      <c r="B107" s="72" t="s">
        <v>859</v>
      </c>
      <c r="C107" s="340" t="s">
        <v>601</v>
      </c>
      <c r="D107" s="340" t="s">
        <v>775</v>
      </c>
      <c r="E107" s="72" t="s">
        <v>890</v>
      </c>
      <c r="G107" s="72" t="s">
        <v>129</v>
      </c>
      <c r="H107" s="267"/>
      <c r="I107" s="267"/>
      <c r="J107" s="267"/>
      <c r="K107" s="338"/>
      <c r="L107" s="338"/>
      <c r="M107" s="342"/>
    </row>
    <row r="108" spans="1:13" s="72" customFormat="1" ht="12.75">
      <c r="A108" s="347" t="s">
        <v>83</v>
      </c>
      <c r="B108" s="72" t="s">
        <v>859</v>
      </c>
      <c r="C108" s="340" t="s">
        <v>601</v>
      </c>
      <c r="D108" s="340" t="s">
        <v>775</v>
      </c>
      <c r="E108" s="138" t="s">
        <v>34</v>
      </c>
      <c r="G108" s="72" t="s">
        <v>130</v>
      </c>
      <c r="H108" s="262"/>
      <c r="I108" s="262"/>
      <c r="J108" s="262">
        <v>15</v>
      </c>
      <c r="K108" s="338"/>
      <c r="L108" s="338"/>
      <c r="M108" s="342"/>
    </row>
    <row r="109" spans="1:11" s="72" customFormat="1" ht="28.5" customHeight="1">
      <c r="A109" s="347" t="s">
        <v>84</v>
      </c>
      <c r="B109" s="580" t="s">
        <v>859</v>
      </c>
      <c r="C109" s="580" t="s">
        <v>601</v>
      </c>
      <c r="D109" s="580" t="s">
        <v>776</v>
      </c>
      <c r="E109" s="580"/>
      <c r="F109" s="735" t="s">
        <v>131</v>
      </c>
      <c r="G109" s="735"/>
      <c r="H109" s="262"/>
      <c r="I109" s="262"/>
      <c r="J109" s="262"/>
      <c r="K109" s="338"/>
    </row>
    <row r="110" spans="1:13" s="72" customFormat="1" ht="12.75">
      <c r="A110" s="347" t="s">
        <v>85</v>
      </c>
      <c r="B110" s="580" t="s">
        <v>859</v>
      </c>
      <c r="C110" s="580" t="s">
        <v>601</v>
      </c>
      <c r="D110" s="580" t="s">
        <v>777</v>
      </c>
      <c r="E110" s="580"/>
      <c r="F110" s="72" t="s">
        <v>132</v>
      </c>
      <c r="H110" s="262"/>
      <c r="I110" s="262"/>
      <c r="J110" s="262"/>
      <c r="K110" s="338"/>
      <c r="L110" s="338"/>
      <c r="M110" s="342"/>
    </row>
    <row r="111" spans="1:13" s="72" customFormat="1" ht="12.75">
      <c r="A111" s="347" t="s">
        <v>86</v>
      </c>
      <c r="B111" s="580" t="s">
        <v>859</v>
      </c>
      <c r="C111" s="580" t="s">
        <v>601</v>
      </c>
      <c r="D111" s="580" t="s">
        <v>778</v>
      </c>
      <c r="E111" s="580"/>
      <c r="F111" s="72" t="s">
        <v>133</v>
      </c>
      <c r="H111" s="262"/>
      <c r="I111" s="262"/>
      <c r="J111" s="262"/>
      <c r="K111" s="338"/>
      <c r="L111" s="338"/>
      <c r="M111" s="342"/>
    </row>
    <row r="112" spans="1:11" s="72" customFormat="1" ht="28.5" customHeight="1">
      <c r="A112" s="347" t="s">
        <v>87</v>
      </c>
      <c r="B112" s="580" t="s">
        <v>859</v>
      </c>
      <c r="C112" s="580" t="s">
        <v>601</v>
      </c>
      <c r="D112" s="580" t="s">
        <v>779</v>
      </c>
      <c r="E112" s="580"/>
      <c r="F112" s="735" t="s">
        <v>134</v>
      </c>
      <c r="G112" s="735"/>
      <c r="H112" s="262"/>
      <c r="I112" s="262"/>
      <c r="J112" s="262"/>
      <c r="K112" s="338"/>
    </row>
    <row r="113" spans="1:11" s="72" customFormat="1" ht="28.5" customHeight="1">
      <c r="A113" s="347" t="s">
        <v>88</v>
      </c>
      <c r="B113" s="580" t="s">
        <v>859</v>
      </c>
      <c r="C113" s="580" t="s">
        <v>601</v>
      </c>
      <c r="D113" s="580" t="s">
        <v>818</v>
      </c>
      <c r="E113" s="580"/>
      <c r="F113" s="735" t="s">
        <v>135</v>
      </c>
      <c r="G113" s="735"/>
      <c r="H113" s="262"/>
      <c r="I113" s="262"/>
      <c r="J113" s="262"/>
      <c r="K113" s="338"/>
    </row>
    <row r="114" spans="1:11" s="72" customFormat="1" ht="28.5" customHeight="1" thickBot="1">
      <c r="A114" s="347" t="s">
        <v>89</v>
      </c>
      <c r="B114" s="580" t="s">
        <v>859</v>
      </c>
      <c r="C114" s="580" t="s">
        <v>601</v>
      </c>
      <c r="D114" s="580" t="s">
        <v>780</v>
      </c>
      <c r="E114" s="580"/>
      <c r="F114" s="735" t="s">
        <v>136</v>
      </c>
      <c r="G114" s="735"/>
      <c r="H114" s="262"/>
      <c r="I114" s="262"/>
      <c r="J114" s="262"/>
      <c r="K114" s="338"/>
    </row>
    <row r="115" spans="1:11" s="327" customFormat="1" ht="13.5" thickBot="1">
      <c r="A115" s="481" t="s">
        <v>90</v>
      </c>
      <c r="B115" s="98" t="s">
        <v>859</v>
      </c>
      <c r="C115" s="331" t="s">
        <v>601</v>
      </c>
      <c r="D115" s="331"/>
      <c r="E115" s="331"/>
      <c r="F115" s="330" t="s">
        <v>137</v>
      </c>
      <c r="G115" s="335"/>
      <c r="H115" s="116"/>
      <c r="I115" s="116"/>
      <c r="J115" s="116">
        <v>15</v>
      </c>
      <c r="K115" s="334"/>
    </row>
    <row r="116" spans="1:11" s="327" customFormat="1" ht="25.5" customHeight="1" thickBot="1">
      <c r="A116" s="481" t="s">
        <v>91</v>
      </c>
      <c r="B116" s="98" t="s">
        <v>138</v>
      </c>
      <c r="C116" s="331"/>
      <c r="D116" s="331"/>
      <c r="E116" s="331"/>
      <c r="F116" s="728" t="s">
        <v>139</v>
      </c>
      <c r="G116" s="729"/>
      <c r="H116" s="482">
        <v>2575</v>
      </c>
      <c r="I116" s="328"/>
      <c r="J116" s="328">
        <v>1410</v>
      </c>
      <c r="K116" s="334"/>
    </row>
    <row r="117" spans="1:11" s="327" customFormat="1" ht="25.5" customHeight="1" thickBot="1">
      <c r="A117" s="481" t="s">
        <v>92</v>
      </c>
      <c r="B117" s="98" t="s">
        <v>140</v>
      </c>
      <c r="C117" s="331"/>
      <c r="D117" s="331"/>
      <c r="E117" s="331"/>
      <c r="F117" s="728" t="s">
        <v>141</v>
      </c>
      <c r="G117" s="729"/>
      <c r="H117" s="482">
        <v>22</v>
      </c>
      <c r="I117" s="328"/>
      <c r="J117" s="328">
        <v>689</v>
      </c>
      <c r="K117" s="334"/>
    </row>
    <row r="118" spans="1:11" s="407" customFormat="1" ht="15">
      <c r="A118" s="405"/>
      <c r="B118" s="410" t="s">
        <v>145</v>
      </c>
      <c r="C118" s="727" t="s">
        <v>146</v>
      </c>
      <c r="D118" s="727"/>
      <c r="E118" s="727"/>
      <c r="F118" s="727"/>
      <c r="G118" s="727"/>
      <c r="K118" s="408"/>
    </row>
    <row r="119" spans="1:13" s="72" customFormat="1" ht="12.75">
      <c r="A119" s="347" t="s">
        <v>93</v>
      </c>
      <c r="B119" s="72" t="s">
        <v>860</v>
      </c>
      <c r="D119" s="72" t="s">
        <v>775</v>
      </c>
      <c r="F119" s="72" t="s">
        <v>142</v>
      </c>
      <c r="H119" s="267"/>
      <c r="I119" s="267"/>
      <c r="J119" s="267"/>
      <c r="K119" s="338"/>
      <c r="L119" s="338"/>
      <c r="M119" s="342"/>
    </row>
    <row r="120" spans="1:13" s="72" customFormat="1" ht="12.75">
      <c r="A120" s="347" t="s">
        <v>94</v>
      </c>
      <c r="B120" s="72" t="s">
        <v>860</v>
      </c>
      <c r="D120" s="72" t="s">
        <v>776</v>
      </c>
      <c r="F120" s="72" t="s">
        <v>143</v>
      </c>
      <c r="H120" s="267"/>
      <c r="I120" s="267"/>
      <c r="J120" s="267"/>
      <c r="K120" s="338"/>
      <c r="L120" s="338"/>
      <c r="M120" s="342"/>
    </row>
    <row r="121" spans="1:13" s="72" customFormat="1" ht="13.5" thickBot="1">
      <c r="A121" s="347" t="s">
        <v>95</v>
      </c>
      <c r="B121" s="72" t="s">
        <v>860</v>
      </c>
      <c r="D121" s="72" t="s">
        <v>777</v>
      </c>
      <c r="F121" s="72" t="s">
        <v>144</v>
      </c>
      <c r="H121" s="267"/>
      <c r="I121" s="267"/>
      <c r="J121" s="267"/>
      <c r="K121" s="338"/>
      <c r="L121" s="338"/>
      <c r="M121" s="342"/>
    </row>
    <row r="122" spans="1:11" s="327" customFormat="1" ht="25.5" customHeight="1" thickBot="1">
      <c r="A122" s="481" t="s">
        <v>96</v>
      </c>
      <c r="B122" s="98" t="s">
        <v>145</v>
      </c>
      <c r="C122" s="331"/>
      <c r="D122" s="331"/>
      <c r="E122" s="331"/>
      <c r="F122" s="728" t="s">
        <v>146</v>
      </c>
      <c r="G122" s="729"/>
      <c r="H122" s="482"/>
      <c r="I122" s="328"/>
      <c r="J122" s="328"/>
      <c r="K122" s="334"/>
    </row>
    <row r="123" spans="1:13" s="354" customFormat="1" ht="27.75" customHeight="1" thickBot="1">
      <c r="A123" s="350" t="s">
        <v>97</v>
      </c>
      <c r="B123" s="730" t="s">
        <v>147</v>
      </c>
      <c r="C123" s="731"/>
      <c r="D123" s="731"/>
      <c r="E123" s="731"/>
      <c r="F123" s="731"/>
      <c r="G123" s="732"/>
      <c r="H123" s="351">
        <v>627661</v>
      </c>
      <c r="I123" s="351"/>
      <c r="J123" s="351">
        <v>615259</v>
      </c>
      <c r="K123" s="352"/>
      <c r="L123" s="352"/>
      <c r="M123" s="353"/>
    </row>
    <row r="124" spans="1:13" s="72" customFormat="1" ht="16.5" customHeight="1">
      <c r="A124" s="347"/>
      <c r="B124" s="343"/>
      <c r="C124" s="343"/>
      <c r="D124" s="343"/>
      <c r="E124" s="343"/>
      <c r="F124" s="343"/>
      <c r="G124" s="344"/>
      <c r="H124" s="333"/>
      <c r="I124" s="333"/>
      <c r="J124" s="333"/>
      <c r="K124" s="338"/>
      <c r="L124" s="338"/>
      <c r="M124" s="342"/>
    </row>
    <row r="125" spans="1:13" s="72" customFormat="1" ht="16.5" customHeight="1">
      <c r="A125" s="347"/>
      <c r="B125" s="343"/>
      <c r="C125" s="343"/>
      <c r="D125" s="343"/>
      <c r="E125" s="343"/>
      <c r="F125" s="343"/>
      <c r="G125" s="344"/>
      <c r="H125" s="333"/>
      <c r="I125" s="333"/>
      <c r="J125" s="333"/>
      <c r="K125" s="338"/>
      <c r="L125" s="338"/>
      <c r="M125" s="342"/>
    </row>
    <row r="126" spans="1:13" s="72" customFormat="1" ht="16.5" customHeight="1">
      <c r="A126" s="347"/>
      <c r="B126" s="343"/>
      <c r="C126" s="343"/>
      <c r="D126" s="343"/>
      <c r="E126" s="343"/>
      <c r="F126" s="343"/>
      <c r="G126" s="344"/>
      <c r="H126" s="333"/>
      <c r="I126" s="333"/>
      <c r="J126" s="333"/>
      <c r="K126" s="338"/>
      <c r="L126" s="338"/>
      <c r="M126" s="342"/>
    </row>
    <row r="127" spans="1:13" s="72" customFormat="1" ht="12.75">
      <c r="A127" s="347"/>
      <c r="B127" s="343"/>
      <c r="C127" s="343"/>
      <c r="D127" s="343"/>
      <c r="E127" s="343"/>
      <c r="F127" s="343"/>
      <c r="G127" s="344"/>
      <c r="H127" s="345"/>
      <c r="I127" s="345"/>
      <c r="J127" s="346"/>
      <c r="K127" s="338"/>
      <c r="L127" s="338"/>
      <c r="M127" s="342"/>
    </row>
    <row r="128" spans="1:13" s="72" customFormat="1" ht="15" customHeight="1">
      <c r="A128" s="347"/>
      <c r="B128" s="333"/>
      <c r="C128" s="138"/>
      <c r="D128" s="138"/>
      <c r="E128" s="138"/>
      <c r="H128" s="262"/>
      <c r="I128" s="262"/>
      <c r="J128" s="262"/>
      <c r="K128" s="338"/>
      <c r="L128" s="338"/>
      <c r="M128" s="342"/>
    </row>
    <row r="129" spans="1:13" s="72" customFormat="1" ht="12.75">
      <c r="A129" s="347"/>
      <c r="C129" s="340"/>
      <c r="D129" s="340"/>
      <c r="E129" s="340"/>
      <c r="H129" s="262"/>
      <c r="I129" s="262"/>
      <c r="J129" s="262"/>
      <c r="K129" s="338"/>
      <c r="L129" s="338"/>
      <c r="M129" s="342"/>
    </row>
    <row r="130" spans="1:13" s="72" customFormat="1" ht="12.75">
      <c r="A130" s="347"/>
      <c r="C130" s="340"/>
      <c r="D130" s="340"/>
      <c r="E130" s="340"/>
      <c r="H130" s="262"/>
      <c r="I130" s="262"/>
      <c r="J130" s="262"/>
      <c r="K130" s="338"/>
      <c r="L130" s="338"/>
      <c r="M130" s="342"/>
    </row>
    <row r="131" spans="1:13" s="72" customFormat="1" ht="12.75">
      <c r="A131" s="347"/>
      <c r="C131" s="340"/>
      <c r="D131" s="340"/>
      <c r="E131" s="340"/>
      <c r="H131" s="262"/>
      <c r="I131" s="262"/>
      <c r="J131" s="262"/>
      <c r="K131" s="338"/>
      <c r="L131" s="338"/>
      <c r="M131" s="342"/>
    </row>
    <row r="132" spans="1:13" s="72" customFormat="1" ht="13.5" thickBot="1">
      <c r="A132" s="347"/>
      <c r="C132" s="340"/>
      <c r="D132" s="340"/>
      <c r="E132" s="340"/>
      <c r="H132" s="262"/>
      <c r="I132" s="262"/>
      <c r="J132" s="262"/>
      <c r="K132" s="338"/>
      <c r="L132" s="338"/>
      <c r="M132" s="342"/>
    </row>
    <row r="133" spans="1:10" s="47" customFormat="1" ht="15" customHeight="1">
      <c r="A133" s="738" t="s">
        <v>592</v>
      </c>
      <c r="B133" s="739"/>
      <c r="C133" s="739"/>
      <c r="D133" s="739"/>
      <c r="E133" s="739"/>
      <c r="F133" s="740"/>
      <c r="G133" s="744" t="s">
        <v>770</v>
      </c>
      <c r="H133" s="736" t="s">
        <v>423</v>
      </c>
      <c r="I133" s="736" t="s">
        <v>424</v>
      </c>
      <c r="J133" s="733" t="s">
        <v>425</v>
      </c>
    </row>
    <row r="134" spans="1:10" s="47" customFormat="1" ht="13.5" thickBot="1">
      <c r="A134" s="741"/>
      <c r="B134" s="742"/>
      <c r="C134" s="742"/>
      <c r="D134" s="742"/>
      <c r="E134" s="742"/>
      <c r="F134" s="743"/>
      <c r="G134" s="745"/>
      <c r="H134" s="737"/>
      <c r="I134" s="737"/>
      <c r="J134" s="734"/>
    </row>
    <row r="135" spans="1:11" s="355" customFormat="1" ht="15.75">
      <c r="A135" s="746" t="s">
        <v>401</v>
      </c>
      <c r="B135" s="747"/>
      <c r="C135" s="747"/>
      <c r="D135" s="747"/>
      <c r="E135" s="747"/>
      <c r="F135" s="747"/>
      <c r="G135" s="747"/>
      <c r="K135" s="356"/>
    </row>
    <row r="136" spans="1:11" s="407" customFormat="1" ht="18" customHeight="1">
      <c r="A136" s="405"/>
      <c r="B136" s="410" t="s">
        <v>213</v>
      </c>
      <c r="C136" s="727" t="s">
        <v>214</v>
      </c>
      <c r="D136" s="727"/>
      <c r="E136" s="727"/>
      <c r="F136" s="727"/>
      <c r="G136" s="727"/>
      <c r="K136" s="408"/>
    </row>
    <row r="137" spans="1:10" ht="12.75">
      <c r="A137" s="332" t="s">
        <v>98</v>
      </c>
      <c r="B137" s="71" t="s">
        <v>861</v>
      </c>
      <c r="C137" s="332" t="s">
        <v>863</v>
      </c>
      <c r="D137" s="332"/>
      <c r="E137" s="332"/>
      <c r="F137" s="324" t="s">
        <v>206</v>
      </c>
      <c r="H137" s="262">
        <v>710426</v>
      </c>
      <c r="I137" s="262"/>
      <c r="J137" s="262">
        <v>710426</v>
      </c>
    </row>
    <row r="138" spans="1:10" ht="12.75">
      <c r="A138" s="332" t="s">
        <v>99</v>
      </c>
      <c r="B138" s="71" t="s">
        <v>861</v>
      </c>
      <c r="C138" s="332" t="s">
        <v>596</v>
      </c>
      <c r="D138" s="332"/>
      <c r="E138" s="332"/>
      <c r="F138" s="324" t="s">
        <v>207</v>
      </c>
      <c r="H138" s="262"/>
      <c r="I138" s="262"/>
      <c r="J138" s="262"/>
    </row>
    <row r="139" spans="1:10" ht="12.75">
      <c r="A139" s="332" t="s">
        <v>100</v>
      </c>
      <c r="B139" s="71" t="s">
        <v>861</v>
      </c>
      <c r="C139" s="332" t="s">
        <v>601</v>
      </c>
      <c r="D139" s="332"/>
      <c r="E139" s="332"/>
      <c r="F139" s="324" t="s">
        <v>208</v>
      </c>
      <c r="H139" s="262">
        <v>10975</v>
      </c>
      <c r="I139" s="262"/>
      <c r="J139" s="262">
        <v>10975</v>
      </c>
    </row>
    <row r="140" spans="1:10" ht="12.75">
      <c r="A140" s="332" t="s">
        <v>101</v>
      </c>
      <c r="B140" s="71" t="s">
        <v>861</v>
      </c>
      <c r="C140" s="332" t="s">
        <v>604</v>
      </c>
      <c r="D140" s="332"/>
      <c r="E140" s="332"/>
      <c r="F140" s="324" t="s">
        <v>209</v>
      </c>
      <c r="H140" s="262">
        <v>-98554</v>
      </c>
      <c r="I140" s="262"/>
      <c r="J140" s="262">
        <v>-98554</v>
      </c>
    </row>
    <row r="141" spans="1:10" ht="12.75">
      <c r="A141" s="332" t="s">
        <v>102</v>
      </c>
      <c r="B141" s="71" t="s">
        <v>861</v>
      </c>
      <c r="C141" s="332" t="s">
        <v>609</v>
      </c>
      <c r="D141" s="332"/>
      <c r="E141" s="332"/>
      <c r="F141" s="324" t="s">
        <v>210</v>
      </c>
      <c r="H141" s="262"/>
      <c r="I141" s="262"/>
      <c r="J141" s="262"/>
    </row>
    <row r="142" spans="1:10" ht="13.5" thickBot="1">
      <c r="A142" s="332" t="s">
        <v>103</v>
      </c>
      <c r="B142" s="71" t="s">
        <v>861</v>
      </c>
      <c r="C142" s="332" t="s">
        <v>211</v>
      </c>
      <c r="D142" s="332"/>
      <c r="E142" s="332"/>
      <c r="F142" s="324" t="s">
        <v>212</v>
      </c>
      <c r="H142" s="262"/>
      <c r="I142" s="262"/>
      <c r="J142" s="262">
        <v>-11910</v>
      </c>
    </row>
    <row r="143" spans="1:11" s="327" customFormat="1" ht="25.5" customHeight="1" thickBot="1">
      <c r="A143" s="481" t="s">
        <v>104</v>
      </c>
      <c r="B143" s="98" t="s">
        <v>213</v>
      </c>
      <c r="C143" s="331"/>
      <c r="D143" s="331"/>
      <c r="E143" s="331"/>
      <c r="F143" s="728" t="s">
        <v>214</v>
      </c>
      <c r="G143" s="729"/>
      <c r="H143" s="482">
        <v>622847</v>
      </c>
      <c r="I143" s="328"/>
      <c r="J143" s="328">
        <v>610937</v>
      </c>
      <c r="K143" s="334"/>
    </row>
    <row r="144" spans="1:11" s="407" customFormat="1" ht="18" customHeight="1">
      <c r="A144" s="405"/>
      <c r="B144" s="410" t="s">
        <v>281</v>
      </c>
      <c r="C144" s="727" t="s">
        <v>637</v>
      </c>
      <c r="D144" s="727"/>
      <c r="E144" s="727"/>
      <c r="F144" s="727"/>
      <c r="G144" s="727"/>
      <c r="K144" s="408"/>
    </row>
    <row r="145" spans="1:11" s="407" customFormat="1" ht="17.25" customHeight="1">
      <c r="A145" s="405"/>
      <c r="B145" s="410"/>
      <c r="C145" s="406" t="s">
        <v>863</v>
      </c>
      <c r="D145" s="727" t="s">
        <v>638</v>
      </c>
      <c r="E145" s="727"/>
      <c r="F145" s="727"/>
      <c r="G145" s="727"/>
      <c r="K145" s="408"/>
    </row>
    <row r="146" spans="1:11" s="72" customFormat="1" ht="28.5" customHeight="1">
      <c r="A146" s="347" t="s">
        <v>105</v>
      </c>
      <c r="B146" s="580" t="s">
        <v>862</v>
      </c>
      <c r="C146" s="580" t="s">
        <v>863</v>
      </c>
      <c r="D146" s="580" t="s">
        <v>775</v>
      </c>
      <c r="E146" s="580"/>
      <c r="F146" s="735" t="s">
        <v>216</v>
      </c>
      <c r="G146" s="735"/>
      <c r="H146" s="262"/>
      <c r="I146" s="262"/>
      <c r="J146" s="262"/>
      <c r="K146" s="338"/>
    </row>
    <row r="147" spans="1:11" s="72" customFormat="1" ht="36.75" customHeight="1">
      <c r="A147" s="347" t="s">
        <v>106</v>
      </c>
      <c r="B147" s="580" t="s">
        <v>862</v>
      </c>
      <c r="C147" s="580" t="s">
        <v>863</v>
      </c>
      <c r="D147" s="580" t="s">
        <v>776</v>
      </c>
      <c r="E147" s="580"/>
      <c r="F147" s="735" t="s">
        <v>217</v>
      </c>
      <c r="G147" s="735"/>
      <c r="H147" s="262"/>
      <c r="I147" s="262"/>
      <c r="J147" s="262"/>
      <c r="K147" s="338"/>
    </row>
    <row r="148" spans="1:11" s="72" customFormat="1" ht="28.5" customHeight="1">
      <c r="A148" s="347" t="s">
        <v>148</v>
      </c>
      <c r="B148" s="580" t="s">
        <v>218</v>
      </c>
      <c r="C148" s="580" t="s">
        <v>863</v>
      </c>
      <c r="D148" s="580" t="s">
        <v>777</v>
      </c>
      <c r="E148" s="580"/>
      <c r="F148" s="735" t="s">
        <v>729</v>
      </c>
      <c r="G148" s="735"/>
      <c r="H148" s="262">
        <v>1415</v>
      </c>
      <c r="I148" s="262"/>
      <c r="J148" s="262">
        <v>12</v>
      </c>
      <c r="K148" s="338"/>
    </row>
    <row r="149" spans="1:11" s="72" customFormat="1" ht="28.5" customHeight="1">
      <c r="A149" s="347" t="s">
        <v>149</v>
      </c>
      <c r="B149" s="580" t="s">
        <v>218</v>
      </c>
      <c r="C149" s="580" t="s">
        <v>863</v>
      </c>
      <c r="D149" s="580" t="s">
        <v>778</v>
      </c>
      <c r="E149" s="580"/>
      <c r="F149" s="735" t="s">
        <v>730</v>
      </c>
      <c r="G149" s="735"/>
      <c r="H149" s="262"/>
      <c r="I149" s="262"/>
      <c r="J149" s="262"/>
      <c r="K149" s="338"/>
    </row>
    <row r="150" spans="1:11" s="72" customFormat="1" ht="28.5" customHeight="1">
      <c r="A150" s="347" t="s">
        <v>150</v>
      </c>
      <c r="B150" s="580" t="s">
        <v>218</v>
      </c>
      <c r="C150" s="580" t="s">
        <v>863</v>
      </c>
      <c r="D150" s="580" t="s">
        <v>779</v>
      </c>
      <c r="E150" s="580"/>
      <c r="F150" s="735" t="s">
        <v>219</v>
      </c>
      <c r="G150" s="735"/>
      <c r="H150" s="262"/>
      <c r="I150" s="262"/>
      <c r="J150" s="262"/>
      <c r="K150" s="338"/>
    </row>
    <row r="151" spans="1:11" s="72" customFormat="1" ht="38.25" customHeight="1">
      <c r="A151" s="347" t="s">
        <v>151</v>
      </c>
      <c r="B151" s="580" t="s">
        <v>862</v>
      </c>
      <c r="C151" s="580" t="s">
        <v>863</v>
      </c>
      <c r="D151" s="580" t="s">
        <v>779</v>
      </c>
      <c r="E151" s="580" t="s">
        <v>886</v>
      </c>
      <c r="G151" s="329" t="s">
        <v>220</v>
      </c>
      <c r="H151" s="262"/>
      <c r="I151" s="262"/>
      <c r="J151" s="262"/>
      <c r="K151" s="338"/>
    </row>
    <row r="152" spans="1:10" ht="12.75">
      <c r="A152" s="332" t="s">
        <v>152</v>
      </c>
      <c r="B152" s="580" t="s">
        <v>862</v>
      </c>
      <c r="C152" s="580" t="s">
        <v>863</v>
      </c>
      <c r="D152" s="580" t="s">
        <v>818</v>
      </c>
      <c r="E152" s="580"/>
      <c r="F152" s="324" t="s">
        <v>731</v>
      </c>
      <c r="H152" s="262"/>
      <c r="I152" s="262"/>
      <c r="J152" s="262">
        <v>58</v>
      </c>
    </row>
    <row r="153" spans="1:10" ht="12.75">
      <c r="A153" s="332" t="s">
        <v>153</v>
      </c>
      <c r="B153" s="580" t="s">
        <v>862</v>
      </c>
      <c r="C153" s="580" t="s">
        <v>863</v>
      </c>
      <c r="D153" s="580" t="s">
        <v>780</v>
      </c>
      <c r="E153" s="580"/>
      <c r="F153" s="324" t="s">
        <v>221</v>
      </c>
      <c r="H153" s="262"/>
      <c r="I153" s="262"/>
      <c r="J153" s="262"/>
    </row>
    <row r="154" spans="1:11" s="72" customFormat="1" ht="28.5" customHeight="1">
      <c r="A154" s="347" t="s">
        <v>154</v>
      </c>
      <c r="B154" s="580" t="s">
        <v>862</v>
      </c>
      <c r="C154" s="580" t="s">
        <v>863</v>
      </c>
      <c r="D154" s="580" t="s">
        <v>781</v>
      </c>
      <c r="E154" s="580"/>
      <c r="F154" s="735" t="s">
        <v>222</v>
      </c>
      <c r="G154" s="735"/>
      <c r="H154" s="262"/>
      <c r="I154" s="262"/>
      <c r="J154" s="262"/>
      <c r="K154" s="338"/>
    </row>
    <row r="155" spans="1:11" s="72" customFormat="1" ht="38.25" customHeight="1">
      <c r="A155" s="347" t="s">
        <v>155</v>
      </c>
      <c r="B155" s="580" t="s">
        <v>862</v>
      </c>
      <c r="C155" s="580" t="s">
        <v>863</v>
      </c>
      <c r="D155" s="580" t="s">
        <v>781</v>
      </c>
      <c r="E155" s="580" t="s">
        <v>886</v>
      </c>
      <c r="G155" s="329" t="s">
        <v>223</v>
      </c>
      <c r="H155" s="262"/>
      <c r="I155" s="262"/>
      <c r="J155" s="262"/>
      <c r="K155" s="338"/>
    </row>
    <row r="156" spans="1:11" s="72" customFormat="1" ht="28.5" customHeight="1">
      <c r="A156" s="347" t="s">
        <v>156</v>
      </c>
      <c r="B156" s="580" t="s">
        <v>862</v>
      </c>
      <c r="C156" s="580" t="s">
        <v>863</v>
      </c>
      <c r="D156" s="580" t="s">
        <v>783</v>
      </c>
      <c r="E156" s="580"/>
      <c r="F156" s="735" t="s">
        <v>224</v>
      </c>
      <c r="G156" s="735"/>
      <c r="H156" s="262"/>
      <c r="I156" s="262"/>
      <c r="J156" s="262"/>
      <c r="K156" s="338"/>
    </row>
    <row r="157" spans="1:11" s="72" customFormat="1" ht="39" customHeight="1">
      <c r="A157" s="347" t="s">
        <v>157</v>
      </c>
      <c r="B157" s="580" t="s">
        <v>862</v>
      </c>
      <c r="C157" s="580" t="s">
        <v>863</v>
      </c>
      <c r="D157" s="580" t="s">
        <v>783</v>
      </c>
      <c r="E157" s="580" t="s">
        <v>886</v>
      </c>
      <c r="G157" s="329" t="s">
        <v>225</v>
      </c>
      <c r="H157" s="262"/>
      <c r="I157" s="262"/>
      <c r="J157" s="262"/>
      <c r="K157" s="338"/>
    </row>
    <row r="158" spans="1:11" s="72" customFormat="1" ht="30" customHeight="1">
      <c r="A158" s="347" t="s">
        <v>158</v>
      </c>
      <c r="B158" s="580" t="s">
        <v>862</v>
      </c>
      <c r="C158" s="580" t="s">
        <v>863</v>
      </c>
      <c r="D158" s="580" t="s">
        <v>783</v>
      </c>
      <c r="E158" s="580" t="s">
        <v>887</v>
      </c>
      <c r="G158" s="329" t="s">
        <v>226</v>
      </c>
      <c r="H158" s="262"/>
      <c r="I158" s="262"/>
      <c r="J158" s="262"/>
      <c r="K158" s="338"/>
    </row>
    <row r="159" spans="1:11" s="72" customFormat="1" ht="38.25" customHeight="1">
      <c r="A159" s="347" t="s">
        <v>159</v>
      </c>
      <c r="B159" s="580" t="s">
        <v>862</v>
      </c>
      <c r="C159" s="580" t="s">
        <v>863</v>
      </c>
      <c r="D159" s="580" t="s">
        <v>783</v>
      </c>
      <c r="E159" s="580" t="s">
        <v>889</v>
      </c>
      <c r="G159" s="329" t="s">
        <v>227</v>
      </c>
      <c r="H159" s="262"/>
      <c r="I159" s="262"/>
      <c r="J159" s="262"/>
      <c r="K159" s="338"/>
    </row>
    <row r="160" spans="1:11" s="72" customFormat="1" ht="30" customHeight="1">
      <c r="A160" s="347" t="s">
        <v>160</v>
      </c>
      <c r="B160" s="580" t="s">
        <v>862</v>
      </c>
      <c r="C160" s="580" t="s">
        <v>863</v>
      </c>
      <c r="D160" s="580" t="s">
        <v>783</v>
      </c>
      <c r="E160" s="580" t="s">
        <v>890</v>
      </c>
      <c r="G160" s="329" t="s">
        <v>228</v>
      </c>
      <c r="H160" s="262"/>
      <c r="I160" s="262"/>
      <c r="J160" s="262"/>
      <c r="K160" s="338"/>
    </row>
    <row r="161" spans="1:11" s="72" customFormat="1" ht="30" customHeight="1">
      <c r="A161" s="347" t="s">
        <v>161</v>
      </c>
      <c r="B161" s="580" t="s">
        <v>862</v>
      </c>
      <c r="C161" s="580" t="s">
        <v>863</v>
      </c>
      <c r="D161" s="580" t="s">
        <v>783</v>
      </c>
      <c r="E161" s="580" t="s">
        <v>34</v>
      </c>
      <c r="G161" s="329" t="s">
        <v>732</v>
      </c>
      <c r="H161" s="262"/>
      <c r="I161" s="262"/>
      <c r="J161" s="262"/>
      <c r="K161" s="338"/>
    </row>
    <row r="162" spans="1:11" s="72" customFormat="1" ht="30" customHeight="1">
      <c r="A162" s="347" t="s">
        <v>162</v>
      </c>
      <c r="B162" s="580" t="s">
        <v>218</v>
      </c>
      <c r="C162" s="580" t="s">
        <v>863</v>
      </c>
      <c r="D162" s="580" t="s">
        <v>783</v>
      </c>
      <c r="E162" s="580" t="s">
        <v>229</v>
      </c>
      <c r="G162" s="329" t="s">
        <v>230</v>
      </c>
      <c r="H162" s="262"/>
      <c r="I162" s="262"/>
      <c r="J162" s="262"/>
      <c r="K162" s="338"/>
    </row>
    <row r="163" spans="1:11" s="72" customFormat="1" ht="30" customHeight="1">
      <c r="A163" s="347" t="s">
        <v>163</v>
      </c>
      <c r="B163" s="580" t="s">
        <v>862</v>
      </c>
      <c r="C163" s="580" t="s">
        <v>863</v>
      </c>
      <c r="D163" s="580" t="s">
        <v>783</v>
      </c>
      <c r="E163" s="580" t="s">
        <v>231</v>
      </c>
      <c r="G163" s="329" t="s">
        <v>254</v>
      </c>
      <c r="H163" s="262"/>
      <c r="I163" s="262"/>
      <c r="J163" s="262"/>
      <c r="K163" s="338"/>
    </row>
    <row r="164" spans="1:11" s="72" customFormat="1" ht="30" customHeight="1" thickBot="1">
      <c r="A164" s="347" t="s">
        <v>164</v>
      </c>
      <c r="B164" s="580" t="s">
        <v>862</v>
      </c>
      <c r="C164" s="580" t="s">
        <v>863</v>
      </c>
      <c r="D164" s="580" t="s">
        <v>783</v>
      </c>
      <c r="E164" s="580" t="s">
        <v>215</v>
      </c>
      <c r="G164" s="329" t="s">
        <v>255</v>
      </c>
      <c r="H164" s="262"/>
      <c r="I164" s="262"/>
      <c r="J164" s="262"/>
      <c r="K164" s="338"/>
    </row>
    <row r="165" spans="1:11" s="327" customFormat="1" ht="13.5" thickBot="1">
      <c r="A165" s="481" t="s">
        <v>165</v>
      </c>
      <c r="B165" s="98" t="s">
        <v>862</v>
      </c>
      <c r="C165" s="331" t="s">
        <v>256</v>
      </c>
      <c r="D165" s="331"/>
      <c r="E165" s="331"/>
      <c r="F165" s="330" t="s">
        <v>257</v>
      </c>
      <c r="G165" s="335"/>
      <c r="H165" s="116">
        <v>1415</v>
      </c>
      <c r="I165" s="116"/>
      <c r="J165" s="116">
        <v>70</v>
      </c>
      <c r="K165" s="334"/>
    </row>
    <row r="166" spans="1:11" s="327" customFormat="1" ht="12.75">
      <c r="A166" s="412"/>
      <c r="B166" s="138"/>
      <c r="C166" s="333"/>
      <c r="D166" s="333"/>
      <c r="E166" s="333"/>
      <c r="F166" s="138"/>
      <c r="G166" s="138"/>
      <c r="H166" s="413"/>
      <c r="I166" s="413"/>
      <c r="J166" s="413"/>
      <c r="K166" s="334"/>
    </row>
    <row r="167" spans="1:11" s="327" customFormat="1" ht="12.75">
      <c r="A167" s="412"/>
      <c r="B167" s="138"/>
      <c r="C167" s="333"/>
      <c r="D167" s="333"/>
      <c r="E167" s="333"/>
      <c r="F167" s="138"/>
      <c r="G167" s="138"/>
      <c r="H167" s="413"/>
      <c r="I167" s="413"/>
      <c r="J167" s="413"/>
      <c r="K167" s="334"/>
    </row>
    <row r="168" spans="1:11" s="327" customFormat="1" ht="12.75">
      <c r="A168" s="412"/>
      <c r="B168" s="138"/>
      <c r="C168" s="333"/>
      <c r="D168" s="333"/>
      <c r="E168" s="333"/>
      <c r="F168" s="138"/>
      <c r="G168" s="138"/>
      <c r="H168" s="413"/>
      <c r="I168" s="413"/>
      <c r="J168" s="413"/>
      <c r="K168" s="334"/>
    </row>
    <row r="169" spans="1:11" s="327" customFormat="1" ht="13.5" thickBot="1">
      <c r="A169" s="412"/>
      <c r="B169" s="138"/>
      <c r="C169" s="333"/>
      <c r="D169" s="333"/>
      <c r="E169" s="333"/>
      <c r="F169" s="138"/>
      <c r="G169" s="138"/>
      <c r="H169" s="413"/>
      <c r="I169" s="413"/>
      <c r="J169" s="413"/>
      <c r="K169" s="334"/>
    </row>
    <row r="170" spans="1:10" s="47" customFormat="1" ht="15" customHeight="1">
      <c r="A170" s="738" t="s">
        <v>592</v>
      </c>
      <c r="B170" s="739"/>
      <c r="C170" s="739"/>
      <c r="D170" s="739"/>
      <c r="E170" s="739"/>
      <c r="F170" s="740"/>
      <c r="G170" s="744" t="s">
        <v>770</v>
      </c>
      <c r="H170" s="736" t="s">
        <v>423</v>
      </c>
      <c r="I170" s="736" t="s">
        <v>424</v>
      </c>
      <c r="J170" s="733" t="s">
        <v>425</v>
      </c>
    </row>
    <row r="171" spans="1:10" s="47" customFormat="1" ht="13.5" thickBot="1">
      <c r="A171" s="741"/>
      <c r="B171" s="742"/>
      <c r="C171" s="742"/>
      <c r="D171" s="742"/>
      <c r="E171" s="742"/>
      <c r="F171" s="743"/>
      <c r="G171" s="745"/>
      <c r="H171" s="737"/>
      <c r="I171" s="737"/>
      <c r="J171" s="734"/>
    </row>
    <row r="172" spans="1:11" s="407" customFormat="1" ht="17.25" customHeight="1">
      <c r="A172" s="405"/>
      <c r="B172" s="410"/>
      <c r="C172" s="406" t="s">
        <v>596</v>
      </c>
      <c r="D172" s="727" t="s">
        <v>272</v>
      </c>
      <c r="E172" s="727"/>
      <c r="F172" s="727"/>
      <c r="G172" s="727"/>
      <c r="K172" s="408"/>
    </row>
    <row r="173" spans="1:11" s="72" customFormat="1" ht="30" customHeight="1">
      <c r="A173" s="347" t="s">
        <v>166</v>
      </c>
      <c r="B173" s="580" t="s">
        <v>862</v>
      </c>
      <c r="C173" s="580" t="s">
        <v>596</v>
      </c>
      <c r="D173" s="580" t="s">
        <v>775</v>
      </c>
      <c r="E173" s="580"/>
      <c r="F173" s="735" t="s">
        <v>258</v>
      </c>
      <c r="G173" s="735"/>
      <c r="H173" s="262"/>
      <c r="I173" s="262"/>
      <c r="J173" s="262"/>
      <c r="K173" s="338"/>
    </row>
    <row r="174" spans="1:11" s="72" customFormat="1" ht="40.5" customHeight="1">
      <c r="A174" s="347" t="s">
        <v>167</v>
      </c>
      <c r="B174" s="580" t="s">
        <v>862</v>
      </c>
      <c r="C174" s="580" t="s">
        <v>596</v>
      </c>
      <c r="D174" s="580" t="s">
        <v>776</v>
      </c>
      <c r="E174" s="580"/>
      <c r="F174" s="735" t="s">
        <v>259</v>
      </c>
      <c r="G174" s="735"/>
      <c r="H174" s="262"/>
      <c r="I174" s="262"/>
      <c r="J174" s="262"/>
      <c r="K174" s="338"/>
    </row>
    <row r="175" spans="1:11" s="72" customFormat="1" ht="30" customHeight="1">
      <c r="A175" s="347" t="s">
        <v>168</v>
      </c>
      <c r="B175" s="580" t="s">
        <v>218</v>
      </c>
      <c r="C175" s="580" t="s">
        <v>596</v>
      </c>
      <c r="D175" s="580" t="s">
        <v>777</v>
      </c>
      <c r="E175" s="580"/>
      <c r="F175" s="735" t="s">
        <v>733</v>
      </c>
      <c r="G175" s="735"/>
      <c r="H175" s="262">
        <v>2035</v>
      </c>
      <c r="I175" s="262"/>
      <c r="J175" s="262">
        <v>598</v>
      </c>
      <c r="K175" s="338"/>
    </row>
    <row r="176" spans="1:11" s="72" customFormat="1" ht="30" customHeight="1">
      <c r="A176" s="347" t="s">
        <v>169</v>
      </c>
      <c r="B176" s="580" t="s">
        <v>218</v>
      </c>
      <c r="C176" s="580" t="s">
        <v>596</v>
      </c>
      <c r="D176" s="580" t="s">
        <v>778</v>
      </c>
      <c r="E176" s="580"/>
      <c r="F176" s="735" t="s">
        <v>730</v>
      </c>
      <c r="G176" s="735"/>
      <c r="H176" s="262"/>
      <c r="I176" s="262"/>
      <c r="J176" s="262"/>
      <c r="K176" s="338"/>
    </row>
    <row r="177" spans="1:11" s="72" customFormat="1" ht="30" customHeight="1">
      <c r="A177" s="347" t="s">
        <v>170</v>
      </c>
      <c r="B177" s="580" t="s">
        <v>218</v>
      </c>
      <c r="C177" s="580" t="s">
        <v>596</v>
      </c>
      <c r="D177" s="580" t="s">
        <v>779</v>
      </c>
      <c r="E177" s="580"/>
      <c r="F177" s="735" t="s">
        <v>260</v>
      </c>
      <c r="G177" s="735"/>
      <c r="H177" s="262"/>
      <c r="I177" s="262"/>
      <c r="J177" s="262"/>
      <c r="K177" s="338"/>
    </row>
    <row r="178" spans="1:10" ht="50.25" customHeight="1">
      <c r="A178" s="332" t="s">
        <v>171</v>
      </c>
      <c r="B178" s="580" t="s">
        <v>862</v>
      </c>
      <c r="C178" s="580" t="s">
        <v>596</v>
      </c>
      <c r="D178" s="580" t="s">
        <v>779</v>
      </c>
      <c r="E178" s="580" t="s">
        <v>886</v>
      </c>
      <c r="F178" s="72"/>
      <c r="G178" s="329" t="s">
        <v>280</v>
      </c>
      <c r="H178" s="262"/>
      <c r="I178" s="262"/>
      <c r="J178" s="262"/>
    </row>
    <row r="179" spans="1:11" s="72" customFormat="1" ht="30" customHeight="1">
      <c r="A179" s="347" t="s">
        <v>172</v>
      </c>
      <c r="B179" s="580" t="s">
        <v>862</v>
      </c>
      <c r="C179" s="580" t="s">
        <v>596</v>
      </c>
      <c r="D179" s="580" t="s">
        <v>818</v>
      </c>
      <c r="E179" s="580"/>
      <c r="F179" s="735" t="s">
        <v>734</v>
      </c>
      <c r="G179" s="735"/>
      <c r="H179" s="262"/>
      <c r="I179" s="262"/>
      <c r="J179" s="262"/>
      <c r="K179" s="338"/>
    </row>
    <row r="180" spans="1:11" s="72" customFormat="1" ht="30" customHeight="1">
      <c r="A180" s="347" t="s">
        <v>173</v>
      </c>
      <c r="B180" s="580" t="s">
        <v>862</v>
      </c>
      <c r="C180" s="580" t="s">
        <v>596</v>
      </c>
      <c r="D180" s="580" t="s">
        <v>780</v>
      </c>
      <c r="E180" s="580"/>
      <c r="F180" s="735" t="s">
        <v>261</v>
      </c>
      <c r="G180" s="735"/>
      <c r="H180" s="262"/>
      <c r="I180" s="262"/>
      <c r="J180" s="262"/>
      <c r="K180" s="338"/>
    </row>
    <row r="181" spans="1:11" s="72" customFormat="1" ht="30" customHeight="1">
      <c r="A181" s="347" t="s">
        <v>174</v>
      </c>
      <c r="B181" s="580" t="s">
        <v>862</v>
      </c>
      <c r="C181" s="580" t="s">
        <v>596</v>
      </c>
      <c r="D181" s="580" t="s">
        <v>781</v>
      </c>
      <c r="E181" s="580"/>
      <c r="F181" s="735" t="s">
        <v>262</v>
      </c>
      <c r="G181" s="735"/>
      <c r="H181" s="262"/>
      <c r="I181" s="262"/>
      <c r="J181" s="262"/>
      <c r="K181" s="338"/>
    </row>
    <row r="182" spans="1:10" ht="51">
      <c r="A182" s="332" t="s">
        <v>175</v>
      </c>
      <c r="B182" s="580" t="s">
        <v>862</v>
      </c>
      <c r="C182" s="580" t="s">
        <v>596</v>
      </c>
      <c r="D182" s="580" t="s">
        <v>781</v>
      </c>
      <c r="E182" s="580" t="s">
        <v>886</v>
      </c>
      <c r="F182" s="72"/>
      <c r="G182" s="329" t="s">
        <v>263</v>
      </c>
      <c r="H182" s="262"/>
      <c r="I182" s="262"/>
      <c r="J182" s="262"/>
    </row>
    <row r="183" spans="1:11" s="72" customFormat="1" ht="30" customHeight="1">
      <c r="A183" s="347" t="s">
        <v>176</v>
      </c>
      <c r="B183" s="580" t="s">
        <v>862</v>
      </c>
      <c r="C183" s="580" t="s">
        <v>596</v>
      </c>
      <c r="D183" s="580" t="s">
        <v>783</v>
      </c>
      <c r="E183" s="580"/>
      <c r="F183" s="735" t="s">
        <v>264</v>
      </c>
      <c r="G183" s="735"/>
      <c r="H183" s="262"/>
      <c r="I183" s="262"/>
      <c r="J183" s="262">
        <v>943</v>
      </c>
      <c r="K183" s="338"/>
    </row>
    <row r="184" spans="1:10" ht="38.25">
      <c r="A184" s="332" t="s">
        <v>177</v>
      </c>
      <c r="B184" s="580" t="s">
        <v>862</v>
      </c>
      <c r="C184" s="580" t="s">
        <v>596</v>
      </c>
      <c r="D184" s="580" t="s">
        <v>783</v>
      </c>
      <c r="E184" s="580" t="s">
        <v>886</v>
      </c>
      <c r="F184" s="72"/>
      <c r="G184" s="329" t="s">
        <v>265</v>
      </c>
      <c r="H184" s="262"/>
      <c r="I184" s="262"/>
      <c r="J184" s="262">
        <v>943</v>
      </c>
    </row>
    <row r="185" spans="1:10" ht="38.25">
      <c r="A185" s="332" t="s">
        <v>178</v>
      </c>
      <c r="B185" s="580" t="s">
        <v>862</v>
      </c>
      <c r="C185" s="580" t="s">
        <v>596</v>
      </c>
      <c r="D185" s="580" t="s">
        <v>783</v>
      </c>
      <c r="E185" s="580" t="s">
        <v>887</v>
      </c>
      <c r="F185" s="72"/>
      <c r="G185" s="329" t="s">
        <v>266</v>
      </c>
      <c r="H185" s="262"/>
      <c r="I185" s="262"/>
      <c r="J185" s="262"/>
    </row>
    <row r="186" spans="1:10" ht="38.25">
      <c r="A186" s="332" t="s">
        <v>179</v>
      </c>
      <c r="B186" s="580" t="s">
        <v>862</v>
      </c>
      <c r="C186" s="580" t="s">
        <v>596</v>
      </c>
      <c r="D186" s="580" t="s">
        <v>783</v>
      </c>
      <c r="E186" s="580" t="s">
        <v>889</v>
      </c>
      <c r="F186" s="72"/>
      <c r="G186" s="329" t="s">
        <v>267</v>
      </c>
      <c r="H186" s="262"/>
      <c r="I186" s="262"/>
      <c r="J186" s="262"/>
    </row>
    <row r="187" spans="1:10" ht="38.25">
      <c r="A187" s="332" t="s">
        <v>180</v>
      </c>
      <c r="B187" s="580" t="s">
        <v>862</v>
      </c>
      <c r="C187" s="580" t="s">
        <v>596</v>
      </c>
      <c r="D187" s="580" t="s">
        <v>783</v>
      </c>
      <c r="E187" s="580" t="s">
        <v>890</v>
      </c>
      <c r="F187" s="72"/>
      <c r="G187" s="329" t="s">
        <v>268</v>
      </c>
      <c r="H187" s="262"/>
      <c r="I187" s="262"/>
      <c r="J187" s="262"/>
    </row>
    <row r="188" spans="1:10" ht="38.25">
      <c r="A188" s="332" t="s">
        <v>181</v>
      </c>
      <c r="B188" s="580" t="s">
        <v>862</v>
      </c>
      <c r="C188" s="580" t="s">
        <v>596</v>
      </c>
      <c r="D188" s="580" t="s">
        <v>783</v>
      </c>
      <c r="E188" s="580" t="s">
        <v>34</v>
      </c>
      <c r="F188" s="72"/>
      <c r="G188" s="329" t="s">
        <v>735</v>
      </c>
      <c r="H188" s="262"/>
      <c r="I188" s="262"/>
      <c r="J188" s="262"/>
    </row>
    <row r="189" spans="1:10" ht="38.25">
      <c r="A189" s="332" t="s">
        <v>182</v>
      </c>
      <c r="B189" s="580" t="s">
        <v>218</v>
      </c>
      <c r="C189" s="580" t="s">
        <v>596</v>
      </c>
      <c r="D189" s="580" t="s">
        <v>783</v>
      </c>
      <c r="E189" s="580" t="s">
        <v>229</v>
      </c>
      <c r="F189" s="72"/>
      <c r="G189" s="329" t="s">
        <v>269</v>
      </c>
      <c r="H189" s="262"/>
      <c r="I189" s="262"/>
      <c r="J189" s="262"/>
    </row>
    <row r="190" spans="1:10" ht="38.25">
      <c r="A190" s="332" t="s">
        <v>183</v>
      </c>
      <c r="B190" s="580" t="s">
        <v>862</v>
      </c>
      <c r="C190" s="580" t="s">
        <v>596</v>
      </c>
      <c r="D190" s="580" t="s">
        <v>783</v>
      </c>
      <c r="E190" s="580" t="s">
        <v>231</v>
      </c>
      <c r="F190" s="72"/>
      <c r="G190" s="329" t="s">
        <v>270</v>
      </c>
      <c r="H190" s="262"/>
      <c r="I190" s="262"/>
      <c r="J190" s="262"/>
    </row>
    <row r="191" spans="1:10" ht="26.25" thickBot="1">
      <c r="A191" s="332" t="s">
        <v>184</v>
      </c>
      <c r="B191" s="580" t="s">
        <v>862</v>
      </c>
      <c r="C191" s="580" t="s">
        <v>596</v>
      </c>
      <c r="D191" s="580" t="s">
        <v>783</v>
      </c>
      <c r="E191" s="580" t="s">
        <v>215</v>
      </c>
      <c r="F191" s="72"/>
      <c r="G191" s="329" t="s">
        <v>271</v>
      </c>
      <c r="H191" s="262"/>
      <c r="I191" s="262"/>
      <c r="J191" s="262"/>
    </row>
    <row r="192" spans="1:11" s="327" customFormat="1" ht="13.5" thickBot="1">
      <c r="A192" s="481" t="s">
        <v>185</v>
      </c>
      <c r="B192" s="98" t="s">
        <v>218</v>
      </c>
      <c r="C192" s="331" t="s">
        <v>596</v>
      </c>
      <c r="D192" s="331"/>
      <c r="E192" s="331"/>
      <c r="F192" s="330" t="s">
        <v>272</v>
      </c>
      <c r="G192" s="335"/>
      <c r="H192" s="116">
        <v>2035</v>
      </c>
      <c r="I192" s="116"/>
      <c r="J192" s="116">
        <v>1566</v>
      </c>
      <c r="K192" s="334"/>
    </row>
    <row r="193" spans="1:11" s="327" customFormat="1" ht="12.75">
      <c r="A193" s="412"/>
      <c r="B193" s="138"/>
      <c r="C193" s="333"/>
      <c r="D193" s="333"/>
      <c r="E193" s="333"/>
      <c r="F193" s="138"/>
      <c r="G193" s="138"/>
      <c r="H193" s="413"/>
      <c r="I193" s="413"/>
      <c r="J193" s="413"/>
      <c r="K193" s="334"/>
    </row>
    <row r="194" spans="1:11" s="327" customFormat="1" ht="12.75">
      <c r="A194" s="412"/>
      <c r="B194" s="138"/>
      <c r="C194" s="333"/>
      <c r="D194" s="333"/>
      <c r="E194" s="333"/>
      <c r="F194" s="138"/>
      <c r="G194" s="138"/>
      <c r="H194" s="413"/>
      <c r="I194" s="413"/>
      <c r="J194" s="413"/>
      <c r="K194" s="334"/>
    </row>
    <row r="195" spans="1:11" s="327" customFormat="1" ht="12.75">
      <c r="A195" s="412"/>
      <c r="B195" s="138"/>
      <c r="C195" s="333"/>
      <c r="D195" s="333"/>
      <c r="E195" s="333"/>
      <c r="F195" s="138"/>
      <c r="G195" s="138"/>
      <c r="H195" s="413"/>
      <c r="I195" s="413"/>
      <c r="J195" s="413"/>
      <c r="K195" s="334"/>
    </row>
    <row r="196" spans="1:11" s="327" customFormat="1" ht="12.75">
      <c r="A196" s="412"/>
      <c r="B196" s="138"/>
      <c r="C196" s="333"/>
      <c r="D196" s="333"/>
      <c r="E196" s="333"/>
      <c r="F196" s="138"/>
      <c r="G196" s="138"/>
      <c r="H196" s="413"/>
      <c r="I196" s="413"/>
      <c r="J196" s="413"/>
      <c r="K196" s="334"/>
    </row>
    <row r="197" spans="1:11" s="327" customFormat="1" ht="12.75">
      <c r="A197" s="412"/>
      <c r="B197" s="138"/>
      <c r="C197" s="333"/>
      <c r="D197" s="333"/>
      <c r="E197" s="333"/>
      <c r="F197" s="138"/>
      <c r="G197" s="138"/>
      <c r="H197" s="413"/>
      <c r="I197" s="413"/>
      <c r="J197" s="413"/>
      <c r="K197" s="334"/>
    </row>
    <row r="198" spans="1:11" s="327" customFormat="1" ht="12.75">
      <c r="A198" s="412"/>
      <c r="B198" s="138"/>
      <c r="C198" s="333"/>
      <c r="D198" s="333"/>
      <c r="E198" s="333"/>
      <c r="F198" s="138"/>
      <c r="G198" s="138"/>
      <c r="H198" s="413"/>
      <c r="I198" s="413"/>
      <c r="J198" s="413"/>
      <c r="K198" s="334"/>
    </row>
    <row r="199" spans="1:11" s="327" customFormat="1" ht="12.75">
      <c r="A199" s="412"/>
      <c r="B199" s="138"/>
      <c r="C199" s="333"/>
      <c r="D199" s="333"/>
      <c r="E199" s="333"/>
      <c r="F199" s="138"/>
      <c r="G199" s="138"/>
      <c r="H199" s="413"/>
      <c r="I199" s="413"/>
      <c r="J199" s="413"/>
      <c r="K199" s="334"/>
    </row>
    <row r="200" spans="1:11" s="327" customFormat="1" ht="13.5" thickBot="1">
      <c r="A200" s="412"/>
      <c r="B200" s="138"/>
      <c r="C200" s="333"/>
      <c r="D200" s="333"/>
      <c r="E200" s="333"/>
      <c r="F200" s="138"/>
      <c r="G200" s="138"/>
      <c r="H200" s="413"/>
      <c r="I200" s="413"/>
      <c r="J200" s="413"/>
      <c r="K200" s="334"/>
    </row>
    <row r="201" spans="1:10" s="47" customFormat="1" ht="15" customHeight="1">
      <c r="A201" s="738" t="s">
        <v>592</v>
      </c>
      <c r="B201" s="739"/>
      <c r="C201" s="739"/>
      <c r="D201" s="739"/>
      <c r="E201" s="739"/>
      <c r="F201" s="740"/>
      <c r="G201" s="744" t="s">
        <v>770</v>
      </c>
      <c r="H201" s="736" t="s">
        <v>423</v>
      </c>
      <c r="I201" s="736" t="s">
        <v>424</v>
      </c>
      <c r="J201" s="733" t="s">
        <v>425</v>
      </c>
    </row>
    <row r="202" spans="1:10" s="47" customFormat="1" ht="13.5" thickBot="1">
      <c r="A202" s="741"/>
      <c r="B202" s="742"/>
      <c r="C202" s="742"/>
      <c r="D202" s="742"/>
      <c r="E202" s="742"/>
      <c r="F202" s="743"/>
      <c r="G202" s="745"/>
      <c r="H202" s="737"/>
      <c r="I202" s="737"/>
      <c r="J202" s="734"/>
    </row>
    <row r="203" spans="1:11" s="407" customFormat="1" ht="17.25" customHeight="1">
      <c r="A203" s="405"/>
      <c r="B203" s="410"/>
      <c r="C203" s="406" t="s">
        <v>601</v>
      </c>
      <c r="D203" s="727" t="s">
        <v>639</v>
      </c>
      <c r="E203" s="727"/>
      <c r="F203" s="727"/>
      <c r="G203" s="727"/>
      <c r="K203" s="408"/>
    </row>
    <row r="204" spans="1:10" ht="12.75">
      <c r="A204" s="332" t="s">
        <v>186</v>
      </c>
      <c r="B204" s="71" t="s">
        <v>862</v>
      </c>
      <c r="C204" s="332" t="s">
        <v>601</v>
      </c>
      <c r="D204" s="326" t="s">
        <v>775</v>
      </c>
      <c r="E204" s="332"/>
      <c r="F204" s="324" t="s">
        <v>273</v>
      </c>
      <c r="H204" s="262">
        <v>1318</v>
      </c>
      <c r="I204" s="262"/>
      <c r="J204" s="262">
        <v>1154</v>
      </c>
    </row>
    <row r="205" spans="1:10" ht="24.75" customHeight="1">
      <c r="A205" s="332" t="s">
        <v>187</v>
      </c>
      <c r="B205" s="340" t="s">
        <v>862</v>
      </c>
      <c r="C205" s="340" t="s">
        <v>601</v>
      </c>
      <c r="D205" s="326" t="s">
        <v>776</v>
      </c>
      <c r="E205" s="340"/>
      <c r="F205" s="735" t="s">
        <v>274</v>
      </c>
      <c r="G205" s="735"/>
      <c r="H205" s="262"/>
      <c r="I205" s="262"/>
      <c r="J205" s="262"/>
    </row>
    <row r="206" spans="1:10" ht="12.75">
      <c r="A206" s="332" t="s">
        <v>188</v>
      </c>
      <c r="B206" s="71" t="s">
        <v>862</v>
      </c>
      <c r="C206" s="332" t="s">
        <v>601</v>
      </c>
      <c r="D206" s="326" t="s">
        <v>777</v>
      </c>
      <c r="E206" s="332"/>
      <c r="F206" s="324" t="s">
        <v>275</v>
      </c>
      <c r="H206" s="262"/>
      <c r="I206" s="262"/>
      <c r="J206" s="262">
        <v>52</v>
      </c>
    </row>
    <row r="207" spans="1:10" ht="12.75">
      <c r="A207" s="332" t="s">
        <v>189</v>
      </c>
      <c r="B207" s="71" t="s">
        <v>218</v>
      </c>
      <c r="C207" s="332" t="s">
        <v>601</v>
      </c>
      <c r="D207" s="326" t="s">
        <v>778</v>
      </c>
      <c r="E207" s="332"/>
      <c r="F207" s="324" t="s">
        <v>276</v>
      </c>
      <c r="H207" s="262"/>
      <c r="I207" s="262"/>
      <c r="J207" s="262"/>
    </row>
    <row r="208" spans="1:10" ht="24.75" customHeight="1">
      <c r="A208" s="332" t="s">
        <v>190</v>
      </c>
      <c r="B208" s="580" t="s">
        <v>218</v>
      </c>
      <c r="C208" s="580" t="s">
        <v>601</v>
      </c>
      <c r="D208" s="580" t="s">
        <v>779</v>
      </c>
      <c r="E208" s="340"/>
      <c r="F208" s="735" t="s">
        <v>277</v>
      </c>
      <c r="G208" s="735"/>
      <c r="H208" s="262"/>
      <c r="I208" s="262"/>
      <c r="J208" s="262"/>
    </row>
    <row r="209" spans="1:10" ht="24.75" customHeight="1">
      <c r="A209" s="332" t="s">
        <v>191</v>
      </c>
      <c r="B209" s="580" t="s">
        <v>218</v>
      </c>
      <c r="C209" s="580" t="s">
        <v>601</v>
      </c>
      <c r="D209" s="580" t="s">
        <v>818</v>
      </c>
      <c r="E209" s="340"/>
      <c r="F209" s="735" t="s">
        <v>135</v>
      </c>
      <c r="G209" s="735"/>
      <c r="H209" s="262"/>
      <c r="I209" s="262"/>
      <c r="J209" s="262"/>
    </row>
    <row r="210" spans="1:10" ht="24.75" customHeight="1" thickBot="1">
      <c r="A210" s="332" t="s">
        <v>192</v>
      </c>
      <c r="B210" s="580" t="s">
        <v>218</v>
      </c>
      <c r="C210" s="580" t="s">
        <v>601</v>
      </c>
      <c r="D210" s="580" t="s">
        <v>780</v>
      </c>
      <c r="E210" s="340"/>
      <c r="F210" s="735" t="s">
        <v>278</v>
      </c>
      <c r="G210" s="735"/>
      <c r="H210" s="262"/>
      <c r="I210" s="262"/>
      <c r="J210" s="262"/>
    </row>
    <row r="211" spans="1:11" s="327" customFormat="1" ht="13.5" thickBot="1">
      <c r="A211" s="481" t="s">
        <v>193</v>
      </c>
      <c r="B211" s="98" t="s">
        <v>218</v>
      </c>
      <c r="C211" s="331" t="s">
        <v>601</v>
      </c>
      <c r="D211" s="331"/>
      <c r="E211" s="331"/>
      <c r="F211" s="330" t="s">
        <v>279</v>
      </c>
      <c r="G211" s="335"/>
      <c r="H211" s="116">
        <v>1318</v>
      </c>
      <c r="I211" s="116"/>
      <c r="J211" s="116">
        <v>1206</v>
      </c>
      <c r="K211" s="334"/>
    </row>
    <row r="212" spans="1:11" s="327" customFormat="1" ht="25.5" customHeight="1" thickBot="1">
      <c r="A212" s="481" t="s">
        <v>194</v>
      </c>
      <c r="B212" s="98" t="s">
        <v>281</v>
      </c>
      <c r="C212" s="331"/>
      <c r="D212" s="331"/>
      <c r="E212" s="331"/>
      <c r="F212" s="728" t="s">
        <v>282</v>
      </c>
      <c r="G212" s="729"/>
      <c r="H212" s="482">
        <v>4768</v>
      </c>
      <c r="I212" s="328"/>
      <c r="J212" s="328">
        <v>2832</v>
      </c>
      <c r="K212" s="334"/>
    </row>
    <row r="213" spans="1:11" s="327" customFormat="1" ht="25.5" customHeight="1" thickBot="1">
      <c r="A213" s="481" t="s">
        <v>195</v>
      </c>
      <c r="B213" s="98" t="s">
        <v>283</v>
      </c>
      <c r="C213" s="331"/>
      <c r="D213" s="331"/>
      <c r="E213" s="331"/>
      <c r="F213" s="728" t="s">
        <v>284</v>
      </c>
      <c r="G213" s="729"/>
      <c r="H213" s="482">
        <v>46</v>
      </c>
      <c r="I213" s="328"/>
      <c r="J213" s="328">
        <v>49</v>
      </c>
      <c r="K213" s="334"/>
    </row>
    <row r="214" spans="1:11" s="327" customFormat="1" ht="25.5" customHeight="1" thickBot="1">
      <c r="A214" s="481" t="s">
        <v>196</v>
      </c>
      <c r="B214" s="98" t="s">
        <v>285</v>
      </c>
      <c r="C214" s="331"/>
      <c r="D214" s="331"/>
      <c r="E214" s="331"/>
      <c r="F214" s="728" t="s">
        <v>736</v>
      </c>
      <c r="G214" s="729"/>
      <c r="H214" s="482"/>
      <c r="I214" s="328"/>
      <c r="J214" s="328"/>
      <c r="K214" s="334"/>
    </row>
    <row r="215" spans="1:11" s="407" customFormat="1" ht="18" customHeight="1">
      <c r="A215" s="405"/>
      <c r="B215" s="410" t="s">
        <v>294</v>
      </c>
      <c r="C215" s="727" t="s">
        <v>295</v>
      </c>
      <c r="D215" s="727"/>
      <c r="E215" s="727"/>
      <c r="F215" s="727"/>
      <c r="G215" s="727"/>
      <c r="K215" s="408"/>
    </row>
    <row r="216" spans="1:10" ht="12.75">
      <c r="A216" s="332" t="s">
        <v>205</v>
      </c>
      <c r="B216" s="71" t="s">
        <v>286</v>
      </c>
      <c r="C216" s="332"/>
      <c r="D216" s="332" t="s">
        <v>775</v>
      </c>
      <c r="E216" s="332"/>
      <c r="F216" s="324" t="s">
        <v>287</v>
      </c>
      <c r="H216" s="262"/>
      <c r="I216" s="262"/>
      <c r="J216" s="262"/>
    </row>
    <row r="217" spans="1:10" ht="12.75">
      <c r="A217" s="332" t="s">
        <v>288</v>
      </c>
      <c r="B217" s="71" t="s">
        <v>286</v>
      </c>
      <c r="C217" s="332"/>
      <c r="D217" s="332" t="s">
        <v>776</v>
      </c>
      <c r="E217" s="332"/>
      <c r="F217" s="324" t="s">
        <v>292</v>
      </c>
      <c r="J217" s="262">
        <v>1441</v>
      </c>
    </row>
    <row r="218" spans="1:6" ht="13.5" thickBot="1">
      <c r="A218" s="332" t="s">
        <v>289</v>
      </c>
      <c r="B218" s="71" t="s">
        <v>286</v>
      </c>
      <c r="C218" s="332"/>
      <c r="D218" s="332" t="s">
        <v>777</v>
      </c>
      <c r="E218" s="332"/>
      <c r="F218" s="324" t="s">
        <v>293</v>
      </c>
    </row>
    <row r="219" spans="1:11" s="327" customFormat="1" ht="25.5" customHeight="1" thickBot="1">
      <c r="A219" s="481" t="s">
        <v>290</v>
      </c>
      <c r="B219" s="98" t="s">
        <v>294</v>
      </c>
      <c r="C219" s="331"/>
      <c r="D219" s="331"/>
      <c r="E219" s="331"/>
      <c r="F219" s="728" t="s">
        <v>295</v>
      </c>
      <c r="G219" s="729"/>
      <c r="H219" s="482"/>
      <c r="I219" s="328"/>
      <c r="J219" s="328">
        <v>1441</v>
      </c>
      <c r="K219" s="334"/>
    </row>
    <row r="220" spans="1:13" s="354" customFormat="1" ht="27.75" customHeight="1" thickBot="1">
      <c r="A220" s="350" t="s">
        <v>291</v>
      </c>
      <c r="B220" s="730" t="s">
        <v>296</v>
      </c>
      <c r="C220" s="731"/>
      <c r="D220" s="731"/>
      <c r="E220" s="731"/>
      <c r="F220" s="731"/>
      <c r="G220" s="732"/>
      <c r="H220" s="351">
        <v>627661</v>
      </c>
      <c r="I220" s="351"/>
      <c r="J220" s="351">
        <v>615259</v>
      </c>
      <c r="K220" s="352"/>
      <c r="L220" s="352"/>
      <c r="M220" s="353"/>
    </row>
    <row r="221" spans="3:5" ht="12.75">
      <c r="C221" s="332"/>
      <c r="D221" s="332"/>
      <c r="E221" s="332"/>
    </row>
    <row r="222" spans="3:5" ht="12.75">
      <c r="C222" s="332"/>
      <c r="D222" s="332"/>
      <c r="E222" s="332"/>
    </row>
    <row r="223" spans="3:5" ht="12.75">
      <c r="C223" s="332"/>
      <c r="D223" s="332"/>
      <c r="E223" s="332"/>
    </row>
    <row r="224" spans="3:5" ht="12.75">
      <c r="C224" s="332"/>
      <c r="D224" s="332"/>
      <c r="E224" s="332"/>
    </row>
    <row r="225" spans="3:5" ht="12.75">
      <c r="C225" s="332"/>
      <c r="D225" s="332"/>
      <c r="E225" s="332"/>
    </row>
    <row r="226" spans="3:5" ht="12.75">
      <c r="C226" s="332"/>
      <c r="D226" s="332"/>
      <c r="E226" s="332"/>
    </row>
    <row r="227" spans="3:5" ht="12.75">
      <c r="C227" s="332"/>
      <c r="D227" s="332"/>
      <c r="E227" s="332"/>
    </row>
    <row r="228" spans="3:5" ht="12.75">
      <c r="C228" s="332"/>
      <c r="D228" s="332"/>
      <c r="E228" s="332"/>
    </row>
    <row r="229" spans="3:5" ht="12.75">
      <c r="C229" s="332"/>
      <c r="D229" s="332"/>
      <c r="E229" s="332"/>
    </row>
    <row r="230" spans="3:5" ht="12.75">
      <c r="C230" s="332"/>
      <c r="D230" s="332"/>
      <c r="E230" s="332"/>
    </row>
    <row r="231" spans="3:5" ht="12.75">
      <c r="C231" s="332"/>
      <c r="D231" s="332"/>
      <c r="E231" s="332"/>
    </row>
    <row r="232" spans="3:5" ht="12.75">
      <c r="C232" s="332"/>
      <c r="D232" s="332"/>
      <c r="E232" s="332"/>
    </row>
    <row r="233" spans="3:5" ht="12.75">
      <c r="C233" s="332"/>
      <c r="D233" s="332"/>
      <c r="E233" s="332"/>
    </row>
    <row r="234" spans="3:5" ht="12.75">
      <c r="C234" s="332"/>
      <c r="D234" s="332"/>
      <c r="E234" s="332"/>
    </row>
    <row r="235" spans="3:5" ht="12.75">
      <c r="C235" s="332"/>
      <c r="D235" s="332"/>
      <c r="E235" s="332"/>
    </row>
    <row r="236" spans="3:5" ht="12.75">
      <c r="C236" s="332"/>
      <c r="D236" s="332"/>
      <c r="E236" s="332"/>
    </row>
    <row r="237" spans="3:5" ht="12.75">
      <c r="C237" s="332"/>
      <c r="D237" s="332"/>
      <c r="E237" s="332"/>
    </row>
    <row r="238" spans="3:5" ht="12.75">
      <c r="C238" s="332"/>
      <c r="D238" s="332"/>
      <c r="E238" s="332"/>
    </row>
    <row r="239" spans="3:5" ht="12.75">
      <c r="C239" s="332"/>
      <c r="D239" s="332"/>
      <c r="E239" s="332"/>
    </row>
    <row r="240" spans="3:5" ht="12.75">
      <c r="C240" s="332"/>
      <c r="D240" s="332"/>
      <c r="E240" s="332"/>
    </row>
    <row r="241" spans="3:5" ht="12.75">
      <c r="C241" s="332"/>
      <c r="D241" s="332"/>
      <c r="E241" s="332"/>
    </row>
    <row r="242" spans="3:5" ht="12.75">
      <c r="C242" s="332"/>
      <c r="D242" s="332"/>
      <c r="E242" s="332"/>
    </row>
    <row r="243" spans="3:5" ht="12.75">
      <c r="C243" s="332"/>
      <c r="D243" s="332"/>
      <c r="E243" s="332"/>
    </row>
    <row r="244" spans="3:5" ht="12.75">
      <c r="C244" s="332"/>
      <c r="D244" s="332"/>
      <c r="E244" s="332"/>
    </row>
    <row r="245" spans="3:5" ht="12.75">
      <c r="C245" s="332"/>
      <c r="D245" s="332"/>
      <c r="E245" s="332"/>
    </row>
    <row r="246" spans="3:5" ht="12.75">
      <c r="C246" s="332"/>
      <c r="D246" s="332"/>
      <c r="E246" s="332"/>
    </row>
    <row r="247" spans="3:5" ht="12.75">
      <c r="C247" s="332"/>
      <c r="D247" s="332"/>
      <c r="E247" s="332"/>
    </row>
    <row r="248" spans="3:5" ht="12.75">
      <c r="C248" s="332"/>
      <c r="D248" s="332"/>
      <c r="E248" s="332"/>
    </row>
    <row r="249" spans="3:5" ht="12.75">
      <c r="C249" s="332"/>
      <c r="D249" s="332"/>
      <c r="E249" s="332"/>
    </row>
    <row r="250" spans="3:5" ht="12.75">
      <c r="C250" s="332"/>
      <c r="D250" s="332"/>
      <c r="E250" s="332"/>
    </row>
    <row r="251" spans="3:5" ht="12.75">
      <c r="C251" s="332"/>
      <c r="D251" s="332"/>
      <c r="E251" s="332"/>
    </row>
    <row r="252" spans="3:5" ht="12.75">
      <c r="C252" s="332"/>
      <c r="D252" s="332"/>
      <c r="E252" s="332"/>
    </row>
    <row r="253" spans="3:5" ht="12.75">
      <c r="C253" s="332"/>
      <c r="D253" s="332"/>
      <c r="E253" s="332"/>
    </row>
    <row r="254" spans="3:5" ht="12.75">
      <c r="C254" s="332"/>
      <c r="D254" s="332"/>
      <c r="E254" s="332"/>
    </row>
    <row r="255" spans="3:5" ht="12.75">
      <c r="C255" s="332"/>
      <c r="D255" s="332"/>
      <c r="E255" s="332"/>
    </row>
    <row r="256" spans="3:5" ht="12.75">
      <c r="C256" s="332"/>
      <c r="D256" s="332"/>
      <c r="E256" s="332"/>
    </row>
    <row r="257" spans="3:5" ht="12.75">
      <c r="C257" s="332"/>
      <c r="D257" s="332"/>
      <c r="E257" s="332"/>
    </row>
    <row r="258" spans="3:5" ht="12.75">
      <c r="C258" s="332"/>
      <c r="D258" s="332"/>
      <c r="E258" s="332"/>
    </row>
    <row r="259" spans="3:5" ht="12.75">
      <c r="C259" s="332"/>
      <c r="D259" s="332"/>
      <c r="E259" s="332"/>
    </row>
    <row r="260" spans="3:5" ht="12.75">
      <c r="C260" s="332"/>
      <c r="D260" s="332"/>
      <c r="E260" s="332"/>
    </row>
    <row r="261" spans="3:5" ht="12.75">
      <c r="C261" s="332"/>
      <c r="D261" s="332"/>
      <c r="E261" s="332"/>
    </row>
    <row r="262" spans="3:5" ht="12.75">
      <c r="C262" s="332"/>
      <c r="D262" s="332"/>
      <c r="E262" s="332"/>
    </row>
    <row r="263" spans="3:5" ht="12.75">
      <c r="C263" s="332"/>
      <c r="D263" s="332"/>
      <c r="E263" s="332"/>
    </row>
    <row r="264" spans="3:5" ht="12.75">
      <c r="C264" s="332"/>
      <c r="D264" s="332"/>
      <c r="E264" s="332"/>
    </row>
    <row r="265" spans="3:5" ht="12.75">
      <c r="C265" s="332"/>
      <c r="D265" s="332"/>
      <c r="E265" s="332"/>
    </row>
    <row r="266" spans="3:5" ht="12.75">
      <c r="C266" s="332"/>
      <c r="D266" s="332"/>
      <c r="E266" s="332"/>
    </row>
    <row r="267" spans="3:5" ht="12.75">
      <c r="C267" s="332"/>
      <c r="D267" s="332"/>
      <c r="E267" s="332"/>
    </row>
    <row r="268" spans="3:5" ht="12.75">
      <c r="C268" s="332"/>
      <c r="D268" s="332"/>
      <c r="E268" s="332"/>
    </row>
    <row r="269" spans="3:5" ht="12.75">
      <c r="C269" s="332"/>
      <c r="D269" s="332"/>
      <c r="E269" s="332"/>
    </row>
    <row r="270" spans="3:5" ht="12.75">
      <c r="C270" s="332"/>
      <c r="D270" s="332"/>
      <c r="E270" s="332"/>
    </row>
    <row r="271" spans="3:5" ht="12.75">
      <c r="C271" s="332"/>
      <c r="D271" s="332"/>
      <c r="E271" s="332"/>
    </row>
    <row r="272" spans="3:5" ht="12.75">
      <c r="C272" s="332"/>
      <c r="D272" s="332"/>
      <c r="E272" s="332"/>
    </row>
    <row r="273" spans="3:5" ht="12.75">
      <c r="C273" s="332"/>
      <c r="D273" s="332"/>
      <c r="E273" s="332"/>
    </row>
    <row r="274" spans="3:5" ht="12.75">
      <c r="C274" s="332"/>
      <c r="D274" s="332"/>
      <c r="E274" s="332"/>
    </row>
  </sheetData>
  <sheetProtection/>
  <mergeCells count="104">
    <mergeCell ref="H201:H202"/>
    <mergeCell ref="I201:I202"/>
    <mergeCell ref="J201:J202"/>
    <mergeCell ref="D203:G203"/>
    <mergeCell ref="C118:G118"/>
    <mergeCell ref="C136:G136"/>
    <mergeCell ref="C144:G144"/>
    <mergeCell ref="F109:G109"/>
    <mergeCell ref="F112:G112"/>
    <mergeCell ref="F113:G113"/>
    <mergeCell ref="F114:G114"/>
    <mergeCell ref="F116:G116"/>
    <mergeCell ref="F117:G117"/>
    <mergeCell ref="F122:G122"/>
    <mergeCell ref="F86:G86"/>
    <mergeCell ref="F88:G88"/>
    <mergeCell ref="F36:G36"/>
    <mergeCell ref="D102:G102"/>
    <mergeCell ref="C60:G60"/>
    <mergeCell ref="C67:G67"/>
    <mergeCell ref="D68:G68"/>
    <mergeCell ref="D83:G83"/>
    <mergeCell ref="F80:G80"/>
    <mergeCell ref="F84:G84"/>
    <mergeCell ref="H58:H59"/>
    <mergeCell ref="I58:I59"/>
    <mergeCell ref="F71:G71"/>
    <mergeCell ref="F73:G73"/>
    <mergeCell ref="F74:G74"/>
    <mergeCell ref="F75:G75"/>
    <mergeCell ref="F76:G76"/>
    <mergeCell ref="F78:G78"/>
    <mergeCell ref="J58:J59"/>
    <mergeCell ref="F69:G69"/>
    <mergeCell ref="A11:G11"/>
    <mergeCell ref="F66:G66"/>
    <mergeCell ref="A58:F59"/>
    <mergeCell ref="G58:G59"/>
    <mergeCell ref="F38:G38"/>
    <mergeCell ref="F56:G56"/>
    <mergeCell ref="C12:G12"/>
    <mergeCell ref="C39:G39"/>
    <mergeCell ref="J9:J10"/>
    <mergeCell ref="A1:J1"/>
    <mergeCell ref="A4:J4"/>
    <mergeCell ref="H9:H10"/>
    <mergeCell ref="I9:I10"/>
    <mergeCell ref="A9:A10"/>
    <mergeCell ref="B9:G10"/>
    <mergeCell ref="A5:J5"/>
    <mergeCell ref="A6:J6"/>
    <mergeCell ref="H91:H92"/>
    <mergeCell ref="I91:I92"/>
    <mergeCell ref="J91:J92"/>
    <mergeCell ref="F99:G99"/>
    <mergeCell ref="F94:G94"/>
    <mergeCell ref="F95:G95"/>
    <mergeCell ref="F97:G97"/>
    <mergeCell ref="A91:F92"/>
    <mergeCell ref="G91:G92"/>
    <mergeCell ref="F93:G93"/>
    <mergeCell ref="I133:I134"/>
    <mergeCell ref="B123:G123"/>
    <mergeCell ref="A133:F134"/>
    <mergeCell ref="G133:G134"/>
    <mergeCell ref="H133:H134"/>
    <mergeCell ref="F179:G179"/>
    <mergeCell ref="J133:J134"/>
    <mergeCell ref="A135:G135"/>
    <mergeCell ref="F143:G143"/>
    <mergeCell ref="F146:G146"/>
    <mergeCell ref="D145:G145"/>
    <mergeCell ref="F147:G147"/>
    <mergeCell ref="F148:G148"/>
    <mergeCell ref="F149:G149"/>
    <mergeCell ref="F150:G150"/>
    <mergeCell ref="F205:G205"/>
    <mergeCell ref="F208:G208"/>
    <mergeCell ref="F154:G154"/>
    <mergeCell ref="F156:G156"/>
    <mergeCell ref="F173:G173"/>
    <mergeCell ref="F174:G174"/>
    <mergeCell ref="D172:G172"/>
    <mergeCell ref="A201:F202"/>
    <mergeCell ref="G201:G202"/>
    <mergeCell ref="F183:G183"/>
    <mergeCell ref="I170:I171"/>
    <mergeCell ref="A170:F171"/>
    <mergeCell ref="G170:G171"/>
    <mergeCell ref="H170:H171"/>
    <mergeCell ref="J170:J171"/>
    <mergeCell ref="F176:G176"/>
    <mergeCell ref="F177:G177"/>
    <mergeCell ref="F213:G213"/>
    <mergeCell ref="F209:G209"/>
    <mergeCell ref="F210:G210"/>
    <mergeCell ref="F212:G212"/>
    <mergeCell ref="F180:G180"/>
    <mergeCell ref="F175:G175"/>
    <mergeCell ref="F181:G181"/>
    <mergeCell ref="C215:G215"/>
    <mergeCell ref="F214:G214"/>
    <mergeCell ref="F219:G219"/>
    <mergeCell ref="B220:G220"/>
  </mergeCells>
  <printOptions horizontalCentered="1"/>
  <pageMargins left="0" right="0" top="0" bottom="0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199"/>
  <sheetViews>
    <sheetView workbookViewId="0" topLeftCell="A1">
      <selection activeCell="A3" sqref="A3"/>
    </sheetView>
  </sheetViews>
  <sheetFormatPr defaultColWidth="9.00390625" defaultRowHeight="12.75"/>
  <cols>
    <col min="1" max="1" width="4.375" style="71" customWidth="1"/>
    <col min="2" max="2" width="4.75390625" style="71" customWidth="1"/>
    <col min="3" max="5" width="3.875" style="71" customWidth="1"/>
    <col min="6" max="6" width="3.625" style="71" customWidth="1"/>
    <col min="7" max="7" width="2.625" style="71" customWidth="1"/>
    <col min="8" max="8" width="3.625" style="324" customWidth="1"/>
    <col min="9" max="9" width="38.125" style="71" customWidth="1"/>
    <col min="10" max="11" width="13.375" style="71" customWidth="1"/>
    <col min="12" max="13" width="9.125" style="71" customWidth="1"/>
    <col min="14" max="14" width="11.25390625" style="71" bestFit="1" customWidth="1"/>
    <col min="15" max="16384" width="9.125" style="71" customWidth="1"/>
  </cols>
  <sheetData>
    <row r="1" spans="1:7" ht="12" customHeight="1">
      <c r="A1" s="748"/>
      <c r="B1" s="748"/>
      <c r="C1" s="325"/>
      <c r="D1" s="325"/>
      <c r="E1" s="325"/>
      <c r="F1" s="325"/>
      <c r="G1" s="325"/>
    </row>
    <row r="2" spans="1:11" ht="12.75">
      <c r="A2" s="748"/>
      <c r="B2" s="748"/>
      <c r="C2" s="748"/>
      <c r="D2" s="748"/>
      <c r="E2" s="748"/>
      <c r="F2" s="748"/>
      <c r="G2" s="748"/>
      <c r="H2" s="748"/>
      <c r="I2" s="748"/>
      <c r="J2" s="748"/>
      <c r="K2" s="748"/>
    </row>
    <row r="3" spans="1:6" s="81" customFormat="1" ht="12.75">
      <c r="A3" s="278" t="s">
        <v>244</v>
      </c>
      <c r="C3" s="165"/>
      <c r="D3" s="65"/>
      <c r="E3" s="65"/>
      <c r="F3" s="65"/>
    </row>
    <row r="4" spans="1:6" s="81" customFormat="1" ht="12.75">
      <c r="A4" s="278"/>
      <c r="C4" s="165"/>
      <c r="D4" s="65"/>
      <c r="E4" s="65"/>
      <c r="F4" s="65"/>
    </row>
    <row r="5" spans="1:11" s="17" customFormat="1" ht="15.75">
      <c r="A5" s="644" t="s">
        <v>864</v>
      </c>
      <c r="B5" s="644"/>
      <c r="C5" s="644"/>
      <c r="D5" s="644"/>
      <c r="E5" s="644"/>
      <c r="F5" s="644"/>
      <c r="G5" s="644"/>
      <c r="H5" s="644"/>
      <c r="I5" s="644"/>
      <c r="J5" s="644"/>
      <c r="K5" s="644"/>
    </row>
    <row r="6" spans="1:11" s="1" customFormat="1" ht="15.75">
      <c r="A6" s="749" t="s">
        <v>367</v>
      </c>
      <c r="B6" s="749"/>
      <c r="C6" s="749"/>
      <c r="D6" s="749"/>
      <c r="E6" s="749"/>
      <c r="F6" s="749"/>
      <c r="G6" s="749"/>
      <c r="H6" s="749"/>
      <c r="I6" s="749"/>
      <c r="J6" s="749"/>
      <c r="K6" s="749"/>
    </row>
    <row r="7" spans="1:11" s="1" customFormat="1" ht="15.75">
      <c r="A7" s="749" t="s">
        <v>915</v>
      </c>
      <c r="B7" s="749"/>
      <c r="C7" s="749"/>
      <c r="D7" s="749"/>
      <c r="E7" s="749"/>
      <c r="F7" s="749"/>
      <c r="G7" s="749"/>
      <c r="H7" s="749"/>
      <c r="I7" s="749"/>
      <c r="J7" s="749"/>
      <c r="K7" s="749"/>
    </row>
    <row r="8" spans="1:11" s="1" customFormat="1" ht="15.75">
      <c r="A8" s="323"/>
      <c r="B8" s="323"/>
      <c r="C8" s="323"/>
      <c r="D8" s="323"/>
      <c r="E8" s="323"/>
      <c r="F8" s="323"/>
      <c r="G8" s="323"/>
      <c r="H8" s="323"/>
      <c r="I8" s="323"/>
      <c r="J8" s="323"/>
      <c r="K8" s="323"/>
    </row>
    <row r="9" spans="1:11" s="1" customFormat="1" ht="15.75">
      <c r="A9" s="323" t="s">
        <v>863</v>
      </c>
      <c r="B9" s="518" t="s">
        <v>368</v>
      </c>
      <c r="C9" s="518"/>
      <c r="D9" s="518"/>
      <c r="E9" s="518"/>
      <c r="F9" s="323"/>
      <c r="G9" s="323"/>
      <c r="H9" s="323"/>
      <c r="I9" s="323"/>
      <c r="J9" s="323"/>
      <c r="K9" s="323"/>
    </row>
    <row r="10" ht="14.25" customHeight="1" thickBot="1">
      <c r="K10" s="326" t="s">
        <v>824</v>
      </c>
    </row>
    <row r="11" spans="1:11" ht="15" customHeight="1">
      <c r="A11" s="759" t="s">
        <v>770</v>
      </c>
      <c r="B11" s="760"/>
      <c r="C11" s="760"/>
      <c r="D11" s="760"/>
      <c r="E11" s="760"/>
      <c r="F11" s="760"/>
      <c r="G11" s="760"/>
      <c r="H11" s="760"/>
      <c r="I11" s="761"/>
      <c r="J11" s="765" t="s">
        <v>423</v>
      </c>
      <c r="K11" s="767" t="s">
        <v>425</v>
      </c>
    </row>
    <row r="12" spans="1:11" ht="13.5" thickBot="1">
      <c r="A12" s="762"/>
      <c r="B12" s="763"/>
      <c r="C12" s="763"/>
      <c r="D12" s="763"/>
      <c r="E12" s="763"/>
      <c r="F12" s="763"/>
      <c r="G12" s="763"/>
      <c r="H12" s="763"/>
      <c r="I12" s="764"/>
      <c r="J12" s="766"/>
      <c r="K12" s="768"/>
    </row>
    <row r="13" spans="1:12" s="355" customFormat="1" ht="12" customHeight="1">
      <c r="A13" s="769"/>
      <c r="B13" s="769"/>
      <c r="C13" s="769"/>
      <c r="D13" s="769"/>
      <c r="E13" s="769"/>
      <c r="F13" s="769"/>
      <c r="G13" s="769"/>
      <c r="H13" s="769"/>
      <c r="I13" s="769"/>
      <c r="L13" s="356"/>
    </row>
    <row r="14" spans="1:12" s="504" customFormat="1" ht="30" customHeight="1">
      <c r="A14" s="581" t="s">
        <v>441</v>
      </c>
      <c r="B14" s="757" t="s">
        <v>715</v>
      </c>
      <c r="C14" s="757"/>
      <c r="D14" s="757"/>
      <c r="E14" s="757"/>
      <c r="F14" s="757"/>
      <c r="G14" s="757"/>
      <c r="H14" s="757"/>
      <c r="I14" s="757"/>
      <c r="J14" s="506">
        <f>J17+J24+J53+J78</f>
        <v>590142</v>
      </c>
      <c r="K14" s="506">
        <f>K17+K24+K53+K78</f>
        <v>583987</v>
      </c>
      <c r="L14" s="505"/>
    </row>
    <row r="15" spans="1:12" s="485" customFormat="1" ht="12.75">
      <c r="A15" s="493"/>
      <c r="B15" s="735" t="s">
        <v>674</v>
      </c>
      <c r="C15" s="735"/>
      <c r="D15" s="735"/>
      <c r="E15" s="735"/>
      <c r="F15" s="735"/>
      <c r="G15" s="735"/>
      <c r="H15" s="735"/>
      <c r="I15" s="735"/>
      <c r="L15" s="486"/>
    </row>
    <row r="16" spans="1:12" s="355" customFormat="1" ht="12" customHeight="1">
      <c r="A16" s="758"/>
      <c r="B16" s="758"/>
      <c r="C16" s="758"/>
      <c r="D16" s="758"/>
      <c r="E16" s="758"/>
      <c r="F16" s="758"/>
      <c r="G16" s="758"/>
      <c r="H16" s="758"/>
      <c r="I16" s="758"/>
      <c r="L16" s="356"/>
    </row>
    <row r="17" spans="1:12" s="407" customFormat="1" ht="15">
      <c r="A17" s="582"/>
      <c r="B17" s="498" t="s">
        <v>863</v>
      </c>
      <c r="C17" s="499" t="s">
        <v>426</v>
      </c>
      <c r="D17" s="499"/>
      <c r="E17" s="500"/>
      <c r="F17" s="500"/>
      <c r="G17" s="500"/>
      <c r="J17" s="501">
        <f>J19+J22</f>
        <v>171</v>
      </c>
      <c r="K17" s="502"/>
      <c r="L17" s="408"/>
    </row>
    <row r="18" spans="1:12" s="485" customFormat="1" ht="12.75">
      <c r="A18" s="493"/>
      <c r="B18" s="487"/>
      <c r="C18" s="72" t="s">
        <v>674</v>
      </c>
      <c r="D18" s="72"/>
      <c r="E18" s="494"/>
      <c r="F18" s="494"/>
      <c r="I18" s="494"/>
      <c r="L18" s="486"/>
    </row>
    <row r="19" spans="2:12" s="495" customFormat="1" ht="12.75">
      <c r="B19" s="496"/>
      <c r="E19" s="496" t="s">
        <v>886</v>
      </c>
      <c r="F19" s="496"/>
      <c r="G19" s="495" t="s">
        <v>528</v>
      </c>
      <c r="J19" s="184">
        <f>J21+J20</f>
        <v>171</v>
      </c>
      <c r="K19" s="184"/>
      <c r="L19" s="497"/>
    </row>
    <row r="20" spans="2:12" ht="12.75">
      <c r="B20" s="326"/>
      <c r="E20" s="326"/>
      <c r="F20" s="326" t="s">
        <v>886</v>
      </c>
      <c r="G20" s="71" t="s">
        <v>529</v>
      </c>
      <c r="H20" s="71"/>
      <c r="J20" s="65"/>
      <c r="K20" s="65"/>
      <c r="L20" s="324"/>
    </row>
    <row r="21" spans="2:12" ht="12.75">
      <c r="B21" s="326"/>
      <c r="E21" s="326"/>
      <c r="F21" s="326" t="s">
        <v>887</v>
      </c>
      <c r="G21" s="71" t="s">
        <v>530</v>
      </c>
      <c r="H21" s="71"/>
      <c r="J21" s="65">
        <v>171</v>
      </c>
      <c r="K21" s="65"/>
      <c r="L21" s="324"/>
    </row>
    <row r="22" spans="2:12" s="515" customFormat="1" ht="12.75">
      <c r="B22" s="507"/>
      <c r="E22" s="507" t="s">
        <v>887</v>
      </c>
      <c r="F22" s="507"/>
      <c r="G22" s="515" t="s">
        <v>531</v>
      </c>
      <c r="J22" s="516"/>
      <c r="K22" s="516"/>
      <c r="L22" s="517"/>
    </row>
    <row r="23" spans="1:12" s="355" customFormat="1" ht="12" customHeight="1">
      <c r="A23" s="758"/>
      <c r="B23" s="758"/>
      <c r="C23" s="758"/>
      <c r="D23" s="758"/>
      <c r="E23" s="758"/>
      <c r="F23" s="758"/>
      <c r="G23" s="758"/>
      <c r="H23" s="758"/>
      <c r="I23" s="758"/>
      <c r="L23" s="356"/>
    </row>
    <row r="24" spans="1:12" s="502" customFormat="1" ht="15">
      <c r="A24" s="582"/>
      <c r="B24" s="498" t="s">
        <v>596</v>
      </c>
      <c r="C24" s="499" t="s">
        <v>432</v>
      </c>
      <c r="D24" s="499"/>
      <c r="E24" s="498"/>
      <c r="G24" s="500"/>
      <c r="H24" s="500"/>
      <c r="I24" s="500"/>
      <c r="J24" s="501">
        <f>J26+J32+J37+J42+J47</f>
        <v>588126</v>
      </c>
      <c r="K24" s="501">
        <f>K26+K32+K37+K42+K47</f>
        <v>582142</v>
      </c>
      <c r="L24" s="503"/>
    </row>
    <row r="25" spans="1:12" s="407" customFormat="1" ht="15">
      <c r="A25" s="583"/>
      <c r="B25" s="409"/>
      <c r="C25" s="72" t="s">
        <v>674</v>
      </c>
      <c r="D25" s="72"/>
      <c r="E25" s="409"/>
      <c r="G25" s="406"/>
      <c r="H25" s="406"/>
      <c r="I25" s="406"/>
      <c r="L25" s="408"/>
    </row>
    <row r="26" spans="2:12" ht="12.75">
      <c r="B26" s="326"/>
      <c r="C26" s="326" t="s">
        <v>775</v>
      </c>
      <c r="D26" s="71" t="s">
        <v>597</v>
      </c>
      <c r="E26" s="326"/>
      <c r="G26" s="326"/>
      <c r="H26" s="71"/>
      <c r="J26" s="65">
        <f>J28+J31</f>
        <v>583664</v>
      </c>
      <c r="K26" s="256">
        <v>568126</v>
      </c>
      <c r="L26" s="324"/>
    </row>
    <row r="27" spans="2:12" ht="12.75">
      <c r="B27" s="326"/>
      <c r="C27" s="326"/>
      <c r="D27" s="72" t="s">
        <v>674</v>
      </c>
      <c r="E27" s="326"/>
      <c r="G27" s="326"/>
      <c r="H27" s="71"/>
      <c r="J27" s="65"/>
      <c r="K27" s="256"/>
      <c r="L27" s="324"/>
    </row>
    <row r="28" spans="2:12" s="495" customFormat="1" ht="12.75">
      <c r="B28" s="496"/>
      <c r="C28" s="496"/>
      <c r="E28" s="496" t="s">
        <v>886</v>
      </c>
      <c r="G28" s="495" t="s">
        <v>528</v>
      </c>
      <c r="J28" s="184">
        <f>J29+J30</f>
        <v>554180</v>
      </c>
      <c r="K28" s="184">
        <f>K29+K30</f>
        <v>537907</v>
      </c>
      <c r="L28" s="497"/>
    </row>
    <row r="29" spans="2:12" ht="12.75">
      <c r="B29" s="326"/>
      <c r="C29" s="326"/>
      <c r="E29" s="326"/>
      <c r="F29" s="326" t="s">
        <v>886</v>
      </c>
      <c r="G29" s="71" t="s">
        <v>529</v>
      </c>
      <c r="H29" s="71"/>
      <c r="J29" s="65">
        <v>527503</v>
      </c>
      <c r="K29" s="256">
        <v>521870</v>
      </c>
      <c r="L29" s="324"/>
    </row>
    <row r="30" spans="2:12" ht="12.75">
      <c r="B30" s="326"/>
      <c r="C30" s="326"/>
      <c r="E30" s="326"/>
      <c r="F30" s="326" t="s">
        <v>887</v>
      </c>
      <c r="G30" s="71" t="s">
        <v>530</v>
      </c>
      <c r="H30" s="71"/>
      <c r="J30" s="65">
        <v>26677</v>
      </c>
      <c r="K30" s="256">
        <v>16037</v>
      </c>
      <c r="L30" s="324"/>
    </row>
    <row r="31" spans="2:12" s="495" customFormat="1" ht="12.75">
      <c r="B31" s="496"/>
      <c r="C31" s="496"/>
      <c r="E31" s="496" t="s">
        <v>887</v>
      </c>
      <c r="G31" s="495" t="s">
        <v>531</v>
      </c>
      <c r="J31" s="184">
        <v>29484</v>
      </c>
      <c r="K31" s="184">
        <v>30219</v>
      </c>
      <c r="L31" s="497"/>
    </row>
    <row r="32" spans="2:12" ht="12.75">
      <c r="B32" s="326"/>
      <c r="C32" s="326" t="s">
        <v>776</v>
      </c>
      <c r="D32" s="71" t="s">
        <v>427</v>
      </c>
      <c r="E32" s="326"/>
      <c r="G32" s="326"/>
      <c r="H32" s="71"/>
      <c r="J32" s="65">
        <f>J33+J36</f>
        <v>286</v>
      </c>
      <c r="K32" s="65">
        <f>K33+K36</f>
        <v>9840</v>
      </c>
      <c r="L32" s="324"/>
    </row>
    <row r="33" spans="2:12" ht="12.75">
      <c r="B33" s="326"/>
      <c r="C33" s="326"/>
      <c r="E33" s="496" t="s">
        <v>886</v>
      </c>
      <c r="F33" s="495"/>
      <c r="G33" s="495" t="s">
        <v>528</v>
      </c>
      <c r="H33" s="495"/>
      <c r="I33" s="495"/>
      <c r="J33" s="65">
        <f>J34+J35</f>
        <v>286</v>
      </c>
      <c r="K33" s="65">
        <f>K34+K35</f>
        <v>9840</v>
      </c>
      <c r="L33" s="324"/>
    </row>
    <row r="34" spans="2:12" ht="12.75">
      <c r="B34" s="326"/>
      <c r="C34" s="326"/>
      <c r="E34" s="326"/>
      <c r="F34" s="326" t="s">
        <v>886</v>
      </c>
      <c r="G34" s="71" t="s">
        <v>529</v>
      </c>
      <c r="H34" s="71"/>
      <c r="J34" s="65"/>
      <c r="K34" s="256"/>
      <c r="L34" s="324"/>
    </row>
    <row r="35" spans="2:12" ht="12.75">
      <c r="B35" s="326"/>
      <c r="C35" s="326"/>
      <c r="E35" s="326"/>
      <c r="F35" s="326" t="s">
        <v>887</v>
      </c>
      <c r="G35" s="71" t="s">
        <v>530</v>
      </c>
      <c r="H35" s="71"/>
      <c r="J35" s="65">
        <v>286</v>
      </c>
      <c r="K35" s="256">
        <v>9840</v>
      </c>
      <c r="L35" s="324"/>
    </row>
    <row r="36" spans="2:12" ht="12.75">
      <c r="B36" s="326"/>
      <c r="C36" s="326"/>
      <c r="E36" s="496" t="s">
        <v>887</v>
      </c>
      <c r="F36" s="495"/>
      <c r="G36" s="495" t="s">
        <v>531</v>
      </c>
      <c r="H36" s="495"/>
      <c r="I36" s="495"/>
      <c r="J36" s="65"/>
      <c r="K36" s="256"/>
      <c r="L36" s="324"/>
    </row>
    <row r="37" spans="2:12" ht="12.75">
      <c r="B37" s="326"/>
      <c r="C37" s="326" t="s">
        <v>777</v>
      </c>
      <c r="D37" s="71" t="s">
        <v>598</v>
      </c>
      <c r="H37" s="71"/>
      <c r="J37" s="65"/>
      <c r="K37" s="256"/>
      <c r="L37" s="324"/>
    </row>
    <row r="38" spans="2:12" ht="12.75">
      <c r="B38" s="326"/>
      <c r="C38" s="326"/>
      <c r="E38" s="496" t="s">
        <v>886</v>
      </c>
      <c r="F38" s="495"/>
      <c r="G38" s="495" t="s">
        <v>528</v>
      </c>
      <c r="H38" s="495"/>
      <c r="I38" s="495"/>
      <c r="J38" s="65"/>
      <c r="K38" s="256"/>
      <c r="L38" s="324"/>
    </row>
    <row r="39" spans="2:12" ht="12.75">
      <c r="B39" s="326"/>
      <c r="C39" s="326"/>
      <c r="E39" s="326"/>
      <c r="F39" s="326" t="s">
        <v>886</v>
      </c>
      <c r="G39" s="71" t="s">
        <v>529</v>
      </c>
      <c r="H39" s="71"/>
      <c r="J39" s="65"/>
      <c r="K39" s="256"/>
      <c r="L39" s="324"/>
    </row>
    <row r="40" spans="2:12" ht="12.75">
      <c r="B40" s="326"/>
      <c r="C40" s="326"/>
      <c r="E40" s="326"/>
      <c r="F40" s="326" t="s">
        <v>887</v>
      </c>
      <c r="G40" s="71" t="s">
        <v>530</v>
      </c>
      <c r="H40" s="71"/>
      <c r="J40" s="65"/>
      <c r="K40" s="256"/>
      <c r="L40" s="324"/>
    </row>
    <row r="41" spans="2:12" ht="12.75">
      <c r="B41" s="326"/>
      <c r="C41" s="326"/>
      <c r="E41" s="496" t="s">
        <v>887</v>
      </c>
      <c r="F41" s="495"/>
      <c r="G41" s="495" t="s">
        <v>531</v>
      </c>
      <c r="H41" s="495"/>
      <c r="I41" s="495"/>
      <c r="J41" s="65"/>
      <c r="K41" s="256"/>
      <c r="L41" s="324"/>
    </row>
    <row r="42" spans="2:12" ht="12.75">
      <c r="B42" s="326"/>
      <c r="C42" s="326" t="s">
        <v>778</v>
      </c>
      <c r="D42" s="71" t="s">
        <v>599</v>
      </c>
      <c r="H42" s="71"/>
      <c r="J42" s="65">
        <f>J43+J46</f>
        <v>4176</v>
      </c>
      <c r="K42" s="65">
        <f>K43+K46</f>
        <v>4176</v>
      </c>
      <c r="L42" s="324"/>
    </row>
    <row r="43" spans="2:12" ht="12.75">
      <c r="B43" s="326"/>
      <c r="C43" s="326"/>
      <c r="E43" s="496" t="s">
        <v>886</v>
      </c>
      <c r="F43" s="495"/>
      <c r="G43" s="495" t="s">
        <v>528</v>
      </c>
      <c r="H43" s="495"/>
      <c r="I43" s="495"/>
      <c r="J43" s="184">
        <f>J44+J45</f>
        <v>4176</v>
      </c>
      <c r="K43" s="184">
        <f>K44+K45</f>
        <v>4176</v>
      </c>
      <c r="L43" s="324"/>
    </row>
    <row r="44" spans="2:12" ht="12.75">
      <c r="B44" s="326"/>
      <c r="C44" s="326"/>
      <c r="E44" s="326"/>
      <c r="F44" s="326" t="s">
        <v>886</v>
      </c>
      <c r="G44" s="71" t="s">
        <v>529</v>
      </c>
      <c r="H44" s="71"/>
      <c r="J44" s="65">
        <v>4176</v>
      </c>
      <c r="K44" s="256">
        <v>4176</v>
      </c>
      <c r="L44" s="324"/>
    </row>
    <row r="45" spans="2:12" ht="12.75">
      <c r="B45" s="326"/>
      <c r="C45" s="326"/>
      <c r="E45" s="326"/>
      <c r="F45" s="326" t="s">
        <v>887</v>
      </c>
      <c r="G45" s="71" t="s">
        <v>530</v>
      </c>
      <c r="H45" s="71"/>
      <c r="J45" s="65"/>
      <c r="K45" s="256"/>
      <c r="L45" s="324"/>
    </row>
    <row r="46" spans="2:12" ht="12.75">
      <c r="B46" s="326"/>
      <c r="C46" s="326"/>
      <c r="E46" s="496" t="s">
        <v>887</v>
      </c>
      <c r="F46" s="495"/>
      <c r="G46" s="495" t="s">
        <v>531</v>
      </c>
      <c r="H46" s="495"/>
      <c r="I46" s="495"/>
      <c r="J46" s="184"/>
      <c r="K46" s="184"/>
      <c r="L46" s="324"/>
    </row>
    <row r="47" spans="2:12" ht="12.75">
      <c r="B47" s="326"/>
      <c r="C47" s="326" t="s">
        <v>779</v>
      </c>
      <c r="D47" s="71" t="s">
        <v>600</v>
      </c>
      <c r="H47" s="71"/>
      <c r="J47" s="65"/>
      <c r="K47" s="256"/>
      <c r="L47" s="324"/>
    </row>
    <row r="48" spans="2:12" ht="12.75">
      <c r="B48" s="326"/>
      <c r="C48" s="326"/>
      <c r="E48" s="496" t="s">
        <v>886</v>
      </c>
      <c r="F48" s="495"/>
      <c r="G48" s="495" t="s">
        <v>528</v>
      </c>
      <c r="H48" s="495"/>
      <c r="I48" s="495"/>
      <c r="J48" s="65"/>
      <c r="K48" s="256"/>
      <c r="L48" s="324"/>
    </row>
    <row r="49" spans="2:12" ht="12.75">
      <c r="B49" s="326"/>
      <c r="C49" s="326"/>
      <c r="E49" s="326"/>
      <c r="F49" s="326" t="s">
        <v>886</v>
      </c>
      <c r="G49" s="71" t="s">
        <v>529</v>
      </c>
      <c r="H49" s="71"/>
      <c r="J49" s="65"/>
      <c r="K49" s="256"/>
      <c r="L49" s="324"/>
    </row>
    <row r="50" spans="2:12" ht="12.75">
      <c r="B50" s="326"/>
      <c r="C50" s="326"/>
      <c r="E50" s="326"/>
      <c r="F50" s="326" t="s">
        <v>887</v>
      </c>
      <c r="G50" s="71" t="s">
        <v>530</v>
      </c>
      <c r="H50" s="71"/>
      <c r="J50" s="65"/>
      <c r="K50" s="256"/>
      <c r="L50" s="324"/>
    </row>
    <row r="51" spans="2:12" s="72" customFormat="1" ht="12.75">
      <c r="B51" s="340"/>
      <c r="C51" s="340"/>
      <c r="D51" s="340"/>
      <c r="E51" s="507" t="s">
        <v>887</v>
      </c>
      <c r="F51" s="515"/>
      <c r="G51" s="515" t="s">
        <v>531</v>
      </c>
      <c r="H51" s="515"/>
      <c r="I51" s="515"/>
      <c r="J51" s="244"/>
      <c r="K51" s="262"/>
      <c r="L51" s="338"/>
    </row>
    <row r="52" spans="1:12" s="355" customFormat="1" ht="12" customHeight="1">
      <c r="A52" s="758"/>
      <c r="B52" s="758"/>
      <c r="C52" s="758"/>
      <c r="D52" s="758"/>
      <c r="E52" s="758"/>
      <c r="F52" s="758"/>
      <c r="G52" s="758"/>
      <c r="H52" s="758"/>
      <c r="I52" s="758"/>
      <c r="L52" s="356"/>
    </row>
    <row r="53" spans="1:12" s="407" customFormat="1" ht="19.5" customHeight="1">
      <c r="A53" s="582"/>
      <c r="B53" s="498" t="s">
        <v>601</v>
      </c>
      <c r="C53" s="499" t="s">
        <v>602</v>
      </c>
      <c r="D53" s="498"/>
      <c r="E53" s="498"/>
      <c r="G53" s="500"/>
      <c r="H53" s="500"/>
      <c r="I53" s="500"/>
      <c r="J53" s="501">
        <f>J55+J66</f>
        <v>1845</v>
      </c>
      <c r="K53" s="501">
        <f>K55+K66</f>
        <v>1845</v>
      </c>
      <c r="L53" s="408"/>
    </row>
    <row r="54" spans="1:12" s="407" customFormat="1" ht="15">
      <c r="A54" s="583"/>
      <c r="B54" s="409"/>
      <c r="C54" s="72" t="s">
        <v>674</v>
      </c>
      <c r="D54" s="409"/>
      <c r="E54" s="409"/>
      <c r="G54" s="406"/>
      <c r="H54" s="406"/>
      <c r="I54" s="406"/>
      <c r="L54" s="408"/>
    </row>
    <row r="55" spans="1:12" ht="12.75">
      <c r="A55" s="326"/>
      <c r="B55" s="326"/>
      <c r="C55" s="326" t="s">
        <v>775</v>
      </c>
      <c r="D55" s="71" t="s">
        <v>433</v>
      </c>
      <c r="H55" s="71"/>
      <c r="J55" s="65">
        <f>J56+J59</f>
        <v>1845</v>
      </c>
      <c r="K55" s="65">
        <f>K56+K59</f>
        <v>1845</v>
      </c>
      <c r="L55" s="324"/>
    </row>
    <row r="56" spans="1:12" ht="12.75">
      <c r="A56" s="326"/>
      <c r="B56" s="326"/>
      <c r="C56" s="326"/>
      <c r="D56" s="326"/>
      <c r="E56" s="496" t="s">
        <v>886</v>
      </c>
      <c r="F56" s="495"/>
      <c r="G56" s="495" t="s">
        <v>528</v>
      </c>
      <c r="H56" s="495"/>
      <c r="I56" s="495"/>
      <c r="J56" s="65"/>
      <c r="K56" s="256"/>
      <c r="L56" s="324"/>
    </row>
    <row r="57" spans="1:12" ht="12.75">
      <c r="A57" s="326"/>
      <c r="B57" s="326"/>
      <c r="C57" s="326"/>
      <c r="D57" s="326"/>
      <c r="E57" s="326"/>
      <c r="F57" s="326" t="s">
        <v>886</v>
      </c>
      <c r="G57" s="71" t="s">
        <v>529</v>
      </c>
      <c r="H57" s="71"/>
      <c r="J57" s="65"/>
      <c r="K57" s="256"/>
      <c r="L57" s="324"/>
    </row>
    <row r="58" spans="2:12" ht="12.75">
      <c r="B58" s="326"/>
      <c r="C58" s="326"/>
      <c r="D58" s="326"/>
      <c r="E58" s="326"/>
      <c r="F58" s="326" t="s">
        <v>887</v>
      </c>
      <c r="G58" s="71" t="s">
        <v>530</v>
      </c>
      <c r="H58" s="71"/>
      <c r="J58" s="256"/>
      <c r="K58" s="256"/>
      <c r="L58" s="324"/>
    </row>
    <row r="59" spans="2:12" ht="12.75">
      <c r="B59" s="326"/>
      <c r="C59" s="326"/>
      <c r="D59" s="326"/>
      <c r="E59" s="496" t="s">
        <v>887</v>
      </c>
      <c r="F59" s="495"/>
      <c r="G59" s="495" t="s">
        <v>531</v>
      </c>
      <c r="H59" s="495"/>
      <c r="I59" s="495"/>
      <c r="J59" s="256">
        <v>1845</v>
      </c>
      <c r="K59" s="256">
        <v>1845</v>
      </c>
      <c r="L59" s="324"/>
    </row>
    <row r="62" ht="13.5" thickBot="1"/>
    <row r="63" spans="1:11" ht="15" customHeight="1">
      <c r="A63" s="759" t="s">
        <v>770</v>
      </c>
      <c r="B63" s="760"/>
      <c r="C63" s="760"/>
      <c r="D63" s="760"/>
      <c r="E63" s="760"/>
      <c r="F63" s="760"/>
      <c r="G63" s="760"/>
      <c r="H63" s="760"/>
      <c r="I63" s="761"/>
      <c r="J63" s="765" t="s">
        <v>423</v>
      </c>
      <c r="K63" s="767" t="s">
        <v>425</v>
      </c>
    </row>
    <row r="64" spans="1:11" ht="13.5" thickBot="1">
      <c r="A64" s="762"/>
      <c r="B64" s="763"/>
      <c r="C64" s="763"/>
      <c r="D64" s="763"/>
      <c r="E64" s="763"/>
      <c r="F64" s="763"/>
      <c r="G64" s="763"/>
      <c r="H64" s="763"/>
      <c r="I64" s="764"/>
      <c r="J64" s="766"/>
      <c r="K64" s="768"/>
    </row>
    <row r="65" spans="1:11" ht="12.75">
      <c r="A65" s="584"/>
      <c r="B65" s="584"/>
      <c r="C65" s="584"/>
      <c r="D65" s="584"/>
      <c r="E65" s="584"/>
      <c r="F65" s="584"/>
      <c r="G65" s="584"/>
      <c r="H65" s="584"/>
      <c r="I65" s="584"/>
      <c r="J65" s="333"/>
      <c r="K65" s="333"/>
    </row>
    <row r="66" spans="2:12" ht="12.75">
      <c r="B66" s="326"/>
      <c r="C66" s="326" t="s">
        <v>776</v>
      </c>
      <c r="D66" s="71" t="s">
        <v>436</v>
      </c>
      <c r="E66" s="326"/>
      <c r="G66" s="326"/>
      <c r="H66" s="71"/>
      <c r="J66" s="256"/>
      <c r="K66" s="256"/>
      <c r="L66" s="324"/>
    </row>
    <row r="67" spans="2:12" ht="12.75">
      <c r="B67" s="326"/>
      <c r="C67" s="326"/>
      <c r="D67" s="326"/>
      <c r="E67" s="496" t="s">
        <v>886</v>
      </c>
      <c r="F67" s="495"/>
      <c r="G67" s="495" t="s">
        <v>528</v>
      </c>
      <c r="H67" s="495"/>
      <c r="I67" s="495"/>
      <c r="J67" s="256"/>
      <c r="K67" s="256"/>
      <c r="L67" s="324"/>
    </row>
    <row r="68" spans="2:12" ht="12.75">
      <c r="B68" s="326"/>
      <c r="C68" s="326"/>
      <c r="D68" s="326"/>
      <c r="E68" s="326"/>
      <c r="F68" s="326" t="s">
        <v>886</v>
      </c>
      <c r="G68" s="71" t="s">
        <v>529</v>
      </c>
      <c r="H68" s="71"/>
      <c r="J68" s="256"/>
      <c r="K68" s="256"/>
      <c r="L68" s="324"/>
    </row>
    <row r="69" spans="2:12" ht="12.75">
      <c r="B69" s="326"/>
      <c r="C69" s="326"/>
      <c r="D69" s="326"/>
      <c r="E69" s="326"/>
      <c r="F69" s="326" t="s">
        <v>887</v>
      </c>
      <c r="G69" s="71" t="s">
        <v>530</v>
      </c>
      <c r="H69" s="71"/>
      <c r="J69" s="256"/>
      <c r="K69" s="256"/>
      <c r="L69" s="324"/>
    </row>
    <row r="70" spans="2:12" ht="12.75">
      <c r="B70" s="326"/>
      <c r="C70" s="326"/>
      <c r="D70" s="326"/>
      <c r="E70" s="496" t="s">
        <v>887</v>
      </c>
      <c r="F70" s="495"/>
      <c r="G70" s="495" t="s">
        <v>531</v>
      </c>
      <c r="H70" s="495"/>
      <c r="I70" s="495"/>
      <c r="J70" s="256"/>
      <c r="K70" s="256"/>
      <c r="L70" s="324"/>
    </row>
    <row r="71" spans="1:11" ht="12.75">
      <c r="A71" s="584"/>
      <c r="B71" s="584"/>
      <c r="C71" s="584"/>
      <c r="D71" s="584"/>
      <c r="E71" s="584"/>
      <c r="F71" s="584"/>
      <c r="G71" s="584"/>
      <c r="H71" s="584"/>
      <c r="I71" s="584"/>
      <c r="J71" s="333"/>
      <c r="K71" s="333"/>
    </row>
    <row r="72" spans="2:12" ht="12.75">
      <c r="B72" s="326"/>
      <c r="C72" s="326" t="s">
        <v>777</v>
      </c>
      <c r="D72" s="71" t="s">
        <v>603</v>
      </c>
      <c r="F72" s="495"/>
      <c r="G72" s="495"/>
      <c r="H72" s="495"/>
      <c r="I72" s="495"/>
      <c r="J72" s="256"/>
      <c r="K72" s="256"/>
      <c r="L72" s="324"/>
    </row>
    <row r="73" spans="2:12" ht="12.75">
      <c r="B73" s="326"/>
      <c r="C73" s="326"/>
      <c r="E73" s="496" t="s">
        <v>886</v>
      </c>
      <c r="F73" s="495"/>
      <c r="G73" s="495" t="s">
        <v>528</v>
      </c>
      <c r="H73" s="495"/>
      <c r="I73" s="495"/>
      <c r="J73" s="256"/>
      <c r="K73" s="256"/>
      <c r="L73" s="324"/>
    </row>
    <row r="74" spans="2:12" ht="12.75">
      <c r="B74" s="326"/>
      <c r="C74" s="326"/>
      <c r="D74" s="326"/>
      <c r="E74" s="326"/>
      <c r="F74" s="326" t="s">
        <v>886</v>
      </c>
      <c r="G74" s="71" t="s">
        <v>529</v>
      </c>
      <c r="H74" s="71"/>
      <c r="J74" s="256"/>
      <c r="K74" s="256"/>
      <c r="L74" s="324"/>
    </row>
    <row r="75" spans="2:12" ht="12.75">
      <c r="B75" s="326"/>
      <c r="C75" s="326"/>
      <c r="D75" s="326"/>
      <c r="E75" s="326"/>
      <c r="F75" s="326" t="s">
        <v>887</v>
      </c>
      <c r="G75" s="71" t="s">
        <v>530</v>
      </c>
      <c r="H75" s="71"/>
      <c r="J75" s="256"/>
      <c r="K75" s="256"/>
      <c r="L75" s="324"/>
    </row>
    <row r="76" spans="2:12" s="72" customFormat="1" ht="12.75">
      <c r="B76" s="340"/>
      <c r="C76" s="340"/>
      <c r="D76" s="340"/>
      <c r="E76" s="507" t="s">
        <v>887</v>
      </c>
      <c r="F76" s="515"/>
      <c r="G76" s="515" t="s">
        <v>531</v>
      </c>
      <c r="H76" s="515"/>
      <c r="I76" s="515"/>
      <c r="J76" s="244"/>
      <c r="K76" s="262"/>
      <c r="L76" s="338"/>
    </row>
    <row r="77" spans="1:12" s="355" customFormat="1" ht="12" customHeight="1">
      <c r="A77" s="758"/>
      <c r="B77" s="758"/>
      <c r="C77" s="758"/>
      <c r="D77" s="758"/>
      <c r="E77" s="758"/>
      <c r="F77" s="758"/>
      <c r="G77" s="758"/>
      <c r="H77" s="758"/>
      <c r="I77" s="758"/>
      <c r="L77" s="356"/>
    </row>
    <row r="78" spans="1:12" s="407" customFormat="1" ht="19.5" customHeight="1">
      <c r="A78" s="583"/>
      <c r="B78" s="409" t="s">
        <v>604</v>
      </c>
      <c r="C78" s="411" t="s">
        <v>439</v>
      </c>
      <c r="D78" s="409"/>
      <c r="E78" s="409"/>
      <c r="G78" s="406"/>
      <c r="H78" s="406"/>
      <c r="I78" s="406"/>
      <c r="L78" s="408"/>
    </row>
    <row r="79" spans="1:12" s="407" customFormat="1" ht="19.5" customHeight="1">
      <c r="A79" s="583"/>
      <c r="B79" s="409"/>
      <c r="C79" s="72" t="s">
        <v>674</v>
      </c>
      <c r="D79" s="409"/>
      <c r="E79" s="409"/>
      <c r="F79" s="411"/>
      <c r="G79" s="406"/>
      <c r="H79" s="406"/>
      <c r="I79" s="406"/>
      <c r="L79" s="408"/>
    </row>
    <row r="80" spans="2:12" ht="12.75">
      <c r="B80" s="326"/>
      <c r="C80" s="326" t="s">
        <v>775</v>
      </c>
      <c r="D80" s="71" t="s">
        <v>439</v>
      </c>
      <c r="E80" s="496"/>
      <c r="F80" s="495"/>
      <c r="G80" s="495"/>
      <c r="H80" s="495"/>
      <c r="I80" s="495"/>
      <c r="J80" s="256"/>
      <c r="K80" s="256"/>
      <c r="L80" s="324"/>
    </row>
    <row r="81" spans="2:12" ht="12.75">
      <c r="B81" s="326"/>
      <c r="C81" s="326"/>
      <c r="D81" s="326" t="s">
        <v>886</v>
      </c>
      <c r="E81" s="326"/>
      <c r="F81" s="326" t="s">
        <v>528</v>
      </c>
      <c r="H81" s="71"/>
      <c r="J81" s="256"/>
      <c r="K81" s="256"/>
      <c r="L81" s="324"/>
    </row>
    <row r="82" spans="2:12" ht="12.75">
      <c r="B82" s="326"/>
      <c r="C82" s="326"/>
      <c r="D82" s="326"/>
      <c r="E82" s="326" t="s">
        <v>886</v>
      </c>
      <c r="F82" s="326" t="s">
        <v>529</v>
      </c>
      <c r="H82" s="71"/>
      <c r="J82" s="256"/>
      <c r="K82" s="256"/>
      <c r="L82" s="324"/>
    </row>
    <row r="83" spans="2:12" ht="12.75">
      <c r="B83" s="326"/>
      <c r="C83" s="326"/>
      <c r="D83" s="326"/>
      <c r="E83" s="496" t="s">
        <v>887</v>
      </c>
      <c r="F83" s="495" t="s">
        <v>530</v>
      </c>
      <c r="G83" s="495"/>
      <c r="H83" s="495"/>
      <c r="I83" s="495"/>
      <c r="J83" s="256"/>
      <c r="K83" s="256"/>
      <c r="L83" s="324"/>
    </row>
    <row r="84" spans="2:12" ht="12.75">
      <c r="B84" s="326"/>
      <c r="C84" s="326"/>
      <c r="D84" s="71" t="s">
        <v>887</v>
      </c>
      <c r="E84" s="496"/>
      <c r="F84" s="495" t="s">
        <v>531</v>
      </c>
      <c r="G84" s="495"/>
      <c r="H84" s="495"/>
      <c r="I84" s="495"/>
      <c r="J84" s="256"/>
      <c r="K84" s="256"/>
      <c r="L84" s="324"/>
    </row>
    <row r="85" spans="2:12" ht="12.75" customHeight="1">
      <c r="B85" s="326"/>
      <c r="C85" s="326" t="s">
        <v>776</v>
      </c>
      <c r="D85" s="756" t="s">
        <v>440</v>
      </c>
      <c r="E85" s="756"/>
      <c r="F85" s="756"/>
      <c r="G85" s="756"/>
      <c r="H85" s="756"/>
      <c r="I85" s="756"/>
      <c r="J85" s="256"/>
      <c r="K85" s="256"/>
      <c r="L85" s="324"/>
    </row>
    <row r="86" spans="2:12" ht="12.75">
      <c r="B86" s="326"/>
      <c r="C86" s="326"/>
      <c r="D86" s="326" t="s">
        <v>886</v>
      </c>
      <c r="E86" s="326"/>
      <c r="F86" s="326" t="s">
        <v>528</v>
      </c>
      <c r="H86" s="71"/>
      <c r="J86" s="256"/>
      <c r="K86" s="256"/>
      <c r="L86" s="324"/>
    </row>
    <row r="87" spans="2:12" ht="12.75">
      <c r="B87" s="326"/>
      <c r="C87" s="326"/>
      <c r="D87" s="326"/>
      <c r="E87" s="326" t="s">
        <v>886</v>
      </c>
      <c r="F87" s="326" t="s">
        <v>529</v>
      </c>
      <c r="H87" s="71"/>
      <c r="J87" s="256"/>
      <c r="K87" s="256"/>
      <c r="L87" s="324"/>
    </row>
    <row r="88" spans="2:12" ht="12.75">
      <c r="B88" s="326"/>
      <c r="C88" s="326"/>
      <c r="D88" s="326"/>
      <c r="E88" s="496" t="s">
        <v>887</v>
      </c>
      <c r="F88" s="495" t="s">
        <v>530</v>
      </c>
      <c r="G88" s="495"/>
      <c r="H88" s="495"/>
      <c r="I88" s="495"/>
      <c r="J88" s="256"/>
      <c r="K88" s="256"/>
      <c r="L88" s="324"/>
    </row>
    <row r="89" spans="2:12" s="72" customFormat="1" ht="12.75">
      <c r="B89" s="340"/>
      <c r="C89" s="340"/>
      <c r="D89" s="72" t="s">
        <v>887</v>
      </c>
      <c r="E89" s="507"/>
      <c r="F89" s="515" t="s">
        <v>531</v>
      </c>
      <c r="G89" s="515"/>
      <c r="H89" s="515"/>
      <c r="I89" s="515"/>
      <c r="J89" s="262"/>
      <c r="K89" s="262"/>
      <c r="L89" s="338"/>
    </row>
    <row r="90" spans="1:12" s="355" customFormat="1" ht="12" customHeight="1">
      <c r="A90" s="758"/>
      <c r="B90" s="758"/>
      <c r="C90" s="758"/>
      <c r="D90" s="758"/>
      <c r="E90" s="758"/>
      <c r="F90" s="758"/>
      <c r="G90" s="758"/>
      <c r="H90" s="758"/>
      <c r="I90" s="758"/>
      <c r="L90" s="356"/>
    </row>
    <row r="91" spans="1:12" s="504" customFormat="1" ht="26.25" customHeight="1">
      <c r="A91" s="581" t="s">
        <v>36</v>
      </c>
      <c r="B91" s="757" t="s">
        <v>37</v>
      </c>
      <c r="C91" s="757"/>
      <c r="D91" s="757"/>
      <c r="E91" s="757"/>
      <c r="F91" s="757"/>
      <c r="G91" s="757"/>
      <c r="H91" s="757"/>
      <c r="I91" s="757"/>
      <c r="J91" s="506">
        <f>J94+J95</f>
        <v>23901</v>
      </c>
      <c r="K91" s="506">
        <f>K94+K95</f>
        <v>12717</v>
      </c>
      <c r="L91" s="505"/>
    </row>
    <row r="92" spans="1:12" s="485" customFormat="1" ht="12.75">
      <c r="A92" s="493"/>
      <c r="B92" s="735" t="s">
        <v>674</v>
      </c>
      <c r="C92" s="735"/>
      <c r="D92" s="735"/>
      <c r="E92" s="735"/>
      <c r="F92" s="735"/>
      <c r="G92" s="735"/>
      <c r="H92" s="735"/>
      <c r="I92" s="735"/>
      <c r="L92" s="486"/>
    </row>
    <row r="93" spans="1:12" s="485" customFormat="1" ht="12.75">
      <c r="A93" s="493"/>
      <c r="B93" s="329"/>
      <c r="C93" s="329"/>
      <c r="D93" s="329"/>
      <c r="E93" s="329"/>
      <c r="F93" s="329"/>
      <c r="G93" s="329"/>
      <c r="H93" s="329"/>
      <c r="I93" s="329"/>
      <c r="L93" s="486"/>
    </row>
    <row r="94" spans="2:12" s="411" customFormat="1" ht="15">
      <c r="B94" s="419" t="s">
        <v>863</v>
      </c>
      <c r="C94" s="411" t="s">
        <v>532</v>
      </c>
      <c r="D94" s="419"/>
      <c r="E94" s="419"/>
      <c r="G94" s="419"/>
      <c r="H94" s="406"/>
      <c r="I94" s="406"/>
      <c r="J94" s="420">
        <v>141</v>
      </c>
      <c r="K94" s="420">
        <v>131</v>
      </c>
      <c r="L94" s="421"/>
    </row>
    <row r="95" spans="2:12" s="411" customFormat="1" ht="15">
      <c r="B95" s="419" t="s">
        <v>596</v>
      </c>
      <c r="C95" s="411" t="s">
        <v>533</v>
      </c>
      <c r="D95" s="419"/>
      <c r="E95" s="419"/>
      <c r="G95" s="419"/>
      <c r="H95" s="406"/>
      <c r="I95" s="406"/>
      <c r="J95" s="420">
        <v>23760</v>
      </c>
      <c r="K95" s="420">
        <v>12586</v>
      </c>
      <c r="L95" s="421"/>
    </row>
    <row r="96" spans="1:12" s="355" customFormat="1" ht="12" customHeight="1">
      <c r="A96" s="758"/>
      <c r="B96" s="758"/>
      <c r="C96" s="758"/>
      <c r="D96" s="758"/>
      <c r="E96" s="758"/>
      <c r="F96" s="758"/>
      <c r="G96" s="758"/>
      <c r="H96" s="758"/>
      <c r="I96" s="758"/>
      <c r="L96" s="356"/>
    </row>
    <row r="97" spans="1:12" s="504" customFormat="1" ht="26.25" customHeight="1">
      <c r="A97" s="581" t="s">
        <v>51</v>
      </c>
      <c r="B97" s="757" t="s">
        <v>52</v>
      </c>
      <c r="C97" s="757"/>
      <c r="D97" s="757"/>
      <c r="E97" s="757"/>
      <c r="F97" s="757"/>
      <c r="G97" s="757"/>
      <c r="H97" s="757"/>
      <c r="I97" s="757"/>
      <c r="J97" s="506">
        <f>J99+J100+J101+J102+J103</f>
        <v>11021</v>
      </c>
      <c r="K97" s="506">
        <f>K99+K100+K101+K102+K103</f>
        <v>16456</v>
      </c>
      <c r="L97" s="505"/>
    </row>
    <row r="98" spans="1:12" s="485" customFormat="1" ht="12.75">
      <c r="A98" s="493"/>
      <c r="B98" s="735" t="s">
        <v>674</v>
      </c>
      <c r="C98" s="735"/>
      <c r="D98" s="735"/>
      <c r="E98" s="735"/>
      <c r="F98" s="735"/>
      <c r="G98" s="735"/>
      <c r="H98" s="735"/>
      <c r="I98" s="735"/>
      <c r="L98" s="486"/>
    </row>
    <row r="99" spans="2:12" s="492" customFormat="1" ht="15">
      <c r="B99" s="509" t="s">
        <v>863</v>
      </c>
      <c r="C99" s="492" t="s">
        <v>534</v>
      </c>
      <c r="J99" s="420"/>
      <c r="K99" s="420"/>
      <c r="L99" s="510"/>
    </row>
    <row r="100" spans="1:12" s="512" customFormat="1" ht="15">
      <c r="A100" s="511"/>
      <c r="B100" s="511" t="s">
        <v>596</v>
      </c>
      <c r="C100" s="512" t="s">
        <v>716</v>
      </c>
      <c r="D100" s="511"/>
      <c r="E100" s="511"/>
      <c r="F100" s="511"/>
      <c r="G100" s="511"/>
      <c r="H100" s="513"/>
      <c r="J100" s="514">
        <v>3</v>
      </c>
      <c r="K100" s="514">
        <v>348</v>
      </c>
      <c r="L100" s="513"/>
    </row>
    <row r="101" spans="1:12" s="512" customFormat="1" ht="15">
      <c r="A101" s="511"/>
      <c r="B101" s="511" t="s">
        <v>601</v>
      </c>
      <c r="C101" s="512" t="s">
        <v>48</v>
      </c>
      <c r="D101" s="511"/>
      <c r="E101" s="511"/>
      <c r="F101" s="511"/>
      <c r="G101" s="511"/>
      <c r="H101" s="513"/>
      <c r="J101" s="514">
        <v>10972</v>
      </c>
      <c r="K101" s="514">
        <v>16059</v>
      </c>
      <c r="L101" s="513"/>
    </row>
    <row r="102" spans="1:12" s="512" customFormat="1" ht="15">
      <c r="A102" s="511"/>
      <c r="B102" s="511" t="s">
        <v>604</v>
      </c>
      <c r="C102" s="512" t="s">
        <v>49</v>
      </c>
      <c r="D102" s="511"/>
      <c r="E102" s="511"/>
      <c r="F102" s="511"/>
      <c r="G102" s="511"/>
      <c r="H102" s="513"/>
      <c r="J102" s="514"/>
      <c r="K102" s="514"/>
      <c r="L102" s="513"/>
    </row>
    <row r="103" spans="1:12" s="492" customFormat="1" ht="15">
      <c r="A103" s="509"/>
      <c r="B103" s="509" t="s">
        <v>609</v>
      </c>
      <c r="C103" s="492" t="s">
        <v>50</v>
      </c>
      <c r="D103" s="509"/>
      <c r="E103" s="509"/>
      <c r="F103" s="509"/>
      <c r="G103" s="509"/>
      <c r="H103" s="510"/>
      <c r="J103" s="508">
        <v>46</v>
      </c>
      <c r="K103" s="508">
        <v>49</v>
      </c>
      <c r="L103" s="510"/>
    </row>
    <row r="104" spans="1:12" s="355" customFormat="1" ht="12" customHeight="1">
      <c r="A104" s="758"/>
      <c r="B104" s="758"/>
      <c r="C104" s="758"/>
      <c r="D104" s="758"/>
      <c r="E104" s="758"/>
      <c r="F104" s="758"/>
      <c r="G104" s="758"/>
      <c r="H104" s="758"/>
      <c r="I104" s="758"/>
      <c r="L104" s="356"/>
    </row>
    <row r="105" spans="1:12" s="504" customFormat="1" ht="26.25" customHeight="1">
      <c r="A105" s="581" t="s">
        <v>138</v>
      </c>
      <c r="B105" s="757" t="s">
        <v>139</v>
      </c>
      <c r="C105" s="757"/>
      <c r="D105" s="757"/>
      <c r="E105" s="757"/>
      <c r="F105" s="757"/>
      <c r="G105" s="757"/>
      <c r="H105" s="757"/>
      <c r="I105" s="757"/>
      <c r="J105" s="506">
        <f>J107+J108+J109</f>
        <v>2575</v>
      </c>
      <c r="K105" s="506">
        <f>K107+K108+K109</f>
        <v>1410</v>
      </c>
      <c r="L105" s="505"/>
    </row>
    <row r="106" spans="1:12" s="485" customFormat="1" ht="12.75">
      <c r="A106" s="493"/>
      <c r="B106" s="735" t="s">
        <v>674</v>
      </c>
      <c r="C106" s="735"/>
      <c r="D106" s="735"/>
      <c r="E106" s="735"/>
      <c r="F106" s="735"/>
      <c r="G106" s="735"/>
      <c r="H106" s="735"/>
      <c r="I106" s="735"/>
      <c r="L106" s="486"/>
    </row>
    <row r="107" spans="1:12" s="407" customFormat="1" ht="15" customHeight="1">
      <c r="A107" s="585"/>
      <c r="B107" s="406" t="s">
        <v>863</v>
      </c>
      <c r="C107" s="727" t="s">
        <v>116</v>
      </c>
      <c r="D107" s="727"/>
      <c r="E107" s="727"/>
      <c r="F107" s="727"/>
      <c r="G107" s="727"/>
      <c r="H107" s="727"/>
      <c r="I107" s="727"/>
      <c r="J107" s="514">
        <v>1713</v>
      </c>
      <c r="K107" s="514">
        <v>745</v>
      </c>
      <c r="L107" s="408"/>
    </row>
    <row r="108" spans="1:12" s="407" customFormat="1" ht="15">
      <c r="A108" s="585"/>
      <c r="B108" s="406" t="s">
        <v>596</v>
      </c>
      <c r="C108" s="727" t="s">
        <v>636</v>
      </c>
      <c r="D108" s="727"/>
      <c r="E108" s="727"/>
      <c r="F108" s="727"/>
      <c r="G108" s="727"/>
      <c r="H108" s="727"/>
      <c r="I108" s="727"/>
      <c r="J108" s="514">
        <v>862</v>
      </c>
      <c r="K108" s="514">
        <v>650</v>
      </c>
      <c r="L108" s="408"/>
    </row>
    <row r="109" spans="1:12" s="407" customFormat="1" ht="17.25" customHeight="1">
      <c r="A109" s="585"/>
      <c r="B109" s="406" t="s">
        <v>601</v>
      </c>
      <c r="C109" s="727" t="s">
        <v>137</v>
      </c>
      <c r="D109" s="727"/>
      <c r="E109" s="727"/>
      <c r="F109" s="727"/>
      <c r="G109" s="727"/>
      <c r="H109" s="727"/>
      <c r="I109" s="727"/>
      <c r="J109" s="514"/>
      <c r="K109" s="514">
        <v>15</v>
      </c>
      <c r="L109" s="408"/>
    </row>
    <row r="110" spans="1:12" s="355" customFormat="1" ht="12" customHeight="1">
      <c r="A110" s="758"/>
      <c r="B110" s="758"/>
      <c r="C110" s="758"/>
      <c r="D110" s="758"/>
      <c r="E110" s="758"/>
      <c r="F110" s="758"/>
      <c r="G110" s="758"/>
      <c r="H110" s="758"/>
      <c r="I110" s="758"/>
      <c r="L110" s="356"/>
    </row>
    <row r="111" spans="1:12" s="504" customFormat="1" ht="26.25" customHeight="1">
      <c r="A111" s="581" t="s">
        <v>140</v>
      </c>
      <c r="B111" s="757" t="s">
        <v>141</v>
      </c>
      <c r="C111" s="757"/>
      <c r="D111" s="757"/>
      <c r="E111" s="757"/>
      <c r="F111" s="757"/>
      <c r="G111" s="757"/>
      <c r="H111" s="757"/>
      <c r="I111" s="757"/>
      <c r="J111" s="506">
        <v>22</v>
      </c>
      <c r="K111" s="506">
        <v>689</v>
      </c>
      <c r="L111" s="505"/>
    </row>
    <row r="112" spans="1:12" s="355" customFormat="1" ht="12" customHeight="1">
      <c r="A112" s="758"/>
      <c r="B112" s="758"/>
      <c r="C112" s="758"/>
      <c r="D112" s="758"/>
      <c r="E112" s="758"/>
      <c r="F112" s="758"/>
      <c r="G112" s="758"/>
      <c r="H112" s="758"/>
      <c r="I112" s="758"/>
      <c r="L112" s="356"/>
    </row>
    <row r="113" spans="1:12" s="407" customFormat="1" ht="15">
      <c r="A113" s="585" t="s">
        <v>145</v>
      </c>
      <c r="B113" s="727" t="s">
        <v>146</v>
      </c>
      <c r="C113" s="727"/>
      <c r="D113" s="727"/>
      <c r="E113" s="727"/>
      <c r="F113" s="727"/>
      <c r="G113" s="727"/>
      <c r="H113" s="727"/>
      <c r="I113" s="727"/>
      <c r="L113" s="408"/>
    </row>
    <row r="114" spans="1:12" s="407" customFormat="1" ht="15.75" thickBot="1">
      <c r="A114" s="585"/>
      <c r="B114" s="406"/>
      <c r="C114" s="406"/>
      <c r="D114" s="406"/>
      <c r="E114" s="406"/>
      <c r="F114" s="406"/>
      <c r="G114" s="406"/>
      <c r="H114" s="406"/>
      <c r="I114" s="406"/>
      <c r="L114" s="408"/>
    </row>
    <row r="115" spans="1:14" s="354" customFormat="1" ht="27.75" customHeight="1" thickBot="1">
      <c r="A115" s="730" t="s">
        <v>535</v>
      </c>
      <c r="B115" s="731"/>
      <c r="C115" s="731"/>
      <c r="D115" s="731"/>
      <c r="E115" s="731"/>
      <c r="F115" s="731"/>
      <c r="G115" s="731"/>
      <c r="H115" s="731"/>
      <c r="I115" s="732"/>
      <c r="J115" s="351">
        <f>J14+J91+J97+J105+J111</f>
        <v>627661</v>
      </c>
      <c r="K115" s="351">
        <f>K14+K91+K97+K105+K111</f>
        <v>615259</v>
      </c>
      <c r="L115" s="352"/>
      <c r="M115" s="352"/>
      <c r="N115" s="353"/>
    </row>
    <row r="116" spans="1:14" s="72" customFormat="1" ht="16.5" customHeight="1">
      <c r="A116" s="343"/>
      <c r="B116" s="343"/>
      <c r="C116" s="343"/>
      <c r="D116" s="343"/>
      <c r="E116" s="343"/>
      <c r="F116" s="343"/>
      <c r="G116" s="343"/>
      <c r="H116" s="343"/>
      <c r="I116" s="344"/>
      <c r="J116" s="333"/>
      <c r="K116" s="333"/>
      <c r="L116" s="338"/>
      <c r="M116" s="338"/>
      <c r="N116" s="342"/>
    </row>
    <row r="117" spans="1:14" s="72" customFormat="1" ht="12.75">
      <c r="A117" s="343"/>
      <c r="B117" s="343"/>
      <c r="C117" s="343"/>
      <c r="D117" s="343"/>
      <c r="E117" s="343"/>
      <c r="F117" s="343"/>
      <c r="G117" s="343"/>
      <c r="H117" s="343"/>
      <c r="I117" s="344"/>
      <c r="J117" s="345"/>
      <c r="K117" s="346"/>
      <c r="L117" s="338"/>
      <c r="M117" s="338"/>
      <c r="N117" s="342"/>
    </row>
    <row r="118" spans="1:14" s="72" customFormat="1" ht="15" customHeight="1" thickBot="1">
      <c r="A118" s="333"/>
      <c r="B118" s="138"/>
      <c r="C118" s="138"/>
      <c r="D118" s="138"/>
      <c r="E118" s="138"/>
      <c r="F118" s="138"/>
      <c r="G118" s="138"/>
      <c r="J118" s="262"/>
      <c r="K118" s="262"/>
      <c r="L118" s="338"/>
      <c r="M118" s="338"/>
      <c r="N118" s="342"/>
    </row>
    <row r="119" spans="1:11" ht="15" customHeight="1">
      <c r="A119" s="759" t="s">
        <v>770</v>
      </c>
      <c r="B119" s="760"/>
      <c r="C119" s="760"/>
      <c r="D119" s="760"/>
      <c r="E119" s="760"/>
      <c r="F119" s="760"/>
      <c r="G119" s="760"/>
      <c r="H119" s="760"/>
      <c r="I119" s="761"/>
      <c r="J119" s="765" t="s">
        <v>423</v>
      </c>
      <c r="K119" s="767" t="s">
        <v>425</v>
      </c>
    </row>
    <row r="120" spans="1:11" ht="13.5" thickBot="1">
      <c r="A120" s="762"/>
      <c r="B120" s="763"/>
      <c r="C120" s="763"/>
      <c r="D120" s="763"/>
      <c r="E120" s="763"/>
      <c r="F120" s="763"/>
      <c r="G120" s="763"/>
      <c r="H120" s="763"/>
      <c r="I120" s="764"/>
      <c r="J120" s="766"/>
      <c r="K120" s="768"/>
    </row>
    <row r="121" spans="1:12" s="355" customFormat="1" ht="12" customHeight="1">
      <c r="A121" s="758"/>
      <c r="B121" s="758"/>
      <c r="C121" s="758"/>
      <c r="D121" s="758"/>
      <c r="E121" s="758"/>
      <c r="F121" s="758"/>
      <c r="G121" s="758"/>
      <c r="H121" s="758"/>
      <c r="I121" s="758"/>
      <c r="L121" s="356"/>
    </row>
    <row r="122" spans="1:12" s="504" customFormat="1" ht="26.25" customHeight="1">
      <c r="A122" s="581" t="s">
        <v>213</v>
      </c>
      <c r="B122" s="757" t="s">
        <v>214</v>
      </c>
      <c r="C122" s="757"/>
      <c r="D122" s="757"/>
      <c r="E122" s="757"/>
      <c r="F122" s="757"/>
      <c r="G122" s="757"/>
      <c r="H122" s="757"/>
      <c r="I122" s="757"/>
      <c r="J122" s="506">
        <f>J124+J125+J126+J127+J128+J129</f>
        <v>622847</v>
      </c>
      <c r="K122" s="506">
        <f>K124+K125+K126+K127+K128+K129</f>
        <v>610937</v>
      </c>
      <c r="L122" s="505"/>
    </row>
    <row r="123" spans="1:12" s="485" customFormat="1" ht="12.75">
      <c r="A123" s="493"/>
      <c r="B123" s="735" t="s">
        <v>674</v>
      </c>
      <c r="C123" s="735"/>
      <c r="D123" s="735"/>
      <c r="E123" s="735"/>
      <c r="F123" s="735"/>
      <c r="G123" s="735"/>
      <c r="H123" s="735"/>
      <c r="I123" s="735"/>
      <c r="L123" s="486"/>
    </row>
    <row r="124" spans="2:11" ht="12.75">
      <c r="B124" s="332" t="s">
        <v>863</v>
      </c>
      <c r="C124" s="332"/>
      <c r="D124" s="332"/>
      <c r="E124" s="332"/>
      <c r="F124" s="332"/>
      <c r="G124" s="332"/>
      <c r="H124" s="324" t="s">
        <v>206</v>
      </c>
      <c r="J124" s="262">
        <v>710426</v>
      </c>
      <c r="K124" s="262">
        <v>710426</v>
      </c>
    </row>
    <row r="125" spans="2:11" ht="12.75">
      <c r="B125" s="332" t="s">
        <v>596</v>
      </c>
      <c r="C125" s="332"/>
      <c r="D125" s="332"/>
      <c r="E125" s="332"/>
      <c r="F125" s="332"/>
      <c r="G125" s="332"/>
      <c r="H125" s="324" t="s">
        <v>207</v>
      </c>
      <c r="J125" s="262"/>
      <c r="K125" s="262"/>
    </row>
    <row r="126" spans="2:11" ht="12.75">
      <c r="B126" s="332" t="s">
        <v>601</v>
      </c>
      <c r="C126" s="332"/>
      <c r="D126" s="332"/>
      <c r="E126" s="332"/>
      <c r="F126" s="332"/>
      <c r="G126" s="332"/>
      <c r="H126" s="324" t="s">
        <v>208</v>
      </c>
      <c r="J126" s="262">
        <v>10975</v>
      </c>
      <c r="K126" s="262">
        <v>10975</v>
      </c>
    </row>
    <row r="127" spans="2:11" ht="12.75">
      <c r="B127" s="332" t="s">
        <v>604</v>
      </c>
      <c r="C127" s="332"/>
      <c r="D127" s="332"/>
      <c r="E127" s="332"/>
      <c r="F127" s="332"/>
      <c r="G127" s="332"/>
      <c r="H127" s="324" t="s">
        <v>209</v>
      </c>
      <c r="J127" s="262">
        <v>-98554</v>
      </c>
      <c r="K127" s="262">
        <v>-98554</v>
      </c>
    </row>
    <row r="128" spans="2:11" ht="12.75">
      <c r="B128" s="332" t="s">
        <v>609</v>
      </c>
      <c r="C128" s="332"/>
      <c r="D128" s="332"/>
      <c r="E128" s="332"/>
      <c r="F128" s="332"/>
      <c r="G128" s="332"/>
      <c r="H128" s="324" t="s">
        <v>210</v>
      </c>
      <c r="J128" s="262"/>
      <c r="K128" s="262"/>
    </row>
    <row r="129" spans="2:11" ht="12.75">
      <c r="B129" s="332" t="s">
        <v>211</v>
      </c>
      <c r="C129" s="332"/>
      <c r="D129" s="332"/>
      <c r="E129" s="332"/>
      <c r="F129" s="332"/>
      <c r="G129" s="332"/>
      <c r="H129" s="324" t="s">
        <v>212</v>
      </c>
      <c r="J129" s="262"/>
      <c r="K129" s="262">
        <v>-11910</v>
      </c>
    </row>
    <row r="130" spans="1:12" s="355" customFormat="1" ht="12" customHeight="1">
      <c r="A130" s="758"/>
      <c r="B130" s="758"/>
      <c r="C130" s="758"/>
      <c r="D130" s="758"/>
      <c r="E130" s="758"/>
      <c r="F130" s="758"/>
      <c r="G130" s="758"/>
      <c r="H130" s="758"/>
      <c r="I130" s="758"/>
      <c r="L130" s="356"/>
    </row>
    <row r="131" spans="1:12" s="504" customFormat="1" ht="26.25" customHeight="1">
      <c r="A131" s="581" t="s">
        <v>281</v>
      </c>
      <c r="B131" s="757" t="s">
        <v>637</v>
      </c>
      <c r="C131" s="757"/>
      <c r="D131" s="757"/>
      <c r="E131" s="757"/>
      <c r="F131" s="757"/>
      <c r="G131" s="757"/>
      <c r="H131" s="757"/>
      <c r="I131" s="757"/>
      <c r="J131" s="506">
        <f>J133+J134+J135</f>
        <v>4768</v>
      </c>
      <c r="K131" s="506">
        <f>K133+K134+K135</f>
        <v>2842</v>
      </c>
      <c r="L131" s="505"/>
    </row>
    <row r="132" spans="1:12" s="485" customFormat="1" ht="12.75">
      <c r="A132" s="493"/>
      <c r="B132" s="735" t="s">
        <v>674</v>
      </c>
      <c r="C132" s="735"/>
      <c r="D132" s="735"/>
      <c r="E132" s="735"/>
      <c r="F132" s="735"/>
      <c r="G132" s="735"/>
      <c r="H132" s="735"/>
      <c r="I132" s="735"/>
      <c r="L132" s="486"/>
    </row>
    <row r="133" spans="1:12" s="407" customFormat="1" ht="17.25" customHeight="1">
      <c r="A133" s="585"/>
      <c r="B133" s="406" t="s">
        <v>863</v>
      </c>
      <c r="C133" s="727" t="s">
        <v>638</v>
      </c>
      <c r="D133" s="727"/>
      <c r="E133" s="727"/>
      <c r="F133" s="727"/>
      <c r="G133" s="727"/>
      <c r="H133" s="727"/>
      <c r="I133" s="727"/>
      <c r="J133" s="262">
        <v>1415</v>
      </c>
      <c r="K133" s="262">
        <v>70</v>
      </c>
      <c r="L133" s="408"/>
    </row>
    <row r="134" spans="1:12" s="407" customFormat="1" ht="15">
      <c r="A134" s="585"/>
      <c r="B134" s="406" t="s">
        <v>596</v>
      </c>
      <c r="C134" s="727" t="s">
        <v>272</v>
      </c>
      <c r="D134" s="727"/>
      <c r="E134" s="727"/>
      <c r="F134" s="727"/>
      <c r="G134" s="727"/>
      <c r="H134" s="727"/>
      <c r="I134" s="727"/>
      <c r="J134" s="262">
        <v>2035</v>
      </c>
      <c r="K134" s="262">
        <v>1566</v>
      </c>
      <c r="L134" s="408"/>
    </row>
    <row r="135" spans="1:12" s="407" customFormat="1" ht="17.25" customHeight="1">
      <c r="A135" s="585"/>
      <c r="B135" s="406" t="s">
        <v>601</v>
      </c>
      <c r="C135" s="727" t="s">
        <v>639</v>
      </c>
      <c r="D135" s="727"/>
      <c r="E135" s="727"/>
      <c r="F135" s="727"/>
      <c r="G135" s="727"/>
      <c r="H135" s="727"/>
      <c r="I135" s="727"/>
      <c r="J135" s="262">
        <v>1318</v>
      </c>
      <c r="K135" s="262">
        <v>1206</v>
      </c>
      <c r="L135" s="408"/>
    </row>
    <row r="136" spans="1:12" s="355" customFormat="1" ht="12" customHeight="1">
      <c r="A136" s="758"/>
      <c r="B136" s="758"/>
      <c r="C136" s="758"/>
      <c r="D136" s="758"/>
      <c r="E136" s="758"/>
      <c r="F136" s="758"/>
      <c r="G136" s="758"/>
      <c r="H136" s="758"/>
      <c r="I136" s="758"/>
      <c r="L136" s="356"/>
    </row>
    <row r="137" spans="1:12" s="504" customFormat="1" ht="26.25" customHeight="1">
      <c r="A137" s="581" t="s">
        <v>283</v>
      </c>
      <c r="B137" s="757" t="s">
        <v>284</v>
      </c>
      <c r="C137" s="757"/>
      <c r="D137" s="757"/>
      <c r="E137" s="757"/>
      <c r="F137" s="757"/>
      <c r="G137" s="757"/>
      <c r="H137" s="757"/>
      <c r="I137" s="757"/>
      <c r="J137" s="506">
        <v>46</v>
      </c>
      <c r="K137" s="506">
        <v>49</v>
      </c>
      <c r="L137" s="505"/>
    </row>
    <row r="138" spans="1:12" s="504" customFormat="1" ht="32.25" customHeight="1">
      <c r="A138" s="581" t="s">
        <v>285</v>
      </c>
      <c r="B138" s="757" t="s">
        <v>736</v>
      </c>
      <c r="C138" s="757"/>
      <c r="D138" s="757"/>
      <c r="E138" s="757"/>
      <c r="F138" s="757"/>
      <c r="G138" s="757"/>
      <c r="H138" s="757"/>
      <c r="I138" s="757"/>
      <c r="J138" s="506"/>
      <c r="K138" s="506"/>
      <c r="L138" s="505"/>
    </row>
    <row r="139" spans="1:12" s="504" customFormat="1" ht="26.25" customHeight="1" thickBot="1">
      <c r="A139" s="581" t="s">
        <v>294</v>
      </c>
      <c r="B139" s="757" t="s">
        <v>295</v>
      </c>
      <c r="C139" s="757"/>
      <c r="D139" s="757"/>
      <c r="E139" s="757"/>
      <c r="F139" s="757"/>
      <c r="G139" s="757"/>
      <c r="H139" s="757"/>
      <c r="I139" s="757"/>
      <c r="J139" s="506"/>
      <c r="K139" s="506">
        <v>1441</v>
      </c>
      <c r="L139" s="505"/>
    </row>
    <row r="140" spans="1:14" s="354" customFormat="1" ht="27.75" customHeight="1" thickBot="1">
      <c r="A140" s="730" t="s">
        <v>536</v>
      </c>
      <c r="B140" s="731"/>
      <c r="C140" s="731"/>
      <c r="D140" s="731"/>
      <c r="E140" s="731"/>
      <c r="F140" s="731"/>
      <c r="G140" s="731"/>
      <c r="H140" s="731"/>
      <c r="I140" s="732"/>
      <c r="J140" s="351">
        <f>J122+J131+J137+J139</f>
        <v>627661</v>
      </c>
      <c r="K140" s="351">
        <f>K122+K131+K137+K139</f>
        <v>615269</v>
      </c>
      <c r="L140" s="352"/>
      <c r="M140" s="352"/>
      <c r="N140" s="353"/>
    </row>
    <row r="141" spans="2:7" ht="12.75">
      <c r="B141" s="332"/>
      <c r="C141" s="332"/>
      <c r="D141" s="332"/>
      <c r="E141" s="332"/>
      <c r="F141" s="332"/>
      <c r="G141" s="332"/>
    </row>
    <row r="142" spans="2:7" ht="12.75">
      <c r="B142" s="332"/>
      <c r="C142" s="332"/>
      <c r="D142" s="332"/>
      <c r="E142" s="332"/>
      <c r="F142" s="332"/>
      <c r="G142" s="332"/>
    </row>
    <row r="143" spans="2:7" ht="12.75">
      <c r="B143" s="332"/>
      <c r="C143" s="332"/>
      <c r="D143" s="332"/>
      <c r="E143" s="332"/>
      <c r="F143" s="332"/>
      <c r="G143" s="332"/>
    </row>
    <row r="144" spans="2:7" ht="12.75">
      <c r="B144" s="332"/>
      <c r="C144" s="332"/>
      <c r="D144" s="332"/>
      <c r="E144" s="332"/>
      <c r="F144" s="332"/>
      <c r="G144" s="332"/>
    </row>
    <row r="145" spans="2:7" ht="12.75">
      <c r="B145" s="332"/>
      <c r="C145" s="332"/>
      <c r="D145" s="332"/>
      <c r="E145" s="332"/>
      <c r="F145" s="332"/>
      <c r="G145" s="332"/>
    </row>
    <row r="146" spans="1:11" s="1" customFormat="1" ht="15.75">
      <c r="A146" s="518" t="s">
        <v>537</v>
      </c>
      <c r="B146" s="518"/>
      <c r="C146" s="518"/>
      <c r="D146" s="518"/>
      <c r="E146" s="518"/>
      <c r="F146" s="323"/>
      <c r="G146" s="323"/>
      <c r="H146" s="323"/>
      <c r="I146" s="323"/>
      <c r="J146" s="323"/>
      <c r="K146" s="323"/>
    </row>
    <row r="147" spans="2:7" ht="12.75">
      <c r="B147" s="332"/>
      <c r="C147" s="332"/>
      <c r="D147" s="332"/>
      <c r="E147" s="332"/>
      <c r="F147" s="332"/>
      <c r="G147" s="332"/>
    </row>
    <row r="148" spans="1:8" s="519" customFormat="1" ht="14.25">
      <c r="A148" s="519" t="s">
        <v>775</v>
      </c>
      <c r="B148" s="520" t="s">
        <v>341</v>
      </c>
      <c r="C148" s="521"/>
      <c r="D148" s="521"/>
      <c r="E148" s="521"/>
      <c r="F148" s="521"/>
      <c r="G148" s="521"/>
      <c r="H148" s="522"/>
    </row>
    <row r="149" spans="2:8" s="519" customFormat="1" ht="14.25">
      <c r="B149" s="520"/>
      <c r="C149" s="521"/>
      <c r="D149" s="521"/>
      <c r="E149" s="521"/>
      <c r="F149" s="521"/>
      <c r="G149" s="521"/>
      <c r="H149" s="522"/>
    </row>
    <row r="150" spans="2:8" s="519" customFormat="1" ht="14.25">
      <c r="B150" s="520"/>
      <c r="C150" s="521"/>
      <c r="D150" s="521"/>
      <c r="E150" s="521"/>
      <c r="F150" s="521"/>
      <c r="G150" s="521"/>
      <c r="H150" s="522"/>
    </row>
    <row r="151" spans="2:11" ht="13.5" thickBot="1">
      <c r="B151" s="332"/>
      <c r="C151" s="332"/>
      <c r="D151" s="332"/>
      <c r="E151" s="332"/>
      <c r="F151" s="332"/>
      <c r="G151" s="332"/>
      <c r="K151" s="326" t="s">
        <v>810</v>
      </c>
    </row>
    <row r="152" spans="1:11" ht="15" customHeight="1">
      <c r="A152" s="759" t="s">
        <v>770</v>
      </c>
      <c r="B152" s="760"/>
      <c r="C152" s="760"/>
      <c r="D152" s="760"/>
      <c r="E152" s="760"/>
      <c r="F152" s="760"/>
      <c r="G152" s="760"/>
      <c r="H152" s="760"/>
      <c r="I152" s="761"/>
      <c r="J152" s="765" t="s">
        <v>423</v>
      </c>
      <c r="K152" s="767" t="s">
        <v>425</v>
      </c>
    </row>
    <row r="153" spans="1:11" ht="13.5" thickBot="1">
      <c r="A153" s="762"/>
      <c r="B153" s="763"/>
      <c r="C153" s="763"/>
      <c r="D153" s="763"/>
      <c r="E153" s="763"/>
      <c r="F153" s="763"/>
      <c r="G153" s="763"/>
      <c r="H153" s="763"/>
      <c r="I153" s="764"/>
      <c r="J153" s="766"/>
      <c r="K153" s="768"/>
    </row>
    <row r="154" spans="1:11" s="512" customFormat="1" ht="26.25" customHeight="1">
      <c r="A154" s="512" t="s">
        <v>775</v>
      </c>
      <c r="B154" s="770" t="s">
        <v>426</v>
      </c>
      <c r="C154" s="770"/>
      <c r="D154" s="770"/>
      <c r="E154" s="770"/>
      <c r="F154" s="770"/>
      <c r="G154" s="770"/>
      <c r="H154" s="770"/>
      <c r="I154" s="770"/>
      <c r="K154" s="248">
        <v>1481</v>
      </c>
    </row>
    <row r="155" spans="1:11" s="512" customFormat="1" ht="26.25" customHeight="1">
      <c r="A155" s="512" t="s">
        <v>776</v>
      </c>
      <c r="B155" s="770" t="s">
        <v>597</v>
      </c>
      <c r="C155" s="770"/>
      <c r="D155" s="770"/>
      <c r="E155" s="770"/>
      <c r="F155" s="770"/>
      <c r="G155" s="770"/>
      <c r="H155" s="770"/>
      <c r="I155" s="770"/>
      <c r="J155" s="512">
        <v>51</v>
      </c>
      <c r="K155" s="248">
        <f>51+2</f>
        <v>53</v>
      </c>
    </row>
    <row r="156" spans="1:11" s="512" customFormat="1" ht="26.25" customHeight="1">
      <c r="A156" s="512" t="s">
        <v>777</v>
      </c>
      <c r="B156" s="770" t="s">
        <v>427</v>
      </c>
      <c r="C156" s="770"/>
      <c r="D156" s="770"/>
      <c r="E156" s="770"/>
      <c r="F156" s="770"/>
      <c r="G156" s="770"/>
      <c r="H156" s="770"/>
      <c r="I156" s="770"/>
      <c r="J156" s="512">
        <v>5552</v>
      </c>
      <c r="K156" s="248">
        <v>5603</v>
      </c>
    </row>
    <row r="157" spans="1:11" s="512" customFormat="1" ht="26.25" customHeight="1">
      <c r="A157" s="512" t="s">
        <v>778</v>
      </c>
      <c r="B157" s="770" t="s">
        <v>598</v>
      </c>
      <c r="C157" s="770"/>
      <c r="D157" s="770"/>
      <c r="E157" s="770"/>
      <c r="F157" s="770"/>
      <c r="G157" s="770"/>
      <c r="H157" s="770"/>
      <c r="I157" s="770"/>
      <c r="K157" s="248"/>
    </row>
    <row r="158" spans="1:11" s="512" customFormat="1" ht="26.25" customHeight="1">
      <c r="A158" s="512" t="s">
        <v>779</v>
      </c>
      <c r="B158" s="770" t="s">
        <v>599</v>
      </c>
      <c r="C158" s="770"/>
      <c r="D158" s="770"/>
      <c r="E158" s="770"/>
      <c r="F158" s="770"/>
      <c r="G158" s="770"/>
      <c r="H158" s="770"/>
      <c r="I158" s="770"/>
      <c r="K158" s="248"/>
    </row>
    <row r="159" spans="1:11" s="512" customFormat="1" ht="26.25" customHeight="1" thickBot="1">
      <c r="A159" s="512" t="s">
        <v>818</v>
      </c>
      <c r="B159" s="770" t="s">
        <v>439</v>
      </c>
      <c r="C159" s="770"/>
      <c r="D159" s="770"/>
      <c r="E159" s="770"/>
      <c r="F159" s="770"/>
      <c r="G159" s="770"/>
      <c r="H159" s="770"/>
      <c r="I159" s="770"/>
      <c r="K159" s="248"/>
    </row>
    <row r="160" spans="1:11" s="519" customFormat="1" ht="26.25" customHeight="1" thickBot="1">
      <c r="A160" s="523" t="s">
        <v>825</v>
      </c>
      <c r="B160" s="524"/>
      <c r="C160" s="524"/>
      <c r="D160" s="524"/>
      <c r="E160" s="524"/>
      <c r="F160" s="524"/>
      <c r="G160" s="524"/>
      <c r="H160" s="525"/>
      <c r="I160" s="526"/>
      <c r="J160" s="527">
        <f>SUM(J154:J159)</f>
        <v>5603</v>
      </c>
      <c r="K160" s="527">
        <f>SUM(K154:K159)</f>
        <v>7137</v>
      </c>
    </row>
    <row r="161" spans="2:7" ht="12.75">
      <c r="B161" s="332"/>
      <c r="C161" s="332"/>
      <c r="D161" s="332"/>
      <c r="E161" s="332"/>
      <c r="F161" s="332"/>
      <c r="G161" s="332"/>
    </row>
    <row r="162" spans="2:7" ht="12.75">
      <c r="B162" s="332"/>
      <c r="C162" s="332"/>
      <c r="D162" s="332"/>
      <c r="E162" s="332"/>
      <c r="F162" s="332"/>
      <c r="G162" s="332"/>
    </row>
    <row r="163" spans="2:7" ht="12.75">
      <c r="B163" s="332"/>
      <c r="C163" s="332"/>
      <c r="D163" s="332"/>
      <c r="E163" s="332"/>
      <c r="F163" s="332"/>
      <c r="G163" s="332"/>
    </row>
    <row r="164" spans="2:7" ht="12.75">
      <c r="B164" s="332"/>
      <c r="C164" s="332"/>
      <c r="D164" s="332"/>
      <c r="E164" s="332"/>
      <c r="F164" s="332"/>
      <c r="G164" s="332"/>
    </row>
    <row r="165" spans="2:7" ht="12.75">
      <c r="B165" s="332"/>
      <c r="C165" s="332"/>
      <c r="D165" s="332"/>
      <c r="E165" s="332"/>
      <c r="F165" s="332"/>
      <c r="G165" s="332"/>
    </row>
    <row r="166" spans="2:7" ht="12.75">
      <c r="B166" s="332"/>
      <c r="C166" s="332"/>
      <c r="D166" s="332"/>
      <c r="E166" s="332"/>
      <c r="F166" s="332"/>
      <c r="G166" s="332"/>
    </row>
    <row r="167" spans="2:7" ht="12.75">
      <c r="B167" s="332"/>
      <c r="C167" s="332"/>
      <c r="D167" s="332"/>
      <c r="E167" s="332"/>
      <c r="F167" s="332"/>
      <c r="G167" s="332"/>
    </row>
    <row r="168" spans="2:7" ht="12.75">
      <c r="B168" s="332"/>
      <c r="C168" s="332"/>
      <c r="D168" s="332"/>
      <c r="E168" s="332"/>
      <c r="F168" s="332"/>
      <c r="G168" s="332"/>
    </row>
    <row r="169" spans="1:11" s="519" customFormat="1" ht="30" customHeight="1">
      <c r="A169" s="519" t="s">
        <v>776</v>
      </c>
      <c r="B169" s="771" t="s">
        <v>333</v>
      </c>
      <c r="C169" s="771"/>
      <c r="D169" s="771"/>
      <c r="E169" s="771"/>
      <c r="F169" s="771"/>
      <c r="G169" s="771"/>
      <c r="H169" s="771"/>
      <c r="I169" s="771"/>
      <c r="J169" s="771"/>
      <c r="K169" s="771"/>
    </row>
    <row r="170" spans="2:7" ht="12.75">
      <c r="B170" s="332"/>
      <c r="C170" s="332"/>
      <c r="D170" s="332"/>
      <c r="E170" s="332"/>
      <c r="F170" s="332"/>
      <c r="G170" s="332"/>
    </row>
    <row r="171" spans="2:11" ht="13.5" thickBot="1">
      <c r="B171" s="332"/>
      <c r="C171" s="332"/>
      <c r="D171" s="332"/>
      <c r="E171" s="332"/>
      <c r="F171" s="332"/>
      <c r="G171" s="332"/>
      <c r="K171" s="326" t="s">
        <v>334</v>
      </c>
    </row>
    <row r="172" spans="1:11" ht="15" customHeight="1">
      <c r="A172" s="759" t="s">
        <v>770</v>
      </c>
      <c r="B172" s="760"/>
      <c r="C172" s="760"/>
      <c r="D172" s="760"/>
      <c r="E172" s="760"/>
      <c r="F172" s="760"/>
      <c r="G172" s="760"/>
      <c r="H172" s="760"/>
      <c r="I172" s="760"/>
      <c r="J172" s="761"/>
      <c r="K172" s="767" t="s">
        <v>425</v>
      </c>
    </row>
    <row r="173" spans="1:11" ht="13.5" thickBot="1">
      <c r="A173" s="762"/>
      <c r="B173" s="763"/>
      <c r="C173" s="763"/>
      <c r="D173" s="763"/>
      <c r="E173" s="763"/>
      <c r="F173" s="763"/>
      <c r="G173" s="763"/>
      <c r="H173" s="763"/>
      <c r="I173" s="763"/>
      <c r="J173" s="764"/>
      <c r="K173" s="768"/>
    </row>
    <row r="174" spans="1:11" s="512" customFormat="1" ht="29.25" customHeight="1">
      <c r="A174" s="512" t="s">
        <v>775</v>
      </c>
      <c r="B174" s="775" t="s">
        <v>369</v>
      </c>
      <c r="C174" s="775"/>
      <c r="D174" s="775"/>
      <c r="E174" s="775"/>
      <c r="F174" s="775"/>
      <c r="G174" s="775"/>
      <c r="H174" s="775"/>
      <c r="I174" s="775"/>
      <c r="K174" s="248">
        <v>1</v>
      </c>
    </row>
    <row r="175" spans="1:11" s="512" customFormat="1" ht="29.25" customHeight="1">
      <c r="A175" s="512" t="s">
        <v>776</v>
      </c>
      <c r="B175" s="775" t="s">
        <v>335</v>
      </c>
      <c r="C175" s="775"/>
      <c r="D175" s="775"/>
      <c r="E175" s="775"/>
      <c r="F175" s="775"/>
      <c r="G175" s="775"/>
      <c r="H175" s="775"/>
      <c r="I175" s="775"/>
      <c r="K175" s="248">
        <v>244</v>
      </c>
    </row>
    <row r="176" spans="1:11" s="512" customFormat="1" ht="29.25" customHeight="1">
      <c r="A176" s="512" t="s">
        <v>777</v>
      </c>
      <c r="B176" s="775" t="s">
        <v>336</v>
      </c>
      <c r="C176" s="775"/>
      <c r="D176" s="775"/>
      <c r="E176" s="775"/>
      <c r="F176" s="775"/>
      <c r="G176" s="775"/>
      <c r="H176" s="775"/>
      <c r="I176" s="775"/>
      <c r="K176" s="248"/>
    </row>
    <row r="177" spans="1:11" s="512" customFormat="1" ht="29.25" customHeight="1" thickBot="1">
      <c r="A177" s="512" t="s">
        <v>778</v>
      </c>
      <c r="B177" s="775" t="s">
        <v>337</v>
      </c>
      <c r="C177" s="775"/>
      <c r="D177" s="775"/>
      <c r="E177" s="775"/>
      <c r="F177" s="775"/>
      <c r="G177" s="775"/>
      <c r="H177" s="775"/>
      <c r="I177" s="775"/>
      <c r="K177" s="248"/>
    </row>
    <row r="178" spans="1:11" s="512" customFormat="1" ht="26.25" customHeight="1" thickBot="1">
      <c r="A178" s="772" t="s">
        <v>825</v>
      </c>
      <c r="B178" s="773"/>
      <c r="C178" s="773"/>
      <c r="D178" s="773"/>
      <c r="E178" s="773"/>
      <c r="F178" s="773"/>
      <c r="G178" s="773"/>
      <c r="H178" s="773"/>
      <c r="I178" s="773"/>
      <c r="J178" s="774"/>
      <c r="K178" s="529">
        <f>SUM(K174:K177)</f>
        <v>245</v>
      </c>
    </row>
    <row r="179" spans="2:11" s="512" customFormat="1" ht="15">
      <c r="B179" s="770"/>
      <c r="C179" s="770"/>
      <c r="D179" s="770"/>
      <c r="E179" s="770"/>
      <c r="F179" s="770"/>
      <c r="G179" s="770"/>
      <c r="H179" s="770"/>
      <c r="I179" s="770"/>
      <c r="K179" s="248"/>
    </row>
    <row r="180" spans="1:11" s="519" customFormat="1" ht="30" customHeight="1">
      <c r="A180" s="519" t="s">
        <v>777</v>
      </c>
      <c r="B180" s="771" t="s">
        <v>370</v>
      </c>
      <c r="C180" s="771"/>
      <c r="D180" s="771"/>
      <c r="E180" s="771"/>
      <c r="F180" s="771"/>
      <c r="G180" s="771"/>
      <c r="H180" s="771"/>
      <c r="I180" s="771"/>
      <c r="J180" s="771"/>
      <c r="K180" s="771"/>
    </row>
    <row r="181" spans="2:7" ht="12.75">
      <c r="B181" s="332"/>
      <c r="C181" s="332"/>
      <c r="D181" s="332"/>
      <c r="E181" s="332"/>
      <c r="F181" s="332"/>
      <c r="G181" s="332"/>
    </row>
    <row r="182" spans="2:11" ht="13.5" thickBot="1">
      <c r="B182" s="332"/>
      <c r="C182" s="332"/>
      <c r="D182" s="332"/>
      <c r="E182" s="332"/>
      <c r="F182" s="332"/>
      <c r="G182" s="332"/>
      <c r="K182" s="326" t="s">
        <v>572</v>
      </c>
    </row>
    <row r="183" spans="1:11" ht="15" customHeight="1">
      <c r="A183" s="759" t="s">
        <v>770</v>
      </c>
      <c r="B183" s="760"/>
      <c r="C183" s="760"/>
      <c r="D183" s="760"/>
      <c r="E183" s="760"/>
      <c r="F183" s="760"/>
      <c r="G183" s="760"/>
      <c r="H183" s="760"/>
      <c r="I183" s="760"/>
      <c r="J183" s="761"/>
      <c r="K183" s="767" t="s">
        <v>425</v>
      </c>
    </row>
    <row r="184" spans="1:11" ht="13.5" thickBot="1">
      <c r="A184" s="762"/>
      <c r="B184" s="763"/>
      <c r="C184" s="763"/>
      <c r="D184" s="763"/>
      <c r="E184" s="763"/>
      <c r="F184" s="763"/>
      <c r="G184" s="763"/>
      <c r="H184" s="763"/>
      <c r="I184" s="763"/>
      <c r="J184" s="764"/>
      <c r="K184" s="768"/>
    </row>
    <row r="185" spans="1:11" s="512" customFormat="1" ht="29.25" customHeight="1">
      <c r="A185" s="512" t="s">
        <v>775</v>
      </c>
      <c r="B185" s="775" t="s">
        <v>338</v>
      </c>
      <c r="C185" s="775"/>
      <c r="D185" s="775"/>
      <c r="E185" s="775"/>
      <c r="F185" s="775"/>
      <c r="G185" s="775"/>
      <c r="H185" s="775"/>
      <c r="I185" s="775"/>
      <c r="K185" s="248"/>
    </row>
    <row r="186" spans="1:11" s="512" customFormat="1" ht="29.25" customHeight="1">
      <c r="A186" s="512" t="s">
        <v>776</v>
      </c>
      <c r="B186" s="775" t="s">
        <v>339</v>
      </c>
      <c r="C186" s="775"/>
      <c r="D186" s="775"/>
      <c r="E186" s="775"/>
      <c r="F186" s="775"/>
      <c r="G186" s="775"/>
      <c r="H186" s="775"/>
      <c r="I186" s="775"/>
      <c r="K186" s="248"/>
    </row>
    <row r="187" spans="1:11" s="512" customFormat="1" ht="29.25" customHeight="1" thickBot="1">
      <c r="A187" s="512" t="s">
        <v>777</v>
      </c>
      <c r="B187" s="775" t="s">
        <v>340</v>
      </c>
      <c r="C187" s="775"/>
      <c r="D187" s="775"/>
      <c r="E187" s="775"/>
      <c r="F187" s="775"/>
      <c r="G187" s="775"/>
      <c r="H187" s="775"/>
      <c r="I187" s="775"/>
      <c r="K187" s="248">
        <v>9473</v>
      </c>
    </row>
    <row r="188" spans="1:11" s="512" customFormat="1" ht="26.25" customHeight="1" thickBot="1">
      <c r="A188" s="772" t="s">
        <v>825</v>
      </c>
      <c r="B188" s="773"/>
      <c r="C188" s="773"/>
      <c r="D188" s="773"/>
      <c r="E188" s="773"/>
      <c r="F188" s="773"/>
      <c r="G188" s="773"/>
      <c r="H188" s="773"/>
      <c r="I188" s="773"/>
      <c r="J188" s="774"/>
      <c r="K188" s="529">
        <f>SUM(K185:K187)</f>
        <v>9473</v>
      </c>
    </row>
    <row r="189" spans="2:7" ht="12.75">
      <c r="B189" s="332"/>
      <c r="C189" s="332"/>
      <c r="D189" s="332"/>
      <c r="E189" s="332"/>
      <c r="F189" s="332"/>
      <c r="G189" s="332"/>
    </row>
    <row r="190" spans="1:11" s="519" customFormat="1" ht="30" customHeight="1">
      <c r="A190" s="519" t="s">
        <v>778</v>
      </c>
      <c r="B190" s="771" t="s">
        <v>342</v>
      </c>
      <c r="C190" s="771"/>
      <c r="D190" s="771"/>
      <c r="E190" s="771"/>
      <c r="F190" s="771"/>
      <c r="G190" s="771"/>
      <c r="H190" s="771"/>
      <c r="I190" s="771"/>
      <c r="J190" s="771"/>
      <c r="K190" s="771"/>
    </row>
    <row r="191" spans="2:7" ht="12.75">
      <c r="B191" s="332"/>
      <c r="C191" s="332"/>
      <c r="D191" s="332"/>
      <c r="E191" s="332"/>
      <c r="F191" s="332"/>
      <c r="G191" s="332"/>
    </row>
    <row r="192" spans="2:11" ht="13.5" thickBot="1">
      <c r="B192" s="332"/>
      <c r="C192" s="332"/>
      <c r="D192" s="332"/>
      <c r="E192" s="332"/>
      <c r="F192" s="332"/>
      <c r="G192" s="332"/>
      <c r="K192" s="326" t="s">
        <v>572</v>
      </c>
    </row>
    <row r="193" spans="1:11" ht="15" customHeight="1">
      <c r="A193" s="759" t="s">
        <v>770</v>
      </c>
      <c r="B193" s="760"/>
      <c r="C193" s="760"/>
      <c r="D193" s="760"/>
      <c r="E193" s="760"/>
      <c r="F193" s="760"/>
      <c r="G193" s="760"/>
      <c r="H193" s="760"/>
      <c r="I193" s="760"/>
      <c r="J193" s="761"/>
      <c r="K193" s="767" t="s">
        <v>425</v>
      </c>
    </row>
    <row r="194" spans="1:11" ht="13.5" thickBot="1">
      <c r="A194" s="762"/>
      <c r="B194" s="763"/>
      <c r="C194" s="763"/>
      <c r="D194" s="763"/>
      <c r="E194" s="763"/>
      <c r="F194" s="763"/>
      <c r="G194" s="763"/>
      <c r="H194" s="763"/>
      <c r="I194" s="763"/>
      <c r="J194" s="764"/>
      <c r="K194" s="768"/>
    </row>
    <row r="195" spans="1:11" s="512" customFormat="1" ht="29.25" customHeight="1">
      <c r="A195" s="512" t="s">
        <v>775</v>
      </c>
      <c r="B195" s="775" t="s">
        <v>343</v>
      </c>
      <c r="C195" s="775"/>
      <c r="D195" s="775"/>
      <c r="E195" s="775"/>
      <c r="F195" s="775"/>
      <c r="G195" s="775"/>
      <c r="H195" s="775"/>
      <c r="I195" s="775"/>
      <c r="K195" s="248">
        <v>11322</v>
      </c>
    </row>
    <row r="196" spans="2:11" s="512" customFormat="1" ht="29.25" customHeight="1">
      <c r="B196" s="775" t="s">
        <v>344</v>
      </c>
      <c r="C196" s="775"/>
      <c r="D196" s="775"/>
      <c r="E196" s="775"/>
      <c r="F196" s="775"/>
      <c r="G196" s="775"/>
      <c r="H196" s="775"/>
      <c r="I196" s="775"/>
      <c r="K196" s="248"/>
    </row>
    <row r="197" spans="1:11" s="512" customFormat="1" ht="29.25" customHeight="1" thickBot="1">
      <c r="A197" s="512" t="s">
        <v>776</v>
      </c>
      <c r="B197" s="775" t="s">
        <v>345</v>
      </c>
      <c r="C197" s="775"/>
      <c r="D197" s="775"/>
      <c r="E197" s="775"/>
      <c r="F197" s="775"/>
      <c r="G197" s="775"/>
      <c r="H197" s="775"/>
      <c r="I197" s="775"/>
      <c r="K197" s="248"/>
    </row>
    <row r="198" spans="1:11" s="512" customFormat="1" ht="26.25" customHeight="1" thickBot="1">
      <c r="A198" s="772" t="s">
        <v>825</v>
      </c>
      <c r="B198" s="773"/>
      <c r="C198" s="773"/>
      <c r="D198" s="773"/>
      <c r="E198" s="773"/>
      <c r="F198" s="773"/>
      <c r="G198" s="773"/>
      <c r="H198" s="773"/>
      <c r="I198" s="773"/>
      <c r="J198" s="774"/>
      <c r="K198" s="529">
        <f>SUM(K195:K197)</f>
        <v>11322</v>
      </c>
    </row>
    <row r="199" spans="2:7" ht="12.75">
      <c r="B199" s="332"/>
      <c r="C199" s="332"/>
      <c r="D199" s="332"/>
      <c r="E199" s="332"/>
      <c r="F199" s="332"/>
      <c r="G199" s="332"/>
    </row>
  </sheetData>
  <sheetProtection/>
  <mergeCells count="85">
    <mergeCell ref="B195:I195"/>
    <mergeCell ref="B196:I196"/>
    <mergeCell ref="B197:I197"/>
    <mergeCell ref="A198:J198"/>
    <mergeCell ref="A188:J188"/>
    <mergeCell ref="B190:K190"/>
    <mergeCell ref="A193:J194"/>
    <mergeCell ref="K193:K194"/>
    <mergeCell ref="B177:I177"/>
    <mergeCell ref="B185:I185"/>
    <mergeCell ref="B186:I186"/>
    <mergeCell ref="B187:I187"/>
    <mergeCell ref="B179:I179"/>
    <mergeCell ref="B169:K169"/>
    <mergeCell ref="K172:K173"/>
    <mergeCell ref="A172:J173"/>
    <mergeCell ref="A183:J184"/>
    <mergeCell ref="K183:K184"/>
    <mergeCell ref="A178:J178"/>
    <mergeCell ref="B180:K180"/>
    <mergeCell ref="B174:I174"/>
    <mergeCell ref="B175:I175"/>
    <mergeCell ref="B176:I176"/>
    <mergeCell ref="B158:I158"/>
    <mergeCell ref="B159:I159"/>
    <mergeCell ref="A112:I112"/>
    <mergeCell ref="B139:I139"/>
    <mergeCell ref="A140:I140"/>
    <mergeCell ref="B154:I154"/>
    <mergeCell ref="B155:I155"/>
    <mergeCell ref="B156:I156"/>
    <mergeCell ref="B157:I157"/>
    <mergeCell ref="A152:I153"/>
    <mergeCell ref="K119:K120"/>
    <mergeCell ref="A121:I121"/>
    <mergeCell ref="K152:K153"/>
    <mergeCell ref="C134:I134"/>
    <mergeCell ref="C135:I135"/>
    <mergeCell ref="B132:I132"/>
    <mergeCell ref="C133:I133"/>
    <mergeCell ref="B122:I122"/>
    <mergeCell ref="B131:I131"/>
    <mergeCell ref="A119:I120"/>
    <mergeCell ref="A13:I13"/>
    <mergeCell ref="B15:I15"/>
    <mergeCell ref="A23:I23"/>
    <mergeCell ref="J152:J153"/>
    <mergeCell ref="C107:I107"/>
    <mergeCell ref="B98:I98"/>
    <mergeCell ref="A115:I115"/>
    <mergeCell ref="J119:J120"/>
    <mergeCell ref="B14:I14"/>
    <mergeCell ref="B91:I91"/>
    <mergeCell ref="K11:K12"/>
    <mergeCell ref="A1:B1"/>
    <mergeCell ref="A6:K6"/>
    <mergeCell ref="J11:J12"/>
    <mergeCell ref="A11:I12"/>
    <mergeCell ref="B105:I105"/>
    <mergeCell ref="A16:I16"/>
    <mergeCell ref="A77:I77"/>
    <mergeCell ref="A90:I90"/>
    <mergeCell ref="A52:I52"/>
    <mergeCell ref="A96:I96"/>
    <mergeCell ref="A104:I104"/>
    <mergeCell ref="B123:I123"/>
    <mergeCell ref="A130:I130"/>
    <mergeCell ref="B92:I92"/>
    <mergeCell ref="B113:I113"/>
    <mergeCell ref="C108:I108"/>
    <mergeCell ref="C109:I109"/>
    <mergeCell ref="B106:I106"/>
    <mergeCell ref="B111:I111"/>
    <mergeCell ref="A110:I110"/>
    <mergeCell ref="B97:I97"/>
    <mergeCell ref="B137:I137"/>
    <mergeCell ref="A136:I136"/>
    <mergeCell ref="B138:I138"/>
    <mergeCell ref="A2:K2"/>
    <mergeCell ref="A5:K5"/>
    <mergeCell ref="A7:K7"/>
    <mergeCell ref="A63:I64"/>
    <mergeCell ref="J63:J64"/>
    <mergeCell ref="K63:K64"/>
    <mergeCell ref="D85:I85"/>
  </mergeCells>
  <printOptions horizontalCentered="1"/>
  <pageMargins left="0" right="0" top="0" bottom="0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2:O30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27.375" style="28" customWidth="1"/>
    <col min="2" max="10" width="14.25390625" style="65" customWidth="1"/>
    <col min="11" max="11" width="15.625" style="65" bestFit="1" customWidth="1"/>
    <col min="12" max="13" width="14.25390625" style="65" customWidth="1"/>
    <col min="14" max="14" width="15.875" style="28" customWidth="1"/>
    <col min="15" max="16384" width="9.125" style="28" customWidth="1"/>
  </cols>
  <sheetData>
    <row r="2" spans="1:13" s="63" customFormat="1" ht="12.75">
      <c r="A2" s="706"/>
      <c r="B2" s="706"/>
      <c r="C2" s="706"/>
      <c r="D2" s="706"/>
      <c r="E2" s="706"/>
      <c r="F2" s="706"/>
      <c r="G2" s="706"/>
      <c r="H2" s="706"/>
      <c r="I2" s="706"/>
      <c r="J2" s="706"/>
      <c r="K2" s="706"/>
      <c r="L2" s="706"/>
      <c r="M2" s="706"/>
    </row>
    <row r="3" spans="1:6" s="81" customFormat="1" ht="12.75">
      <c r="A3" s="278" t="s">
        <v>245</v>
      </c>
      <c r="C3" s="165"/>
      <c r="D3" s="65"/>
      <c r="E3" s="65"/>
      <c r="F3" s="65"/>
    </row>
    <row r="4" spans="1:6" s="81" customFormat="1" ht="12.75">
      <c r="A4" s="278"/>
      <c r="C4" s="165"/>
      <c r="D4" s="65"/>
      <c r="E4" s="65"/>
      <c r="F4" s="65"/>
    </row>
    <row r="5" spans="1:14" s="10" customFormat="1" ht="14.25">
      <c r="A5" s="710" t="s">
        <v>512</v>
      </c>
      <c r="B5" s="710"/>
      <c r="C5" s="710"/>
      <c r="D5" s="710"/>
      <c r="E5" s="710"/>
      <c r="F5" s="710"/>
      <c r="G5" s="710"/>
      <c r="H5" s="710"/>
      <c r="I5" s="710"/>
      <c r="J5" s="710"/>
      <c r="K5" s="710"/>
      <c r="L5" s="710"/>
      <c r="M5" s="710"/>
      <c r="N5" s="710"/>
    </row>
    <row r="6" spans="1:13" s="137" customFormat="1" ht="15">
      <c r="A6" s="710" t="s">
        <v>372</v>
      </c>
      <c r="B6" s="710"/>
      <c r="C6" s="710"/>
      <c r="D6" s="710"/>
      <c r="E6" s="710"/>
      <c r="F6" s="710"/>
      <c r="G6" s="710"/>
      <c r="H6" s="710"/>
      <c r="I6" s="710"/>
      <c r="J6" s="710"/>
      <c r="K6" s="710"/>
      <c r="L6" s="710"/>
      <c r="M6" s="710"/>
    </row>
    <row r="7" spans="14:15" ht="13.5" thickBot="1">
      <c r="N7" s="153" t="s">
        <v>832</v>
      </c>
      <c r="O7" s="589"/>
    </row>
    <row r="8" spans="1:14" ht="13.5" thickBot="1">
      <c r="A8" s="792" t="s">
        <v>833</v>
      </c>
      <c r="B8" s="795" t="s">
        <v>298</v>
      </c>
      <c r="C8" s="796"/>
      <c r="D8" s="796"/>
      <c r="E8" s="796"/>
      <c r="F8" s="796"/>
      <c r="G8" s="797"/>
      <c r="H8" s="780" t="s">
        <v>346</v>
      </c>
      <c r="I8" s="781"/>
      <c r="J8" s="782"/>
      <c r="K8" s="780" t="s">
        <v>771</v>
      </c>
      <c r="L8" s="781"/>
      <c r="M8" s="782"/>
      <c r="N8" s="789" t="s">
        <v>371</v>
      </c>
    </row>
    <row r="9" spans="1:14" ht="12.75" customHeight="1">
      <c r="A9" s="793"/>
      <c r="B9" s="781" t="s">
        <v>834</v>
      </c>
      <c r="C9" s="781"/>
      <c r="D9" s="782"/>
      <c r="E9" s="780" t="s">
        <v>835</v>
      </c>
      <c r="F9" s="781"/>
      <c r="G9" s="782"/>
      <c r="H9" s="783"/>
      <c r="I9" s="784"/>
      <c r="J9" s="785"/>
      <c r="K9" s="783"/>
      <c r="L9" s="784"/>
      <c r="M9" s="785"/>
      <c r="N9" s="790"/>
    </row>
    <row r="10" spans="1:14" ht="13.5" thickBot="1">
      <c r="A10" s="793"/>
      <c r="B10" s="787"/>
      <c r="C10" s="787"/>
      <c r="D10" s="788"/>
      <c r="E10" s="786"/>
      <c r="F10" s="787"/>
      <c r="G10" s="788"/>
      <c r="H10" s="786"/>
      <c r="I10" s="787"/>
      <c r="J10" s="788"/>
      <c r="K10" s="786"/>
      <c r="L10" s="787"/>
      <c r="M10" s="788"/>
      <c r="N10" s="790"/>
    </row>
    <row r="11" spans="1:14" ht="12.75" customHeight="1">
      <c r="A11" s="793"/>
      <c r="B11" s="782" t="s">
        <v>836</v>
      </c>
      <c r="C11" s="778" t="s">
        <v>837</v>
      </c>
      <c r="D11" s="776" t="s">
        <v>838</v>
      </c>
      <c r="E11" s="776" t="s">
        <v>836</v>
      </c>
      <c r="F11" s="778" t="s">
        <v>837</v>
      </c>
      <c r="G11" s="776" t="s">
        <v>838</v>
      </c>
      <c r="H11" s="776" t="s">
        <v>836</v>
      </c>
      <c r="I11" s="778" t="s">
        <v>837</v>
      </c>
      <c r="J11" s="776" t="s">
        <v>838</v>
      </c>
      <c r="K11" s="776" t="s">
        <v>836</v>
      </c>
      <c r="L11" s="778" t="s">
        <v>837</v>
      </c>
      <c r="M11" s="776" t="s">
        <v>838</v>
      </c>
      <c r="N11" s="790"/>
    </row>
    <row r="12" spans="1:14" ht="13.5" thickBot="1">
      <c r="A12" s="794"/>
      <c r="B12" s="788"/>
      <c r="C12" s="779"/>
      <c r="D12" s="777"/>
      <c r="E12" s="777"/>
      <c r="F12" s="779"/>
      <c r="G12" s="777"/>
      <c r="H12" s="777"/>
      <c r="I12" s="779"/>
      <c r="J12" s="777"/>
      <c r="K12" s="777"/>
      <c r="L12" s="779"/>
      <c r="M12" s="777"/>
      <c r="N12" s="791"/>
    </row>
    <row r="13" spans="1:14" s="63" customFormat="1" ht="31.5" customHeight="1">
      <c r="A13" s="110" t="s">
        <v>839</v>
      </c>
      <c r="B13" s="66"/>
      <c r="C13" s="66"/>
      <c r="D13" s="66"/>
      <c r="E13" s="66">
        <f>SUM(E14)</f>
        <v>1481000</v>
      </c>
      <c r="F13" s="66">
        <f>SUM(F14)</f>
        <v>1481000</v>
      </c>
      <c r="G13" s="66">
        <f>SUM(G14)</f>
        <v>0</v>
      </c>
      <c r="H13" s="66"/>
      <c r="I13" s="66"/>
      <c r="J13" s="66"/>
      <c r="K13" s="66">
        <f aca="true" t="shared" si="0" ref="K13:M14">B13+E13+H13</f>
        <v>1481000</v>
      </c>
      <c r="L13" s="66">
        <f t="shared" si="0"/>
        <v>1481000</v>
      </c>
      <c r="M13" s="530">
        <f t="shared" si="0"/>
        <v>0</v>
      </c>
      <c r="N13" s="588">
        <f>(1-M13/K13)*100</f>
        <v>100</v>
      </c>
    </row>
    <row r="14" spans="1:14" ht="24.75" customHeight="1">
      <c r="A14" s="111" t="s">
        <v>840</v>
      </c>
      <c r="B14" s="67"/>
      <c r="C14" s="67"/>
      <c r="D14" s="67"/>
      <c r="E14" s="67">
        <v>1481000</v>
      </c>
      <c r="F14" s="67">
        <v>1481000</v>
      </c>
      <c r="G14" s="67">
        <f>E14-F14</f>
        <v>0</v>
      </c>
      <c r="H14" s="67"/>
      <c r="I14" s="67"/>
      <c r="J14" s="67"/>
      <c r="K14" s="67">
        <f t="shared" si="0"/>
        <v>1481000</v>
      </c>
      <c r="L14" s="67">
        <f t="shared" si="0"/>
        <v>1481000</v>
      </c>
      <c r="M14" s="531">
        <f t="shared" si="0"/>
        <v>0</v>
      </c>
      <c r="N14" s="587">
        <f>(1-M14/K14)*100</f>
        <v>100</v>
      </c>
    </row>
    <row r="15" spans="1:14" s="63" customFormat="1" ht="31.5" customHeight="1">
      <c r="A15" s="110" t="s">
        <v>841</v>
      </c>
      <c r="B15" s="66">
        <f>SUM(B16:B22)</f>
        <v>611272574</v>
      </c>
      <c r="C15" s="66">
        <f aca="true" t="shared" si="1" ref="C15:M15">SUM(C16:C22)</f>
        <v>89402577</v>
      </c>
      <c r="D15" s="66">
        <f t="shared" si="1"/>
        <v>521869997</v>
      </c>
      <c r="E15" s="66">
        <f t="shared" si="1"/>
        <v>21656385</v>
      </c>
      <c r="F15" s="66">
        <f t="shared" si="1"/>
        <v>5619280</v>
      </c>
      <c r="G15" s="66">
        <f t="shared" si="1"/>
        <v>16037105</v>
      </c>
      <c r="H15" s="66">
        <f t="shared" si="1"/>
        <v>30569559</v>
      </c>
      <c r="I15" s="66">
        <f t="shared" si="1"/>
        <v>350421</v>
      </c>
      <c r="J15" s="66">
        <f t="shared" si="1"/>
        <v>30219138</v>
      </c>
      <c r="K15" s="66">
        <f t="shared" si="1"/>
        <v>663498518</v>
      </c>
      <c r="L15" s="66">
        <f t="shared" si="1"/>
        <v>95372278</v>
      </c>
      <c r="M15" s="530">
        <f t="shared" si="1"/>
        <v>568126240</v>
      </c>
      <c r="N15" s="586">
        <f>(1-M15/K15)*100</f>
        <v>14.374150870371649</v>
      </c>
    </row>
    <row r="16" spans="1:14" ht="24.75" customHeight="1">
      <c r="A16" s="111" t="s">
        <v>842</v>
      </c>
      <c r="B16" s="67">
        <v>26045000</v>
      </c>
      <c r="C16" s="67"/>
      <c r="D16" s="67">
        <f>B16-C16</f>
        <v>26045000</v>
      </c>
      <c r="E16" s="67">
        <v>84000</v>
      </c>
      <c r="F16" s="67"/>
      <c r="G16" s="67">
        <f aca="true" t="shared" si="2" ref="G16:G21">E16-F16</f>
        <v>84000</v>
      </c>
      <c r="H16" s="67">
        <v>19734365</v>
      </c>
      <c r="I16" s="67"/>
      <c r="J16" s="67">
        <f aca="true" t="shared" si="3" ref="J16:J21">H16-I16</f>
        <v>19734365</v>
      </c>
      <c r="K16" s="67">
        <f aca="true" t="shared" si="4" ref="K16:K21">B16+E16+H16</f>
        <v>45863365</v>
      </c>
      <c r="L16" s="67"/>
      <c r="M16" s="531">
        <f aca="true" t="shared" si="5" ref="M16:M21">D16+G16+J16</f>
        <v>45863365</v>
      </c>
      <c r="N16" s="587">
        <f>(1-M16/K16)*100</f>
        <v>0</v>
      </c>
    </row>
    <row r="17" spans="1:14" ht="24.75" customHeight="1">
      <c r="A17" s="111" t="s">
        <v>843</v>
      </c>
      <c r="B17" s="67">
        <v>464000</v>
      </c>
      <c r="C17" s="67"/>
      <c r="D17" s="67">
        <f>B17-C17</f>
        <v>464000</v>
      </c>
      <c r="E17" s="67"/>
      <c r="F17" s="67"/>
      <c r="G17" s="67">
        <f t="shared" si="2"/>
        <v>0</v>
      </c>
      <c r="H17" s="67">
        <v>2964000</v>
      </c>
      <c r="I17" s="67"/>
      <c r="J17" s="67">
        <f t="shared" si="3"/>
        <v>2964000</v>
      </c>
      <c r="K17" s="67">
        <f t="shared" si="4"/>
        <v>3428000</v>
      </c>
      <c r="L17" s="67"/>
      <c r="M17" s="531">
        <f t="shared" si="5"/>
        <v>3428000</v>
      </c>
      <c r="N17" s="587">
        <f aca="true" t="shared" si="6" ref="N17:N26">(1-M17/K17)*100</f>
        <v>0</v>
      </c>
    </row>
    <row r="18" spans="1:14" ht="24.75" customHeight="1">
      <c r="A18" s="111" t="s">
        <v>844</v>
      </c>
      <c r="B18" s="67">
        <v>21489447</v>
      </c>
      <c r="C18" s="67">
        <v>6385304</v>
      </c>
      <c r="D18" s="67">
        <f>B18-C18</f>
        <v>15104143</v>
      </c>
      <c r="E18" s="67">
        <v>5936425</v>
      </c>
      <c r="F18" s="67">
        <v>2021813</v>
      </c>
      <c r="G18" s="67">
        <f t="shared" si="2"/>
        <v>3914612</v>
      </c>
      <c r="H18" s="67">
        <f>724194+51000</f>
        <v>775194</v>
      </c>
      <c r="I18" s="67">
        <f>299421+51000</f>
        <v>350421</v>
      </c>
      <c r="J18" s="67">
        <f t="shared" si="3"/>
        <v>424773</v>
      </c>
      <c r="K18" s="67">
        <f t="shared" si="4"/>
        <v>28201066</v>
      </c>
      <c r="L18" s="67">
        <f>C18+F18+I18</f>
        <v>8757538</v>
      </c>
      <c r="M18" s="531">
        <f t="shared" si="5"/>
        <v>19443528</v>
      </c>
      <c r="N18" s="587">
        <f t="shared" si="6"/>
        <v>31.05392540835159</v>
      </c>
    </row>
    <row r="19" spans="1:14" ht="24.75" customHeight="1">
      <c r="A19" s="111" t="s">
        <v>845</v>
      </c>
      <c r="B19" s="67">
        <f>202895025+2000</f>
        <v>202897025</v>
      </c>
      <c r="C19" s="67">
        <f>55679844+2000</f>
        <v>55681844</v>
      </c>
      <c r="D19" s="67">
        <f>B19-C19</f>
        <v>147215181</v>
      </c>
      <c r="E19" s="67">
        <v>13411960</v>
      </c>
      <c r="F19" s="67">
        <v>3597467</v>
      </c>
      <c r="G19" s="67">
        <f t="shared" si="2"/>
        <v>9814493</v>
      </c>
      <c r="H19" s="67"/>
      <c r="I19" s="67"/>
      <c r="J19" s="67">
        <f t="shared" si="3"/>
        <v>0</v>
      </c>
      <c r="K19" s="67">
        <f t="shared" si="4"/>
        <v>216308985</v>
      </c>
      <c r="L19" s="67">
        <f>C19+F19+I19</f>
        <v>59279311</v>
      </c>
      <c r="M19" s="531">
        <f t="shared" si="5"/>
        <v>157029674</v>
      </c>
      <c r="N19" s="587">
        <f t="shared" si="6"/>
        <v>27.404923101090784</v>
      </c>
    </row>
    <row r="20" spans="1:14" ht="24.75" customHeight="1">
      <c r="A20" s="111" t="s">
        <v>846</v>
      </c>
      <c r="B20" s="67"/>
      <c r="C20" s="67"/>
      <c r="D20" s="67">
        <f>B20-C20</f>
        <v>0</v>
      </c>
      <c r="E20" s="67">
        <v>2224000</v>
      </c>
      <c r="F20" s="67"/>
      <c r="G20" s="67">
        <f t="shared" si="2"/>
        <v>2224000</v>
      </c>
      <c r="H20" s="67">
        <v>490000</v>
      </c>
      <c r="I20" s="67"/>
      <c r="J20" s="67">
        <f t="shared" si="3"/>
        <v>490000</v>
      </c>
      <c r="K20" s="67">
        <f t="shared" si="4"/>
        <v>2714000</v>
      </c>
      <c r="L20" s="67"/>
      <c r="M20" s="531">
        <f t="shared" si="5"/>
        <v>2714000</v>
      </c>
      <c r="N20" s="587">
        <f t="shared" si="6"/>
        <v>0</v>
      </c>
    </row>
    <row r="21" spans="1:14" ht="24.75" customHeight="1">
      <c r="A21" s="111" t="s">
        <v>847</v>
      </c>
      <c r="B21" s="67"/>
      <c r="C21" s="68"/>
      <c r="D21" s="67"/>
      <c r="E21" s="67"/>
      <c r="F21" s="67"/>
      <c r="G21" s="67">
        <f t="shared" si="2"/>
        <v>0</v>
      </c>
      <c r="H21" s="67">
        <v>6606000</v>
      </c>
      <c r="I21" s="67"/>
      <c r="J21" s="67">
        <f t="shared" si="3"/>
        <v>6606000</v>
      </c>
      <c r="K21" s="67">
        <f t="shared" si="4"/>
        <v>6606000</v>
      </c>
      <c r="L21" s="67"/>
      <c r="M21" s="531">
        <f t="shared" si="5"/>
        <v>6606000</v>
      </c>
      <c r="N21" s="587">
        <f t="shared" si="6"/>
        <v>0</v>
      </c>
    </row>
    <row r="22" spans="1:14" ht="52.5" customHeight="1">
      <c r="A22" s="357" t="s">
        <v>373</v>
      </c>
      <c r="B22" s="67">
        <f>88059+360289043</f>
        <v>360377102</v>
      </c>
      <c r="C22" s="67">
        <v>27335429</v>
      </c>
      <c r="D22" s="67">
        <f>B22-C22</f>
        <v>333041673</v>
      </c>
      <c r="E22" s="67"/>
      <c r="F22" s="67"/>
      <c r="G22" s="67"/>
      <c r="H22" s="67"/>
      <c r="I22" s="67"/>
      <c r="J22" s="67"/>
      <c r="K22" s="67">
        <f>B22+E22+H22</f>
        <v>360377102</v>
      </c>
      <c r="L22" s="67">
        <f>C22+F22+I22</f>
        <v>27335429</v>
      </c>
      <c r="M22" s="531">
        <f>K22-L22</f>
        <v>333041673</v>
      </c>
      <c r="N22" s="587">
        <f t="shared" si="6"/>
        <v>7.58522915254477</v>
      </c>
    </row>
    <row r="23" spans="1:14" s="63" customFormat="1" ht="31.5" customHeight="1">
      <c r="A23" s="113" t="s">
        <v>880</v>
      </c>
      <c r="B23" s="66"/>
      <c r="C23" s="66"/>
      <c r="D23" s="66"/>
      <c r="E23" s="66">
        <f>SUM(E24:E26)</f>
        <v>15675273</v>
      </c>
      <c r="F23" s="66">
        <f>SUM(F24:F26)</f>
        <v>5835570</v>
      </c>
      <c r="G23" s="66">
        <f>SUM(G24:G26)</f>
        <v>9839703</v>
      </c>
      <c r="H23" s="66"/>
      <c r="I23" s="66"/>
      <c r="J23" s="66"/>
      <c r="K23" s="66">
        <f>SUM(K24:K26)</f>
        <v>15675273</v>
      </c>
      <c r="L23" s="66">
        <f>SUM(L24:L26)</f>
        <v>5835570</v>
      </c>
      <c r="M23" s="530">
        <f>SUM(M24:M26)</f>
        <v>9839703</v>
      </c>
      <c r="N23" s="586">
        <f>(1-M23/K23)*100</f>
        <v>37.22786837588091</v>
      </c>
    </row>
    <row r="24" spans="1:14" ht="24.75" customHeight="1">
      <c r="A24" s="114" t="s">
        <v>881</v>
      </c>
      <c r="B24" s="67"/>
      <c r="C24" s="67"/>
      <c r="D24" s="67"/>
      <c r="E24" s="67">
        <f>328930+1792717</f>
        <v>2121647</v>
      </c>
      <c r="F24" s="67">
        <f>125758+1792717</f>
        <v>1918475</v>
      </c>
      <c r="G24" s="67">
        <f>E24-F24</f>
        <v>203172</v>
      </c>
      <c r="H24" s="67"/>
      <c r="I24" s="67"/>
      <c r="J24" s="67"/>
      <c r="K24" s="67">
        <f aca="true" t="shared" si="7" ref="K24:M27">B24+E24+H24</f>
        <v>2121647</v>
      </c>
      <c r="L24" s="67">
        <f t="shared" si="7"/>
        <v>1918475</v>
      </c>
      <c r="M24" s="531">
        <f t="shared" si="7"/>
        <v>203172</v>
      </c>
      <c r="N24" s="587">
        <f t="shared" si="6"/>
        <v>90.42385467516509</v>
      </c>
    </row>
    <row r="25" spans="1:14" ht="24.75" customHeight="1">
      <c r="A25" s="114" t="s">
        <v>297</v>
      </c>
      <c r="B25" s="69"/>
      <c r="C25" s="67"/>
      <c r="D25" s="67"/>
      <c r="E25" s="67">
        <v>9743307</v>
      </c>
      <c r="F25" s="67">
        <v>106776</v>
      </c>
      <c r="G25" s="67">
        <f>E25-F25</f>
        <v>9636531</v>
      </c>
      <c r="H25" s="67"/>
      <c r="I25" s="67"/>
      <c r="J25" s="67"/>
      <c r="K25" s="67">
        <f>B25+E25+H25</f>
        <v>9743307</v>
      </c>
      <c r="L25" s="67">
        <f>C25+F25+I25</f>
        <v>106776</v>
      </c>
      <c r="M25" s="531">
        <f>D25+G25+J25</f>
        <v>9636531</v>
      </c>
      <c r="N25" s="587">
        <f t="shared" si="6"/>
        <v>1.0958907483875846</v>
      </c>
    </row>
    <row r="26" spans="1:14" ht="24.75" customHeight="1">
      <c r="A26" s="114" t="s">
        <v>882</v>
      </c>
      <c r="B26" s="69"/>
      <c r="C26" s="67"/>
      <c r="D26" s="67"/>
      <c r="E26" s="67">
        <v>3810319</v>
      </c>
      <c r="F26" s="67">
        <v>3810319</v>
      </c>
      <c r="G26" s="67">
        <f>E26-F26</f>
        <v>0</v>
      </c>
      <c r="H26" s="67"/>
      <c r="I26" s="67"/>
      <c r="J26" s="67"/>
      <c r="K26" s="67">
        <f t="shared" si="7"/>
        <v>3810319</v>
      </c>
      <c r="L26" s="67">
        <f t="shared" si="7"/>
        <v>3810319</v>
      </c>
      <c r="M26" s="531">
        <f t="shared" si="7"/>
        <v>0</v>
      </c>
      <c r="N26" s="587">
        <f t="shared" si="6"/>
        <v>100</v>
      </c>
    </row>
    <row r="27" spans="1:14" s="63" customFormat="1" ht="31.5" customHeight="1">
      <c r="A27" s="110" t="s">
        <v>848</v>
      </c>
      <c r="B27" s="66">
        <v>4175800</v>
      </c>
      <c r="C27" s="66"/>
      <c r="D27" s="66">
        <v>4175800</v>
      </c>
      <c r="E27" s="66"/>
      <c r="F27" s="66"/>
      <c r="G27" s="66"/>
      <c r="H27" s="66"/>
      <c r="I27" s="66"/>
      <c r="J27" s="66"/>
      <c r="K27" s="66">
        <f t="shared" si="7"/>
        <v>4175800</v>
      </c>
      <c r="L27" s="66"/>
      <c r="M27" s="530">
        <f t="shared" si="7"/>
        <v>4175800</v>
      </c>
      <c r="N27" s="586">
        <f>(1-M27/K27)*100</f>
        <v>0</v>
      </c>
    </row>
    <row r="28" spans="1:14" s="63" customFormat="1" ht="31.5" customHeight="1">
      <c r="A28" s="110" t="s">
        <v>602</v>
      </c>
      <c r="B28" s="66">
        <v>1845000</v>
      </c>
      <c r="C28" s="66"/>
      <c r="D28" s="66">
        <v>1845000</v>
      </c>
      <c r="E28" s="66"/>
      <c r="F28" s="66"/>
      <c r="G28" s="66"/>
      <c r="H28" s="66"/>
      <c r="I28" s="66"/>
      <c r="J28" s="66"/>
      <c r="K28" s="66">
        <f>B28+E28+H28</f>
        <v>1845000</v>
      </c>
      <c r="L28" s="66"/>
      <c r="M28" s="530">
        <f>D28+G28+J28</f>
        <v>1845000</v>
      </c>
      <c r="N28" s="586">
        <f>(1-M28/K28)*100</f>
        <v>0</v>
      </c>
    </row>
    <row r="29" spans="1:14" s="63" customFormat="1" ht="31.5" customHeight="1" thickBot="1">
      <c r="A29" s="113" t="s">
        <v>439</v>
      </c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530"/>
      <c r="N29" s="590"/>
    </row>
    <row r="30" spans="1:14" s="63" customFormat="1" ht="50.25" customHeight="1" thickBot="1">
      <c r="A30" s="115" t="s">
        <v>347</v>
      </c>
      <c r="B30" s="116">
        <f>B13+B15+B23+B27+B28</f>
        <v>617293374</v>
      </c>
      <c r="C30" s="116">
        <f aca="true" t="shared" si="8" ref="C30:M30">C13+C15+C23+C27+C28</f>
        <v>89402577</v>
      </c>
      <c r="D30" s="116">
        <f t="shared" si="8"/>
        <v>527890797</v>
      </c>
      <c r="E30" s="116">
        <f t="shared" si="8"/>
        <v>38812658</v>
      </c>
      <c r="F30" s="116">
        <f t="shared" si="8"/>
        <v>12935850</v>
      </c>
      <c r="G30" s="116">
        <f t="shared" si="8"/>
        <v>25876808</v>
      </c>
      <c r="H30" s="116">
        <f t="shared" si="8"/>
        <v>30569559</v>
      </c>
      <c r="I30" s="116">
        <f t="shared" si="8"/>
        <v>350421</v>
      </c>
      <c r="J30" s="116">
        <f t="shared" si="8"/>
        <v>30219138</v>
      </c>
      <c r="K30" s="116">
        <f t="shared" si="8"/>
        <v>686675591</v>
      </c>
      <c r="L30" s="116">
        <f t="shared" si="8"/>
        <v>102688848</v>
      </c>
      <c r="M30" s="532">
        <f t="shared" si="8"/>
        <v>583986743</v>
      </c>
      <c r="N30" s="591">
        <f>(1-M30/K30)*100</f>
        <v>14.954492244358807</v>
      </c>
    </row>
  </sheetData>
  <sheetProtection/>
  <mergeCells count="22">
    <mergeCell ref="N8:N12"/>
    <mergeCell ref="A5:N5"/>
    <mergeCell ref="A2:M2"/>
    <mergeCell ref="A6:M6"/>
    <mergeCell ref="A8:A12"/>
    <mergeCell ref="B8:G8"/>
    <mergeCell ref="B9:D10"/>
    <mergeCell ref="E9:G10"/>
    <mergeCell ref="B11:B12"/>
    <mergeCell ref="C11:C12"/>
    <mergeCell ref="D11:D12"/>
    <mergeCell ref="E11:E12"/>
    <mergeCell ref="F11:F12"/>
    <mergeCell ref="G11:G12"/>
    <mergeCell ref="H11:H12"/>
    <mergeCell ref="I11:I12"/>
    <mergeCell ref="H8:J10"/>
    <mergeCell ref="K8:M10"/>
    <mergeCell ref="J11:J12"/>
    <mergeCell ref="K11:K12"/>
    <mergeCell ref="L11:L12"/>
    <mergeCell ref="M11:M12"/>
  </mergeCells>
  <printOptions horizontalCentered="1"/>
  <pageMargins left="0.1968503937007874" right="0.1968503937007874" top="0.3937007874015748" bottom="0.1968503937007874" header="0.5118110236220472" footer="0.5118110236220472"/>
  <pageSetup fitToHeight="1" fitToWidth="1" horizontalDpi="300" verticalDpi="300" orientation="landscape" paperSize="9" scale="6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K32"/>
  <sheetViews>
    <sheetView zoomScalePageLayoutView="0" workbookViewId="0" topLeftCell="A1">
      <selection activeCell="H15" sqref="H15"/>
    </sheetView>
  </sheetViews>
  <sheetFormatPr defaultColWidth="9.00390625" defaultRowHeight="12.75"/>
  <cols>
    <col min="1" max="1" width="13.125" style="14" customWidth="1"/>
    <col min="2" max="2" width="9.125" style="14" customWidth="1"/>
    <col min="3" max="3" width="12.125" style="14" customWidth="1"/>
    <col min="4" max="9" width="9.125" style="14" customWidth="1"/>
    <col min="10" max="10" width="15.625" style="2" bestFit="1" customWidth="1"/>
    <col min="11" max="11" width="4.125" style="14" customWidth="1"/>
    <col min="12" max="16384" width="9.125" style="14" customWidth="1"/>
  </cols>
  <sheetData>
    <row r="1" spans="10:11" ht="15.75">
      <c r="J1" s="799"/>
      <c r="K1" s="799"/>
    </row>
    <row r="2" spans="10:11" ht="15.75">
      <c r="J2" s="22"/>
      <c r="K2" s="16"/>
    </row>
    <row r="3" spans="10:11" ht="15.75">
      <c r="J3" s="22"/>
      <c r="K3" s="16"/>
    </row>
    <row r="4" spans="10:11" ht="15.75">
      <c r="J4" s="22"/>
      <c r="K4" s="16"/>
    </row>
    <row r="5" spans="1:10" s="71" customFormat="1" ht="12.75">
      <c r="A5" s="748"/>
      <c r="B5" s="748"/>
      <c r="C5" s="748"/>
      <c r="D5" s="748"/>
      <c r="E5" s="748"/>
      <c r="F5" s="748"/>
      <c r="G5" s="748"/>
      <c r="H5" s="748"/>
      <c r="I5" s="748"/>
      <c r="J5" s="748"/>
    </row>
    <row r="6" spans="1:6" s="81" customFormat="1" ht="12.75">
      <c r="A6" s="278" t="s">
        <v>246</v>
      </c>
      <c r="C6" s="165"/>
      <c r="D6" s="65"/>
      <c r="E6" s="65"/>
      <c r="F6" s="65"/>
    </row>
    <row r="8" spans="1:11" ht="15.75">
      <c r="A8" s="798" t="s">
        <v>673</v>
      </c>
      <c r="B8" s="798"/>
      <c r="C8" s="798"/>
      <c r="D8" s="798"/>
      <c r="E8" s="798"/>
      <c r="F8" s="798"/>
      <c r="G8" s="798"/>
      <c r="H8" s="798"/>
      <c r="I8" s="798"/>
      <c r="J8" s="798"/>
      <c r="K8" s="798"/>
    </row>
    <row r="9" spans="1:11" ht="15.75">
      <c r="A9" s="798" t="s">
        <v>374</v>
      </c>
      <c r="B9" s="798"/>
      <c r="C9" s="798"/>
      <c r="D9" s="798"/>
      <c r="E9" s="798"/>
      <c r="F9" s="798"/>
      <c r="G9" s="798"/>
      <c r="H9" s="798"/>
      <c r="I9" s="798"/>
      <c r="J9" s="798"/>
      <c r="K9" s="798"/>
    </row>
    <row r="10" spans="1:11" ht="15.75">
      <c r="A10" s="798" t="s">
        <v>318</v>
      </c>
      <c r="B10" s="798"/>
      <c r="C10" s="798"/>
      <c r="D10" s="798"/>
      <c r="E10" s="798"/>
      <c r="F10" s="798"/>
      <c r="G10" s="798"/>
      <c r="H10" s="798"/>
      <c r="I10" s="798"/>
      <c r="J10" s="798"/>
      <c r="K10" s="798"/>
    </row>
    <row r="13" ht="15.75">
      <c r="A13" s="23" t="s">
        <v>745</v>
      </c>
    </row>
    <row r="16" spans="1:4" ht="15.75">
      <c r="A16" s="23" t="s">
        <v>746</v>
      </c>
      <c r="D16" s="12"/>
    </row>
    <row r="18" spans="1:11" ht="18">
      <c r="A18" s="14" t="s">
        <v>747</v>
      </c>
      <c r="J18" s="24">
        <v>1845000</v>
      </c>
      <c r="K18" s="25" t="s">
        <v>748</v>
      </c>
    </row>
    <row r="19" spans="1:11" s="12" customFormat="1" ht="15.75">
      <c r="A19" s="12" t="s">
        <v>749</v>
      </c>
      <c r="J19" s="26">
        <f>SUM(J18:J18)</f>
        <v>1845000</v>
      </c>
      <c r="K19" s="12" t="s">
        <v>748</v>
      </c>
    </row>
    <row r="26" spans="1:5" s="105" customFormat="1" ht="15.75">
      <c r="A26" s="103" t="s">
        <v>607</v>
      </c>
      <c r="C26" s="104"/>
      <c r="D26" s="102"/>
      <c r="E26" s="102"/>
    </row>
    <row r="27" spans="1:11" s="108" customFormat="1" ht="18">
      <c r="A27" s="102" t="s">
        <v>883</v>
      </c>
      <c r="D27" s="102"/>
      <c r="E27" s="107"/>
      <c r="J27" s="106">
        <v>12586231</v>
      </c>
      <c r="K27" s="102" t="s">
        <v>748</v>
      </c>
    </row>
    <row r="28" spans="1:11" s="105" customFormat="1" ht="15.75">
      <c r="A28" s="107" t="s">
        <v>884</v>
      </c>
      <c r="D28" s="107"/>
      <c r="E28" s="102"/>
      <c r="J28" s="104">
        <f>SUM(J27:J27)</f>
        <v>12586231</v>
      </c>
      <c r="K28" s="107" t="s">
        <v>748</v>
      </c>
    </row>
    <row r="29" spans="1:11" s="105" customFormat="1" ht="15.75">
      <c r="A29" s="107"/>
      <c r="D29" s="107"/>
      <c r="E29" s="102"/>
      <c r="J29" s="104"/>
      <c r="K29" s="107"/>
    </row>
    <row r="30" spans="1:5" s="109" customFormat="1" ht="15.75">
      <c r="A30" s="102"/>
      <c r="C30" s="102"/>
      <c r="D30" s="102"/>
      <c r="E30" s="27"/>
    </row>
    <row r="31" spans="1:5" s="109" customFormat="1" ht="15.75">
      <c r="A31" s="27" t="s">
        <v>319</v>
      </c>
      <c r="C31" s="27"/>
      <c r="D31" s="27"/>
      <c r="E31" s="27"/>
    </row>
    <row r="32" s="358" customFormat="1" ht="15.75">
      <c r="J32" s="359"/>
    </row>
  </sheetData>
  <sheetProtection/>
  <mergeCells count="5">
    <mergeCell ref="A9:K9"/>
    <mergeCell ref="A10:K10"/>
    <mergeCell ref="J1:K1"/>
    <mergeCell ref="A5:J5"/>
    <mergeCell ref="A8:K8"/>
  </mergeCells>
  <printOptions horizont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8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3:G33"/>
  <sheetViews>
    <sheetView workbookViewId="0" topLeftCell="A1">
      <selection activeCell="A5" sqref="A5"/>
    </sheetView>
  </sheetViews>
  <sheetFormatPr defaultColWidth="9.00390625" defaultRowHeight="12.75"/>
  <cols>
    <col min="1" max="1" width="8.125" style="28" customWidth="1"/>
    <col min="2" max="2" width="5.00390625" style="28" customWidth="1"/>
    <col min="3" max="3" width="62.125" style="28" customWidth="1"/>
    <col min="4" max="4" width="19.125" style="380" customWidth="1"/>
    <col min="5" max="16384" width="9.125" style="28" customWidth="1"/>
  </cols>
  <sheetData>
    <row r="3" spans="1:4" s="361" customFormat="1" ht="12.75">
      <c r="A3" s="800"/>
      <c r="B3" s="800"/>
      <c r="C3" s="801"/>
      <c r="D3" s="801"/>
    </row>
    <row r="4" spans="1:7" s="71" customFormat="1" ht="12.75">
      <c r="A4" s="748"/>
      <c r="B4" s="748"/>
      <c r="C4" s="748"/>
      <c r="D4" s="748"/>
      <c r="E4" s="381"/>
      <c r="F4" s="381"/>
      <c r="G4" s="381"/>
    </row>
    <row r="5" spans="1:4" s="81" customFormat="1" ht="12.75">
      <c r="A5" s="278" t="s">
        <v>247</v>
      </c>
      <c r="C5" s="165"/>
      <c r="D5" s="65"/>
    </row>
    <row r="6" spans="1:4" s="361" customFormat="1" ht="12.75">
      <c r="A6" s="360"/>
      <c r="B6" s="360"/>
      <c r="C6" s="360"/>
      <c r="D6" s="362"/>
    </row>
    <row r="7" spans="1:7" s="1" customFormat="1" ht="15.75">
      <c r="A7" s="814" t="s">
        <v>673</v>
      </c>
      <c r="B7" s="814"/>
      <c r="C7" s="814"/>
      <c r="D7" s="814"/>
      <c r="E7" s="382"/>
      <c r="F7" s="382"/>
      <c r="G7" s="382"/>
    </row>
    <row r="8" spans="1:4" s="361" customFormat="1" ht="15.75">
      <c r="A8" s="814" t="s">
        <v>375</v>
      </c>
      <c r="B8" s="814"/>
      <c r="C8" s="814"/>
      <c r="D8" s="814"/>
    </row>
    <row r="9" spans="1:4" s="361" customFormat="1" ht="15.75">
      <c r="A9" s="814" t="s">
        <v>915</v>
      </c>
      <c r="B9" s="814"/>
      <c r="C9" s="814"/>
      <c r="D9" s="814"/>
    </row>
    <row r="10" spans="1:4" s="361" customFormat="1" ht="12.75">
      <c r="A10" s="360"/>
      <c r="B10" s="360"/>
      <c r="C10" s="360"/>
      <c r="D10" s="362"/>
    </row>
    <row r="11" spans="1:4" s="361" customFormat="1" ht="13.5" thickBot="1">
      <c r="A11" s="363"/>
      <c r="B11" s="363"/>
      <c r="C11" s="363"/>
      <c r="D11" s="383" t="s">
        <v>810</v>
      </c>
    </row>
    <row r="12" spans="1:4" s="364" customFormat="1" ht="12.75">
      <c r="A12" s="802" t="s">
        <v>299</v>
      </c>
      <c r="B12" s="805" t="s">
        <v>770</v>
      </c>
      <c r="C12" s="806"/>
      <c r="D12" s="811" t="s">
        <v>300</v>
      </c>
    </row>
    <row r="13" spans="1:4" s="364" customFormat="1" ht="12.75">
      <c r="A13" s="803"/>
      <c r="B13" s="807"/>
      <c r="C13" s="808"/>
      <c r="D13" s="812"/>
    </row>
    <row r="14" spans="1:4" s="364" customFormat="1" ht="13.5" thickBot="1">
      <c r="A14" s="804"/>
      <c r="B14" s="809"/>
      <c r="C14" s="810"/>
      <c r="D14" s="813"/>
    </row>
    <row r="15" spans="1:4" ht="12.75">
      <c r="A15" s="365" t="s">
        <v>402</v>
      </c>
      <c r="B15" s="365" t="s">
        <v>402</v>
      </c>
      <c r="C15" s="366" t="s">
        <v>301</v>
      </c>
      <c r="D15" s="367">
        <v>91545</v>
      </c>
    </row>
    <row r="16" spans="1:4" ht="13.5" thickBot="1">
      <c r="A16" s="368" t="s">
        <v>403</v>
      </c>
      <c r="B16" s="368" t="s">
        <v>403</v>
      </c>
      <c r="C16" s="369" t="s">
        <v>302</v>
      </c>
      <c r="D16" s="370">
        <v>97435</v>
      </c>
    </row>
    <row r="17" spans="1:4" s="595" customFormat="1" ht="21" customHeight="1" thickBot="1">
      <c r="A17" s="592" t="s">
        <v>404</v>
      </c>
      <c r="B17" s="593" t="s">
        <v>863</v>
      </c>
      <c r="C17" s="379" t="s">
        <v>303</v>
      </c>
      <c r="D17" s="594">
        <f>D15-D16</f>
        <v>-5890</v>
      </c>
    </row>
    <row r="18" spans="1:4" ht="12.75">
      <c r="A18" s="365" t="s">
        <v>405</v>
      </c>
      <c r="B18" s="365" t="s">
        <v>404</v>
      </c>
      <c r="C18" s="366" t="s">
        <v>304</v>
      </c>
      <c r="D18" s="367">
        <v>35019</v>
      </c>
    </row>
    <row r="19" spans="1:4" ht="13.5" thickBot="1">
      <c r="A19" s="371" t="s">
        <v>406</v>
      </c>
      <c r="B19" s="371" t="s">
        <v>405</v>
      </c>
      <c r="C19" s="372" t="s">
        <v>305</v>
      </c>
      <c r="D19" s="373">
        <v>0</v>
      </c>
    </row>
    <row r="20" spans="1:4" s="595" customFormat="1" ht="21" customHeight="1" thickBot="1">
      <c r="A20" s="592" t="s">
        <v>428</v>
      </c>
      <c r="B20" s="593" t="s">
        <v>596</v>
      </c>
      <c r="C20" s="379" t="s">
        <v>306</v>
      </c>
      <c r="D20" s="594">
        <f>D18-D19</f>
        <v>35019</v>
      </c>
    </row>
    <row r="21" spans="1:4" s="378" customFormat="1" ht="24.75" customHeight="1" thickBot="1">
      <c r="A21" s="374" t="s">
        <v>429</v>
      </c>
      <c r="B21" s="375" t="s">
        <v>441</v>
      </c>
      <c r="C21" s="376" t="s">
        <v>307</v>
      </c>
      <c r="D21" s="484">
        <f>D17+D20</f>
        <v>29129</v>
      </c>
    </row>
    <row r="22" spans="1:4" ht="12.75">
      <c r="A22" s="365" t="s">
        <v>430</v>
      </c>
      <c r="B22" s="365" t="s">
        <v>406</v>
      </c>
      <c r="C22" s="366" t="s">
        <v>308</v>
      </c>
      <c r="D22" s="367"/>
    </row>
    <row r="23" spans="1:4" ht="13.5" thickBot="1">
      <c r="A23" s="371" t="s">
        <v>431</v>
      </c>
      <c r="B23" s="371" t="s">
        <v>428</v>
      </c>
      <c r="C23" s="372" t="s">
        <v>309</v>
      </c>
      <c r="D23" s="373"/>
    </row>
    <row r="24" spans="1:4" s="595" customFormat="1" ht="21" customHeight="1" thickBot="1">
      <c r="A24" s="592" t="s">
        <v>785</v>
      </c>
      <c r="B24" s="593" t="s">
        <v>601</v>
      </c>
      <c r="C24" s="379" t="s">
        <v>310</v>
      </c>
      <c r="D24" s="594"/>
    </row>
    <row r="25" spans="1:4" ht="12.75">
      <c r="A25" s="371" t="s">
        <v>786</v>
      </c>
      <c r="B25" s="371" t="s">
        <v>429</v>
      </c>
      <c r="C25" s="372" t="s">
        <v>311</v>
      </c>
      <c r="D25" s="373"/>
    </row>
    <row r="26" spans="1:4" ht="13.5" thickBot="1">
      <c r="A26" s="371" t="s">
        <v>819</v>
      </c>
      <c r="B26" s="371" t="s">
        <v>430</v>
      </c>
      <c r="C26" s="372" t="s">
        <v>312</v>
      </c>
      <c r="D26" s="373"/>
    </row>
    <row r="27" spans="1:4" s="595" customFormat="1" ht="21" customHeight="1" thickBot="1">
      <c r="A27" s="592" t="s">
        <v>787</v>
      </c>
      <c r="B27" s="593" t="s">
        <v>604</v>
      </c>
      <c r="C27" s="379" t="s">
        <v>313</v>
      </c>
      <c r="D27" s="594"/>
    </row>
    <row r="28" spans="1:4" s="378" customFormat="1" ht="24.75" customHeight="1" thickBot="1">
      <c r="A28" s="374" t="s">
        <v>788</v>
      </c>
      <c r="B28" s="375" t="s">
        <v>36</v>
      </c>
      <c r="C28" s="376" t="s">
        <v>314</v>
      </c>
      <c r="D28" s="377"/>
    </row>
    <row r="29" spans="1:4" s="378" customFormat="1" ht="24.75" customHeight="1" thickBot="1">
      <c r="A29" s="374" t="s">
        <v>789</v>
      </c>
      <c r="B29" s="375" t="s">
        <v>51</v>
      </c>
      <c r="C29" s="379" t="s">
        <v>315</v>
      </c>
      <c r="D29" s="483">
        <v>29129</v>
      </c>
    </row>
    <row r="30" spans="1:4" ht="13.5" thickBot="1">
      <c r="A30" s="371" t="s">
        <v>791</v>
      </c>
      <c r="B30" s="371" t="s">
        <v>138</v>
      </c>
      <c r="C30" s="372" t="s">
        <v>316</v>
      </c>
      <c r="D30" s="373">
        <v>1745</v>
      </c>
    </row>
    <row r="31" spans="1:4" s="378" customFormat="1" ht="24.75" customHeight="1" thickBot="1">
      <c r="A31" s="374" t="s">
        <v>793</v>
      </c>
      <c r="B31" s="375" t="s">
        <v>140</v>
      </c>
      <c r="C31" s="379" t="s">
        <v>317</v>
      </c>
      <c r="D31" s="483">
        <v>27384</v>
      </c>
    </row>
    <row r="32" spans="1:4" ht="12.75">
      <c r="A32" s="371" t="s">
        <v>794</v>
      </c>
      <c r="B32" s="371" t="s">
        <v>145</v>
      </c>
      <c r="C32" s="372" t="s">
        <v>737</v>
      </c>
      <c r="D32" s="373"/>
    </row>
    <row r="33" spans="1:4" ht="12.75">
      <c r="A33" s="371" t="s">
        <v>795</v>
      </c>
      <c r="B33" s="371" t="s">
        <v>213</v>
      </c>
      <c r="C33" s="372" t="s">
        <v>738</v>
      </c>
      <c r="D33" s="373"/>
    </row>
  </sheetData>
  <mergeCells count="8">
    <mergeCell ref="A3:D3"/>
    <mergeCell ref="A12:A14"/>
    <mergeCell ref="B12:C14"/>
    <mergeCell ref="D12:D14"/>
    <mergeCell ref="A4:D4"/>
    <mergeCell ref="A7:D7"/>
    <mergeCell ref="A8:D8"/>
    <mergeCell ref="A9:D9"/>
  </mergeCells>
  <printOptions horizontalCentered="1"/>
  <pageMargins left="0" right="0" top="0" bottom="0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53"/>
  <sheetViews>
    <sheetView zoomScalePageLayoutView="0" workbookViewId="0" topLeftCell="A1">
      <selection activeCell="A6" sqref="A6:F6"/>
    </sheetView>
  </sheetViews>
  <sheetFormatPr defaultColWidth="9.00390625" defaultRowHeight="12.75"/>
  <cols>
    <col min="1" max="1" width="8.125" style="28" customWidth="1"/>
    <col min="2" max="2" width="4.75390625" style="28" customWidth="1"/>
    <col min="3" max="4" width="2.625" style="28" customWidth="1"/>
    <col min="5" max="5" width="60.00390625" style="28" customWidth="1"/>
    <col min="6" max="6" width="18.125" style="28" customWidth="1"/>
    <col min="7" max="16384" width="9.125" style="28" customWidth="1"/>
  </cols>
  <sheetData>
    <row r="2" spans="1:11" s="71" customFormat="1" ht="12.75">
      <c r="A2" s="748"/>
      <c r="B2" s="748"/>
      <c r="C2" s="748"/>
      <c r="D2" s="748"/>
      <c r="E2" s="748"/>
      <c r="F2" s="748"/>
      <c r="G2" s="381"/>
      <c r="H2" s="381"/>
      <c r="I2" s="381"/>
      <c r="J2" s="381"/>
      <c r="K2" s="381"/>
    </row>
    <row r="3" spans="1:7" s="81" customFormat="1" ht="12.75">
      <c r="A3" s="278" t="s">
        <v>248</v>
      </c>
      <c r="B3" s="278"/>
      <c r="C3" s="278"/>
      <c r="D3" s="278"/>
      <c r="F3" s="65"/>
      <c r="G3" s="65"/>
    </row>
    <row r="4" spans="1:7" s="81" customFormat="1" ht="12.75">
      <c r="A4" s="278"/>
      <c r="B4" s="278"/>
      <c r="C4" s="278"/>
      <c r="D4" s="278"/>
      <c r="F4" s="65"/>
      <c r="G4" s="65"/>
    </row>
    <row r="5" spans="1:6" s="361" customFormat="1" ht="15.75">
      <c r="A5" s="749" t="s">
        <v>673</v>
      </c>
      <c r="B5" s="749"/>
      <c r="C5" s="749"/>
      <c r="D5" s="749"/>
      <c r="E5" s="749"/>
      <c r="F5" s="749"/>
    </row>
    <row r="6" spans="1:11" s="1" customFormat="1" ht="15.75">
      <c r="A6" s="749" t="s">
        <v>376</v>
      </c>
      <c r="B6" s="749"/>
      <c r="C6" s="749"/>
      <c r="D6" s="749"/>
      <c r="E6" s="749"/>
      <c r="F6" s="749"/>
      <c r="G6" s="382"/>
      <c r="H6" s="382"/>
      <c r="I6" s="382"/>
      <c r="J6" s="382"/>
      <c r="K6" s="382"/>
    </row>
    <row r="7" spans="1:11" s="1" customFormat="1" ht="15.75">
      <c r="A7" s="749" t="s">
        <v>915</v>
      </c>
      <c r="B7" s="749"/>
      <c r="C7" s="749"/>
      <c r="D7" s="749"/>
      <c r="E7" s="749"/>
      <c r="F7" s="749"/>
      <c r="G7" s="382"/>
      <c r="H7" s="382"/>
      <c r="I7" s="382"/>
      <c r="J7" s="382"/>
      <c r="K7" s="382"/>
    </row>
    <row r="8" spans="1:11" s="1" customFormat="1" ht="15.75">
      <c r="A8" s="323"/>
      <c r="B8" s="323"/>
      <c r="C8" s="323"/>
      <c r="D8" s="323"/>
      <c r="E8" s="323"/>
      <c r="F8" s="323"/>
      <c r="G8" s="382"/>
      <c r="H8" s="382"/>
      <c r="I8" s="382"/>
      <c r="J8" s="382"/>
      <c r="K8" s="382"/>
    </row>
    <row r="9" spans="1:11" s="1" customFormat="1" ht="16.5" thickBot="1">
      <c r="A9" s="323"/>
      <c r="B9" s="323"/>
      <c r="C9" s="323"/>
      <c r="D9" s="323"/>
      <c r="E9" s="323"/>
      <c r="F9" s="404" t="s">
        <v>572</v>
      </c>
      <c r="G9" s="382"/>
      <c r="H9" s="382"/>
      <c r="I9" s="382"/>
      <c r="J9" s="382"/>
      <c r="K9" s="382"/>
    </row>
    <row r="10" spans="1:6" s="364" customFormat="1" ht="12.75">
      <c r="A10" s="802" t="s">
        <v>299</v>
      </c>
      <c r="B10" s="805" t="s">
        <v>770</v>
      </c>
      <c r="C10" s="826"/>
      <c r="D10" s="826"/>
      <c r="E10" s="806"/>
      <c r="F10" s="811" t="s">
        <v>300</v>
      </c>
    </row>
    <row r="11" spans="1:6" s="364" customFormat="1" ht="12.75">
      <c r="A11" s="803"/>
      <c r="B11" s="807"/>
      <c r="C11" s="827"/>
      <c r="D11" s="827"/>
      <c r="E11" s="808"/>
      <c r="F11" s="812"/>
    </row>
    <row r="12" spans="1:6" s="364" customFormat="1" ht="13.5" thickBot="1">
      <c r="A12" s="804"/>
      <c r="B12" s="809"/>
      <c r="C12" s="828"/>
      <c r="D12" s="828"/>
      <c r="E12" s="810"/>
      <c r="F12" s="813"/>
    </row>
    <row r="13" spans="1:6" ht="12.75">
      <c r="A13" s="371" t="s">
        <v>402</v>
      </c>
      <c r="B13" s="391" t="s">
        <v>402</v>
      </c>
      <c r="C13" s="392"/>
      <c r="D13" s="817" t="s">
        <v>332</v>
      </c>
      <c r="E13" s="817"/>
      <c r="F13" s="385">
        <v>7572</v>
      </c>
    </row>
    <row r="14" spans="1:6" ht="12.75">
      <c r="A14" s="371" t="s">
        <v>403</v>
      </c>
      <c r="B14" s="384" t="s">
        <v>403</v>
      </c>
      <c r="C14" s="390"/>
      <c r="D14" s="817" t="s">
        <v>385</v>
      </c>
      <c r="E14" s="817"/>
      <c r="F14" s="385">
        <v>6755</v>
      </c>
    </row>
    <row r="15" spans="1:6" ht="13.5" thickBot="1">
      <c r="A15" s="371" t="s">
        <v>404</v>
      </c>
      <c r="B15" s="384" t="s">
        <v>404</v>
      </c>
      <c r="C15" s="384"/>
      <c r="D15" s="824" t="s">
        <v>386</v>
      </c>
      <c r="E15" s="825"/>
      <c r="F15" s="385">
        <v>537</v>
      </c>
    </row>
    <row r="16" spans="1:6" ht="13.5" thickBot="1">
      <c r="A16" s="387" t="s">
        <v>405</v>
      </c>
      <c r="B16" s="387" t="s">
        <v>863</v>
      </c>
      <c r="C16" s="388"/>
      <c r="D16" s="818" t="s">
        <v>675</v>
      </c>
      <c r="E16" s="819"/>
      <c r="F16" s="386">
        <v>14864</v>
      </c>
    </row>
    <row r="17" spans="1:6" ht="12.75">
      <c r="A17" s="371" t="s">
        <v>406</v>
      </c>
      <c r="B17" s="384" t="s">
        <v>405</v>
      </c>
      <c r="C17" s="390"/>
      <c r="D17" s="817" t="s">
        <v>676</v>
      </c>
      <c r="E17" s="817"/>
      <c r="F17" s="385">
        <v>0</v>
      </c>
    </row>
    <row r="18" spans="1:6" ht="13.5" thickBot="1">
      <c r="A18" s="371" t="s">
        <v>428</v>
      </c>
      <c r="B18" s="384" t="s">
        <v>406</v>
      </c>
      <c r="C18" s="390"/>
      <c r="D18" s="817" t="s">
        <v>677</v>
      </c>
      <c r="E18" s="817"/>
      <c r="F18" s="385">
        <v>0</v>
      </c>
    </row>
    <row r="19" spans="1:6" ht="13.5" thickBot="1">
      <c r="A19" s="387" t="s">
        <v>429</v>
      </c>
      <c r="B19" s="387" t="s">
        <v>596</v>
      </c>
      <c r="C19" s="388"/>
      <c r="D19" s="818" t="s">
        <v>678</v>
      </c>
      <c r="E19" s="819"/>
      <c r="F19" s="386">
        <v>0</v>
      </c>
    </row>
    <row r="20" spans="1:6" ht="12.75">
      <c r="A20" s="371" t="s">
        <v>430</v>
      </c>
      <c r="B20" s="384" t="s">
        <v>428</v>
      </c>
      <c r="C20" s="390"/>
      <c r="D20" s="817" t="s">
        <v>679</v>
      </c>
      <c r="E20" s="817"/>
      <c r="F20" s="385">
        <v>24676</v>
      </c>
    </row>
    <row r="21" spans="1:6" ht="12.75">
      <c r="A21" s="371" t="s">
        <v>431</v>
      </c>
      <c r="B21" s="384" t="s">
        <v>429</v>
      </c>
      <c r="C21" s="390"/>
      <c r="D21" s="817" t="s">
        <v>680</v>
      </c>
      <c r="E21" s="817"/>
      <c r="F21" s="385">
        <v>9124</v>
      </c>
    </row>
    <row r="22" spans="1:6" ht="13.5" thickBot="1">
      <c r="A22" s="371" t="s">
        <v>785</v>
      </c>
      <c r="B22" s="384" t="s">
        <v>430</v>
      </c>
      <c r="C22" s="390"/>
      <c r="D22" s="817" t="s">
        <v>681</v>
      </c>
      <c r="E22" s="817"/>
      <c r="F22" s="385">
        <v>5013</v>
      </c>
    </row>
    <row r="23" spans="1:6" ht="13.5" thickBot="1">
      <c r="A23" s="387" t="s">
        <v>786</v>
      </c>
      <c r="B23" s="387" t="s">
        <v>601</v>
      </c>
      <c r="C23" s="388"/>
      <c r="D23" s="818" t="s">
        <v>682</v>
      </c>
      <c r="E23" s="819"/>
      <c r="F23" s="386">
        <v>38813</v>
      </c>
    </row>
    <row r="24" spans="1:6" ht="12.75">
      <c r="A24" s="371" t="s">
        <v>819</v>
      </c>
      <c r="B24" s="384" t="s">
        <v>431</v>
      </c>
      <c r="C24" s="390"/>
      <c r="D24" s="817" t="s">
        <v>683</v>
      </c>
      <c r="E24" s="817"/>
      <c r="F24" s="385">
        <v>3665</v>
      </c>
    </row>
    <row r="25" spans="1:6" ht="12.75">
      <c r="A25" s="371" t="s">
        <v>787</v>
      </c>
      <c r="B25" s="384" t="s">
        <v>785</v>
      </c>
      <c r="C25" s="390"/>
      <c r="D25" s="817" t="s">
        <v>684</v>
      </c>
      <c r="E25" s="817"/>
      <c r="F25" s="385">
        <v>16891</v>
      </c>
    </row>
    <row r="26" spans="1:6" ht="12.75">
      <c r="A26" s="371" t="s">
        <v>788</v>
      </c>
      <c r="B26" s="384" t="s">
        <v>786</v>
      </c>
      <c r="C26" s="390"/>
      <c r="D26" s="817" t="s">
        <v>685</v>
      </c>
      <c r="E26" s="817"/>
      <c r="F26" s="385"/>
    </row>
    <row r="27" spans="1:6" ht="13.5" thickBot="1">
      <c r="A27" s="371" t="s">
        <v>789</v>
      </c>
      <c r="B27" s="384" t="s">
        <v>819</v>
      </c>
      <c r="C27" s="390"/>
      <c r="D27" s="817" t="s">
        <v>686</v>
      </c>
      <c r="E27" s="817"/>
      <c r="F27" s="385"/>
    </row>
    <row r="28" spans="1:6" ht="13.5" thickBot="1">
      <c r="A28" s="387" t="s">
        <v>791</v>
      </c>
      <c r="B28" s="387" t="s">
        <v>604</v>
      </c>
      <c r="C28" s="388"/>
      <c r="D28" s="818" t="s">
        <v>687</v>
      </c>
      <c r="E28" s="819"/>
      <c r="F28" s="386">
        <v>20556</v>
      </c>
    </row>
    <row r="29" spans="1:6" ht="12.75">
      <c r="A29" s="371" t="s">
        <v>793</v>
      </c>
      <c r="B29" s="384" t="s">
        <v>787</v>
      </c>
      <c r="C29" s="390"/>
      <c r="D29" s="817" t="s">
        <v>688</v>
      </c>
      <c r="E29" s="817"/>
      <c r="F29" s="385">
        <v>8063</v>
      </c>
    </row>
    <row r="30" spans="1:6" ht="12.75">
      <c r="A30" s="371" t="s">
        <v>794</v>
      </c>
      <c r="B30" s="384" t="s">
        <v>788</v>
      </c>
      <c r="C30" s="390"/>
      <c r="D30" s="817" t="s">
        <v>689</v>
      </c>
      <c r="E30" s="817"/>
      <c r="F30" s="385">
        <v>5575</v>
      </c>
    </row>
    <row r="31" spans="1:6" ht="13.5" thickBot="1">
      <c r="A31" s="371" t="s">
        <v>795</v>
      </c>
      <c r="B31" s="393" t="s">
        <v>789</v>
      </c>
      <c r="C31" s="394"/>
      <c r="D31" s="817" t="s">
        <v>690</v>
      </c>
      <c r="E31" s="817"/>
      <c r="F31" s="385">
        <v>3713</v>
      </c>
    </row>
    <row r="32" spans="1:6" ht="13.5" thickBot="1">
      <c r="A32" s="387" t="s">
        <v>796</v>
      </c>
      <c r="B32" s="387" t="s">
        <v>609</v>
      </c>
      <c r="C32" s="388"/>
      <c r="D32" s="818" t="s">
        <v>691</v>
      </c>
      <c r="E32" s="819"/>
      <c r="F32" s="386">
        <v>17351</v>
      </c>
    </row>
    <row r="33" spans="1:6" ht="13.5" thickBot="1">
      <c r="A33" s="387" t="s">
        <v>797</v>
      </c>
      <c r="B33" s="387" t="s">
        <v>211</v>
      </c>
      <c r="C33" s="388"/>
      <c r="D33" s="818" t="s">
        <v>692</v>
      </c>
      <c r="E33" s="819"/>
      <c r="F33" s="386">
        <v>18238</v>
      </c>
    </row>
    <row r="34" spans="1:6" ht="13.5" thickBot="1">
      <c r="A34" s="387" t="s">
        <v>407</v>
      </c>
      <c r="B34" s="387" t="s">
        <v>585</v>
      </c>
      <c r="C34" s="388"/>
      <c r="D34" s="818" t="s">
        <v>693</v>
      </c>
      <c r="E34" s="819"/>
      <c r="F34" s="386">
        <v>14817</v>
      </c>
    </row>
    <row r="35" spans="1:6" s="64" customFormat="1" ht="26.25" customHeight="1" thickBot="1">
      <c r="A35" s="396" t="s">
        <v>408</v>
      </c>
      <c r="B35" s="397" t="s">
        <v>441</v>
      </c>
      <c r="C35" s="398"/>
      <c r="D35" s="820" t="s">
        <v>694</v>
      </c>
      <c r="E35" s="821"/>
      <c r="F35" s="399">
        <v>-17285</v>
      </c>
    </row>
    <row r="36" spans="1:6" ht="12.75">
      <c r="A36" s="371" t="s">
        <v>409</v>
      </c>
      <c r="B36" s="391" t="s">
        <v>791</v>
      </c>
      <c r="C36" s="392"/>
      <c r="D36" s="817" t="s">
        <v>695</v>
      </c>
      <c r="E36" s="817"/>
      <c r="F36" s="385"/>
    </row>
    <row r="37" spans="1:6" ht="12.75">
      <c r="A37" s="371" t="s">
        <v>410</v>
      </c>
      <c r="B37" s="384" t="s">
        <v>793</v>
      </c>
      <c r="C37" s="390"/>
      <c r="D37" s="817" t="s">
        <v>696</v>
      </c>
      <c r="E37" s="817"/>
      <c r="F37" s="385">
        <v>828</v>
      </c>
    </row>
    <row r="38" spans="1:6" ht="12.75">
      <c r="A38" s="371" t="s">
        <v>411</v>
      </c>
      <c r="B38" s="384" t="s">
        <v>794</v>
      </c>
      <c r="C38" s="390"/>
      <c r="D38" s="817" t="s">
        <v>697</v>
      </c>
      <c r="E38" s="817"/>
      <c r="F38" s="385">
        <v>0</v>
      </c>
    </row>
    <row r="39" spans="1:6" ht="13.5" thickBot="1">
      <c r="A39" s="371" t="s">
        <v>412</v>
      </c>
      <c r="B39" s="371" t="s">
        <v>794</v>
      </c>
      <c r="C39" s="371" t="s">
        <v>886</v>
      </c>
      <c r="D39" s="371"/>
      <c r="E39" s="372" t="s">
        <v>698</v>
      </c>
      <c r="F39" s="385">
        <v>0</v>
      </c>
    </row>
    <row r="40" spans="1:6" ht="13.5" thickBot="1">
      <c r="A40" s="387" t="s">
        <v>413</v>
      </c>
      <c r="B40" s="387" t="s">
        <v>586</v>
      </c>
      <c r="C40" s="388"/>
      <c r="D40" s="818" t="s">
        <v>699</v>
      </c>
      <c r="E40" s="819"/>
      <c r="F40" s="386">
        <v>828</v>
      </c>
    </row>
    <row r="41" spans="1:6" ht="12.75">
      <c r="A41" s="371" t="s">
        <v>414</v>
      </c>
      <c r="B41" s="391" t="s">
        <v>795</v>
      </c>
      <c r="C41" s="392"/>
      <c r="D41" s="817" t="s">
        <v>700</v>
      </c>
      <c r="E41" s="817"/>
      <c r="F41" s="385">
        <v>0</v>
      </c>
    </row>
    <row r="42" spans="1:6" ht="12.75">
      <c r="A42" s="371" t="s">
        <v>415</v>
      </c>
      <c r="B42" s="391" t="s">
        <v>796</v>
      </c>
      <c r="C42" s="392"/>
      <c r="D42" s="817" t="s">
        <v>701</v>
      </c>
      <c r="E42" s="817"/>
      <c r="F42" s="385">
        <v>0</v>
      </c>
    </row>
    <row r="43" spans="1:6" ht="12.75">
      <c r="A43" s="371" t="s">
        <v>416</v>
      </c>
      <c r="B43" s="391" t="s">
        <v>797</v>
      </c>
      <c r="C43" s="392"/>
      <c r="D43" s="817" t="s">
        <v>702</v>
      </c>
      <c r="E43" s="817"/>
      <c r="F43" s="385">
        <v>0</v>
      </c>
    </row>
    <row r="44" spans="1:6" ht="13.5" thickBot="1">
      <c r="A44" s="371" t="s">
        <v>417</v>
      </c>
      <c r="B44" s="371" t="s">
        <v>797</v>
      </c>
      <c r="C44" s="371" t="s">
        <v>886</v>
      </c>
      <c r="D44" s="371"/>
      <c r="E44" s="372" t="s">
        <v>703</v>
      </c>
      <c r="F44" s="385">
        <v>0</v>
      </c>
    </row>
    <row r="45" spans="1:6" ht="13.5" thickBot="1">
      <c r="A45" s="387" t="s">
        <v>418</v>
      </c>
      <c r="B45" s="387" t="s">
        <v>329</v>
      </c>
      <c r="C45" s="388"/>
      <c r="D45" s="818" t="s">
        <v>704</v>
      </c>
      <c r="E45" s="819" t="s">
        <v>320</v>
      </c>
      <c r="F45" s="386">
        <v>0</v>
      </c>
    </row>
    <row r="46" spans="1:6" s="64" customFormat="1" ht="26.25" customHeight="1" thickBot="1">
      <c r="A46" s="396" t="s">
        <v>419</v>
      </c>
      <c r="B46" s="397" t="s">
        <v>36</v>
      </c>
      <c r="C46" s="398"/>
      <c r="D46" s="820" t="s">
        <v>705</v>
      </c>
      <c r="E46" s="821" t="s">
        <v>321</v>
      </c>
      <c r="F46" s="399">
        <v>828</v>
      </c>
    </row>
    <row r="47" spans="1:6" ht="26.25" customHeight="1" thickBot="1">
      <c r="A47" s="322" t="s">
        <v>420</v>
      </c>
      <c r="B47" s="395" t="s">
        <v>51</v>
      </c>
      <c r="C47" s="388"/>
      <c r="D47" s="822" t="s">
        <v>706</v>
      </c>
      <c r="E47" s="823" t="s">
        <v>322</v>
      </c>
      <c r="F47" s="389">
        <v>-16457</v>
      </c>
    </row>
    <row r="48" spans="1:6" ht="12.75">
      <c r="A48" s="371" t="s">
        <v>421</v>
      </c>
      <c r="B48" s="391" t="s">
        <v>407</v>
      </c>
      <c r="C48" s="392"/>
      <c r="D48" s="817" t="s">
        <v>707</v>
      </c>
      <c r="E48" s="817" t="s">
        <v>323</v>
      </c>
      <c r="F48" s="385">
        <v>5885</v>
      </c>
    </row>
    <row r="49" spans="1:6" ht="13.5" thickBot="1">
      <c r="A49" s="371" t="s">
        <v>422</v>
      </c>
      <c r="B49" s="391" t="s">
        <v>408</v>
      </c>
      <c r="C49" s="392"/>
      <c r="D49" s="817" t="s">
        <v>708</v>
      </c>
      <c r="E49" s="817" t="s">
        <v>324</v>
      </c>
      <c r="F49" s="385">
        <v>29979</v>
      </c>
    </row>
    <row r="50" spans="1:6" ht="13.5" thickBot="1">
      <c r="A50" s="387" t="s">
        <v>38</v>
      </c>
      <c r="B50" s="387" t="s">
        <v>330</v>
      </c>
      <c r="C50" s="388"/>
      <c r="D50" s="818" t="s">
        <v>709</v>
      </c>
      <c r="E50" s="819" t="s">
        <v>325</v>
      </c>
      <c r="F50" s="386">
        <v>35864</v>
      </c>
    </row>
    <row r="51" spans="1:6" ht="13.5" thickBot="1">
      <c r="A51" s="387" t="s">
        <v>39</v>
      </c>
      <c r="B51" s="387" t="s">
        <v>331</v>
      </c>
      <c r="C51" s="388"/>
      <c r="D51" s="818" t="s">
        <v>710</v>
      </c>
      <c r="E51" s="819" t="s">
        <v>326</v>
      </c>
      <c r="F51" s="386">
        <v>31317</v>
      </c>
    </row>
    <row r="52" spans="1:6" s="64" customFormat="1" ht="26.25" customHeight="1" thickBot="1">
      <c r="A52" s="396" t="s">
        <v>40</v>
      </c>
      <c r="B52" s="397" t="s">
        <v>138</v>
      </c>
      <c r="C52" s="398"/>
      <c r="D52" s="820" t="s">
        <v>711</v>
      </c>
      <c r="E52" s="821" t="s">
        <v>327</v>
      </c>
      <c r="F52" s="399">
        <v>4547</v>
      </c>
    </row>
    <row r="53" spans="1:6" s="14" customFormat="1" ht="26.25" customHeight="1" thickBot="1">
      <c r="A53" s="400" t="s">
        <v>41</v>
      </c>
      <c r="B53" s="401" t="s">
        <v>140</v>
      </c>
      <c r="C53" s="402"/>
      <c r="D53" s="815" t="s">
        <v>712</v>
      </c>
      <c r="E53" s="816" t="s">
        <v>328</v>
      </c>
      <c r="F53" s="403">
        <v>-11910</v>
      </c>
    </row>
  </sheetData>
  <sheetProtection/>
  <mergeCells count="46">
    <mergeCell ref="A5:F5"/>
    <mergeCell ref="A7:F7"/>
    <mergeCell ref="A10:A12"/>
    <mergeCell ref="B10:E12"/>
    <mergeCell ref="F10:F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6:E36"/>
    <mergeCell ref="D37:E37"/>
    <mergeCell ref="D38:E38"/>
    <mergeCell ref="D32:E32"/>
    <mergeCell ref="D33:E33"/>
    <mergeCell ref="D34:E34"/>
    <mergeCell ref="D35:E35"/>
    <mergeCell ref="D48:E48"/>
    <mergeCell ref="D40:E40"/>
    <mergeCell ref="D41:E41"/>
    <mergeCell ref="D42:E42"/>
    <mergeCell ref="D43:E43"/>
    <mergeCell ref="D53:E53"/>
    <mergeCell ref="A2:F2"/>
    <mergeCell ref="A6:F6"/>
    <mergeCell ref="D49:E49"/>
    <mergeCell ref="D50:E50"/>
    <mergeCell ref="D51:E51"/>
    <mergeCell ref="D52:E52"/>
    <mergeCell ref="D45:E45"/>
    <mergeCell ref="D46:E46"/>
    <mergeCell ref="D47:E47"/>
  </mergeCells>
  <printOptions horizontalCentered="1"/>
  <pageMargins left="0" right="0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O181"/>
  <sheetViews>
    <sheetView zoomScalePageLayoutView="0" workbookViewId="0" topLeftCell="A1">
      <selection activeCell="K4" sqref="K4"/>
    </sheetView>
  </sheetViews>
  <sheetFormatPr defaultColWidth="9.00390625" defaultRowHeight="12.75"/>
  <cols>
    <col min="1" max="1" width="4.375" style="158" customWidth="1"/>
    <col min="2" max="2" width="4.00390625" style="158" customWidth="1"/>
    <col min="3" max="5" width="3.00390625" style="158" customWidth="1"/>
    <col min="6" max="6" width="41.375" style="158" customWidth="1"/>
    <col min="7" max="10" width="10.625" style="158" customWidth="1"/>
    <col min="11" max="11" width="9.75390625" style="158" customWidth="1"/>
    <col min="12" max="12" width="7.625" style="158" customWidth="1"/>
    <col min="13" max="16384" width="9.125" style="158" customWidth="1"/>
  </cols>
  <sheetData>
    <row r="1" ht="12.75">
      <c r="K1" s="159"/>
    </row>
    <row r="2" spans="1:15" ht="12.75">
      <c r="A2" s="648"/>
      <c r="B2" s="648"/>
      <c r="C2" s="648"/>
      <c r="D2" s="648"/>
      <c r="E2" s="648"/>
      <c r="F2" s="648"/>
      <c r="G2" s="648"/>
      <c r="H2" s="648"/>
      <c r="I2" s="648"/>
      <c r="J2" s="648"/>
      <c r="K2" s="160"/>
      <c r="L2" s="160"/>
      <c r="M2" s="160"/>
      <c r="N2" s="160"/>
      <c r="O2" s="160"/>
    </row>
    <row r="3" spans="1:15" ht="15.75">
      <c r="A3" s="205" t="s">
        <v>232</v>
      </c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60"/>
      <c r="N3" s="160"/>
      <c r="O3" s="160"/>
    </row>
    <row r="4" spans="1:7" s="162" customFormat="1" ht="12.75">
      <c r="A4" s="161"/>
      <c r="B4" s="161"/>
      <c r="C4" s="161"/>
      <c r="D4" s="161"/>
      <c r="E4" s="161"/>
      <c r="F4" s="161"/>
      <c r="G4" s="161"/>
    </row>
    <row r="5" spans="1:10" s="30" customFormat="1" ht="12.75">
      <c r="A5" s="649" t="s">
        <v>864</v>
      </c>
      <c r="B5" s="649"/>
      <c r="C5" s="649"/>
      <c r="D5" s="649"/>
      <c r="E5" s="649"/>
      <c r="F5" s="649"/>
      <c r="G5" s="649"/>
      <c r="H5" s="649"/>
      <c r="I5" s="649"/>
      <c r="J5" s="649"/>
    </row>
    <row r="6" spans="1:10" s="30" customFormat="1" ht="12.75">
      <c r="A6" s="649" t="s">
        <v>916</v>
      </c>
      <c r="B6" s="649"/>
      <c r="C6" s="649"/>
      <c r="D6" s="649"/>
      <c r="E6" s="649"/>
      <c r="F6" s="649"/>
      <c r="G6" s="649"/>
      <c r="H6" s="649"/>
      <c r="I6" s="649"/>
      <c r="J6" s="649"/>
    </row>
    <row r="7" spans="1:10" s="81" customFormat="1" ht="12.75">
      <c r="A7" s="649" t="s">
        <v>915</v>
      </c>
      <c r="B7" s="649"/>
      <c r="C7" s="649"/>
      <c r="D7" s="649"/>
      <c r="E7" s="649"/>
      <c r="F7" s="649"/>
      <c r="G7" s="649"/>
      <c r="H7" s="649"/>
      <c r="I7" s="649"/>
      <c r="J7" s="649"/>
    </row>
    <row r="8" spans="1:5" s="81" customFormat="1" ht="12.75" hidden="1">
      <c r="A8" s="164"/>
      <c r="B8" s="165"/>
      <c r="C8" s="165"/>
      <c r="D8" s="165"/>
      <c r="E8" s="165"/>
    </row>
    <row r="9" spans="1:10" s="81" customFormat="1" ht="13.5" thickBot="1">
      <c r="A9" s="164"/>
      <c r="B9" s="165"/>
      <c r="C9" s="165"/>
      <c r="D9" s="165"/>
      <c r="E9" s="165"/>
      <c r="H9" s="166"/>
      <c r="I9" s="166"/>
      <c r="J9" s="166" t="s">
        <v>810</v>
      </c>
    </row>
    <row r="10" spans="1:10" s="81" customFormat="1" ht="13.5" thickBot="1">
      <c r="A10" s="650" t="s">
        <v>894</v>
      </c>
      <c r="B10" s="651"/>
      <c r="C10" s="651"/>
      <c r="D10" s="651"/>
      <c r="E10" s="651"/>
      <c r="F10" s="652"/>
      <c r="G10" s="167" t="s">
        <v>812</v>
      </c>
      <c r="H10" s="167" t="s">
        <v>577</v>
      </c>
      <c r="I10" s="659" t="s">
        <v>813</v>
      </c>
      <c r="J10" s="167" t="s">
        <v>917</v>
      </c>
    </row>
    <row r="11" spans="1:10" s="81" customFormat="1" ht="12.75">
      <c r="A11" s="653"/>
      <c r="B11" s="654"/>
      <c r="C11" s="654"/>
      <c r="D11" s="654"/>
      <c r="E11" s="654"/>
      <c r="F11" s="655"/>
      <c r="G11" s="662" t="s">
        <v>766</v>
      </c>
      <c r="H11" s="663"/>
      <c r="I11" s="660"/>
      <c r="J11" s="169"/>
    </row>
    <row r="12" spans="1:10" s="81" customFormat="1" ht="13.5" thickBot="1">
      <c r="A12" s="656"/>
      <c r="B12" s="657"/>
      <c r="C12" s="657"/>
      <c r="D12" s="657"/>
      <c r="E12" s="657"/>
      <c r="F12" s="658"/>
      <c r="G12" s="664"/>
      <c r="H12" s="665"/>
      <c r="I12" s="661"/>
      <c r="J12" s="170" t="s">
        <v>817</v>
      </c>
    </row>
    <row r="13" spans="1:10" s="81" customFormat="1" ht="12.75" customHeight="1">
      <c r="A13" s="168"/>
      <c r="B13" s="168"/>
      <c r="C13" s="168"/>
      <c r="D13" s="168"/>
      <c r="E13" s="168"/>
      <c r="F13" s="168"/>
      <c r="G13" s="168"/>
      <c r="H13" s="168"/>
      <c r="I13" s="168"/>
      <c r="J13" s="168"/>
    </row>
    <row r="14" spans="1:10" s="118" customFormat="1" ht="35.25" customHeight="1">
      <c r="A14" s="10" t="s">
        <v>863</v>
      </c>
      <c r="B14" s="647" t="s">
        <v>918</v>
      </c>
      <c r="C14" s="647"/>
      <c r="D14" s="647"/>
      <c r="E14" s="647"/>
      <c r="F14" s="647"/>
      <c r="G14" s="538"/>
      <c r="H14" s="539"/>
      <c r="I14" s="539"/>
      <c r="J14" s="538"/>
    </row>
    <row r="15" spans="1:10" s="81" customFormat="1" ht="12.75">
      <c r="A15" s="63"/>
      <c r="B15" s="63" t="s">
        <v>863</v>
      </c>
      <c r="C15" s="63" t="s">
        <v>919</v>
      </c>
      <c r="D15" s="63"/>
      <c r="E15" s="63"/>
      <c r="F15" s="63"/>
      <c r="G15" s="174"/>
      <c r="H15" s="174"/>
      <c r="I15" s="174"/>
      <c r="J15" s="63"/>
    </row>
    <row r="16" spans="1:10" s="81" customFormat="1" ht="17.25" customHeight="1">
      <c r="A16" s="63"/>
      <c r="B16" s="63"/>
      <c r="C16" s="63" t="s">
        <v>775</v>
      </c>
      <c r="D16" s="645" t="s">
        <v>920</v>
      </c>
      <c r="E16" s="645"/>
      <c r="F16" s="645"/>
      <c r="G16" s="173"/>
      <c r="H16" s="173"/>
      <c r="I16" s="173"/>
      <c r="J16" s="172"/>
    </row>
    <row r="17" spans="1:10" s="81" customFormat="1" ht="15" customHeight="1">
      <c r="A17" s="63"/>
      <c r="B17" s="63"/>
      <c r="C17" s="63"/>
      <c r="D17" s="63" t="s">
        <v>775</v>
      </c>
      <c r="E17" s="645" t="s">
        <v>921</v>
      </c>
      <c r="F17" s="645"/>
      <c r="G17" s="173"/>
      <c r="H17" s="173"/>
      <c r="I17" s="173"/>
      <c r="J17" s="172"/>
    </row>
    <row r="18" spans="1:10" s="81" customFormat="1" ht="26.25" customHeight="1">
      <c r="A18" s="28"/>
      <c r="B18" s="28"/>
      <c r="C18" s="28"/>
      <c r="D18" s="536" t="s">
        <v>887</v>
      </c>
      <c r="E18" s="666" t="s">
        <v>582</v>
      </c>
      <c r="F18" s="666"/>
      <c r="G18" s="176"/>
      <c r="H18" s="176"/>
      <c r="I18" s="176"/>
      <c r="J18" s="177"/>
    </row>
    <row r="19" spans="1:10" s="81" customFormat="1" ht="25.5">
      <c r="A19" s="28"/>
      <c r="B19" s="28"/>
      <c r="C19" s="28"/>
      <c r="D19" s="28"/>
      <c r="E19" s="536" t="s">
        <v>923</v>
      </c>
      <c r="F19" s="175" t="s">
        <v>924</v>
      </c>
      <c r="G19" s="65">
        <v>2540</v>
      </c>
      <c r="H19" s="65">
        <v>2540</v>
      </c>
      <c r="I19" s="65">
        <v>2540</v>
      </c>
      <c r="J19" s="177">
        <f>I19/H19*100</f>
        <v>100</v>
      </c>
    </row>
    <row r="20" spans="1:10" s="81" customFormat="1" ht="12.75">
      <c r="A20" s="28"/>
      <c r="B20" s="28"/>
      <c r="C20" s="28"/>
      <c r="D20" s="28"/>
      <c r="E20" s="536"/>
      <c r="F20" s="28" t="s">
        <v>922</v>
      </c>
      <c r="G20" s="65"/>
      <c r="H20" s="65"/>
      <c r="I20" s="65"/>
      <c r="J20" s="177"/>
    </row>
    <row r="21" spans="1:10" s="81" customFormat="1" ht="12.75">
      <c r="A21" s="28"/>
      <c r="B21" s="28"/>
      <c r="C21" s="28"/>
      <c r="D21" s="28"/>
      <c r="E21" s="536" t="s">
        <v>925</v>
      </c>
      <c r="F21" s="175" t="s">
        <v>926</v>
      </c>
      <c r="G21" s="65">
        <v>3002</v>
      </c>
      <c r="H21" s="65">
        <v>3002</v>
      </c>
      <c r="I21" s="65">
        <v>3002</v>
      </c>
      <c r="J21" s="177">
        <f aca="true" t="shared" si="0" ref="J21:J32">I21/H21*100</f>
        <v>100</v>
      </c>
    </row>
    <row r="22" spans="1:10" s="81" customFormat="1" ht="12.75">
      <c r="A22" s="28"/>
      <c r="B22" s="28"/>
      <c r="C22" s="28"/>
      <c r="D22" s="28"/>
      <c r="E22" s="536"/>
      <c r="F22" s="28" t="s">
        <v>922</v>
      </c>
      <c r="G22" s="65"/>
      <c r="H22" s="65"/>
      <c r="I22" s="65"/>
      <c r="J22" s="177"/>
    </row>
    <row r="23" spans="1:10" s="81" customFormat="1" ht="33" customHeight="1">
      <c r="A23" s="28"/>
      <c r="B23" s="28"/>
      <c r="C23" s="28"/>
      <c r="D23" s="28"/>
      <c r="E23" s="536" t="s">
        <v>927</v>
      </c>
      <c r="F23" s="175" t="s">
        <v>928</v>
      </c>
      <c r="G23" s="65">
        <v>372</v>
      </c>
      <c r="H23" s="65">
        <v>372</v>
      </c>
      <c r="I23" s="65">
        <v>372</v>
      </c>
      <c r="J23" s="177">
        <f t="shared" si="0"/>
        <v>100</v>
      </c>
    </row>
    <row r="24" spans="1:10" s="81" customFormat="1" ht="12.75">
      <c r="A24" s="28"/>
      <c r="B24" s="28"/>
      <c r="C24" s="28"/>
      <c r="D24" s="28"/>
      <c r="E24" s="536"/>
      <c r="F24" s="28" t="s">
        <v>922</v>
      </c>
      <c r="G24" s="65"/>
      <c r="H24" s="65"/>
      <c r="I24" s="65"/>
      <c r="J24" s="177"/>
    </row>
    <row r="25" spans="1:12" s="81" customFormat="1" ht="12.75">
      <c r="A25" s="28"/>
      <c r="B25" s="28"/>
      <c r="C25" s="28"/>
      <c r="D25" s="28"/>
      <c r="E25" s="536" t="s">
        <v>929</v>
      </c>
      <c r="F25" s="175" t="s">
        <v>930</v>
      </c>
      <c r="G25" s="65">
        <v>7507</v>
      </c>
      <c r="H25" s="65">
        <v>7507</v>
      </c>
      <c r="I25" s="65">
        <v>7507</v>
      </c>
      <c r="J25" s="177">
        <f t="shared" si="0"/>
        <v>100</v>
      </c>
      <c r="L25" s="178"/>
    </row>
    <row r="26" spans="1:10" s="179" customFormat="1" ht="12.75">
      <c r="A26" s="28"/>
      <c r="B26" s="28"/>
      <c r="C26" s="28"/>
      <c r="D26" s="28"/>
      <c r="E26" s="28"/>
      <c r="F26" s="28" t="s">
        <v>922</v>
      </c>
      <c r="G26" s="65"/>
      <c r="H26" s="65"/>
      <c r="I26" s="65"/>
      <c r="J26" s="177"/>
    </row>
    <row r="27" spans="1:10" s="81" customFormat="1" ht="12.75">
      <c r="A27" s="28"/>
      <c r="B27" s="28"/>
      <c r="C27" s="28"/>
      <c r="D27" s="28" t="s">
        <v>889</v>
      </c>
      <c r="E27" s="28" t="s">
        <v>931</v>
      </c>
      <c r="F27" s="28"/>
      <c r="G27" s="65">
        <v>4000</v>
      </c>
      <c r="H27" s="65">
        <v>4000</v>
      </c>
      <c r="I27" s="65">
        <v>4000</v>
      </c>
      <c r="J27" s="177">
        <f t="shared" si="0"/>
        <v>100</v>
      </c>
    </row>
    <row r="28" spans="1:10" s="81" customFormat="1" ht="12.75">
      <c r="A28" s="28"/>
      <c r="B28" s="28"/>
      <c r="C28" s="28"/>
      <c r="D28" s="28"/>
      <c r="E28" s="28"/>
      <c r="F28" s="28" t="s">
        <v>922</v>
      </c>
      <c r="G28" s="65">
        <v>-69</v>
      </c>
      <c r="H28" s="65">
        <v>-69</v>
      </c>
      <c r="I28" s="65">
        <v>-69</v>
      </c>
      <c r="J28" s="177">
        <f t="shared" si="0"/>
        <v>100</v>
      </c>
    </row>
    <row r="29" spans="1:12" s="179" customFormat="1" ht="12.75">
      <c r="A29" s="28"/>
      <c r="B29" s="28"/>
      <c r="C29" s="28"/>
      <c r="D29" s="63" t="s">
        <v>776</v>
      </c>
      <c r="E29" s="63" t="s">
        <v>932</v>
      </c>
      <c r="F29" s="63"/>
      <c r="G29" s="65">
        <v>842</v>
      </c>
      <c r="H29" s="65">
        <v>842</v>
      </c>
      <c r="I29" s="65">
        <v>842</v>
      </c>
      <c r="J29" s="177">
        <f t="shared" si="0"/>
        <v>100</v>
      </c>
      <c r="L29" s="180"/>
    </row>
    <row r="30" spans="1:10" s="81" customFormat="1" ht="12.75">
      <c r="A30" s="28"/>
      <c r="B30" s="28"/>
      <c r="C30" s="28"/>
      <c r="D30" s="28"/>
      <c r="E30" s="28"/>
      <c r="F30" s="28" t="s">
        <v>922</v>
      </c>
      <c r="G30" s="65">
        <v>-421</v>
      </c>
      <c r="H30" s="65">
        <v>-421</v>
      </c>
      <c r="I30" s="65">
        <v>-421</v>
      </c>
      <c r="J30" s="177">
        <f t="shared" si="0"/>
        <v>100</v>
      </c>
    </row>
    <row r="31" spans="1:10" s="81" customFormat="1" ht="27" customHeight="1">
      <c r="A31" s="28"/>
      <c r="B31" s="28"/>
      <c r="C31" s="63" t="s">
        <v>776</v>
      </c>
      <c r="D31" s="645" t="s">
        <v>933</v>
      </c>
      <c r="E31" s="645"/>
      <c r="F31" s="645"/>
      <c r="G31" s="65">
        <v>5</v>
      </c>
      <c r="H31" s="65">
        <v>5</v>
      </c>
      <c r="I31" s="65">
        <v>5</v>
      </c>
      <c r="J31" s="177">
        <f t="shared" si="0"/>
        <v>100</v>
      </c>
    </row>
    <row r="32" spans="1:10" s="81" customFormat="1" ht="27" customHeight="1">
      <c r="A32" s="64"/>
      <c r="B32" s="64"/>
      <c r="C32" s="181"/>
      <c r="D32" s="646" t="s">
        <v>934</v>
      </c>
      <c r="E32" s="646"/>
      <c r="F32" s="646"/>
      <c r="G32" s="183">
        <f>SUM(G18:G31)</f>
        <v>17778</v>
      </c>
      <c r="H32" s="183">
        <f>SUM(H18:H31)</f>
        <v>17778</v>
      </c>
      <c r="I32" s="183">
        <f>SUM(I18:I31)</f>
        <v>17778</v>
      </c>
      <c r="J32" s="199">
        <f t="shared" si="0"/>
        <v>100</v>
      </c>
    </row>
    <row r="33" spans="1:10" s="179" customFormat="1" ht="12.75">
      <c r="A33" s="63"/>
      <c r="B33" s="63"/>
      <c r="C33" s="63"/>
      <c r="D33" s="171"/>
      <c r="E33" s="171"/>
      <c r="F33" s="171"/>
      <c r="G33" s="173"/>
      <c r="H33" s="173"/>
      <c r="I33" s="173"/>
      <c r="J33" s="177"/>
    </row>
    <row r="34" spans="1:10" s="81" customFormat="1" ht="30" customHeight="1">
      <c r="A34" s="28"/>
      <c r="B34" s="28"/>
      <c r="C34" s="63" t="s">
        <v>777</v>
      </c>
      <c r="D34" s="645" t="s">
        <v>935</v>
      </c>
      <c r="E34" s="645"/>
      <c r="F34" s="645"/>
      <c r="G34" s="173"/>
      <c r="H34" s="173"/>
      <c r="I34" s="173"/>
      <c r="J34" s="177"/>
    </row>
    <row r="35" spans="1:13" s="81" customFormat="1" ht="12.75">
      <c r="A35" s="28"/>
      <c r="B35" s="28"/>
      <c r="C35" s="28"/>
      <c r="D35" s="28" t="s">
        <v>775</v>
      </c>
      <c r="E35" s="28" t="s">
        <v>936</v>
      </c>
      <c r="F35" s="28"/>
      <c r="G35" s="65">
        <v>782</v>
      </c>
      <c r="H35" s="65">
        <f>782-119</f>
        <v>663</v>
      </c>
      <c r="I35" s="65">
        <v>663</v>
      </c>
      <c r="J35" s="177">
        <f>I35/H35*100</f>
        <v>100</v>
      </c>
      <c r="M35" s="178"/>
    </row>
    <row r="36" spans="1:10" s="81" customFormat="1" ht="12.75">
      <c r="A36" s="28"/>
      <c r="B36" s="28"/>
      <c r="C36" s="28"/>
      <c r="D36" s="28" t="s">
        <v>777</v>
      </c>
      <c r="E36" s="28" t="s">
        <v>937</v>
      </c>
      <c r="F36" s="28"/>
      <c r="G36" s="65">
        <v>1110</v>
      </c>
      <c r="H36" s="65">
        <f>280+830-55</f>
        <v>1055</v>
      </c>
      <c r="I36" s="65">
        <v>1055</v>
      </c>
      <c r="J36" s="177">
        <f>I36/H36*100</f>
        <v>100</v>
      </c>
    </row>
    <row r="37" spans="1:12" s="81" customFormat="1" ht="12.75">
      <c r="A37" s="28"/>
      <c r="B37" s="28"/>
      <c r="C37" s="28"/>
      <c r="D37" s="28" t="s">
        <v>778</v>
      </c>
      <c r="E37" s="28" t="s">
        <v>938</v>
      </c>
      <c r="F37" s="28"/>
      <c r="G37" s="65">
        <v>709</v>
      </c>
      <c r="H37" s="65">
        <v>709</v>
      </c>
      <c r="I37" s="65">
        <v>709</v>
      </c>
      <c r="J37" s="177">
        <f>I37/H37*100</f>
        <v>100</v>
      </c>
      <c r="L37" s="178"/>
    </row>
    <row r="38" spans="1:10" s="81" customFormat="1" ht="12.75">
      <c r="A38" s="28"/>
      <c r="B38" s="28"/>
      <c r="C38" s="28"/>
      <c r="D38" s="28" t="s">
        <v>779</v>
      </c>
      <c r="E38" s="28" t="s">
        <v>939</v>
      </c>
      <c r="F38" s="28"/>
      <c r="G38" s="65">
        <v>2605</v>
      </c>
      <c r="H38" s="65">
        <f>2605-326+67</f>
        <v>2346</v>
      </c>
      <c r="I38" s="65">
        <v>2346</v>
      </c>
      <c r="J38" s="177">
        <f>I38/H38*100</f>
        <v>100</v>
      </c>
    </row>
    <row r="39" spans="1:14" s="81" customFormat="1" ht="27.75" customHeight="1">
      <c r="A39" s="64"/>
      <c r="B39" s="64"/>
      <c r="C39" s="646" t="s">
        <v>940</v>
      </c>
      <c r="D39" s="646"/>
      <c r="E39" s="646"/>
      <c r="F39" s="646"/>
      <c r="G39" s="184">
        <f>SUM(G35:G38)</f>
        <v>5206</v>
      </c>
      <c r="H39" s="184">
        <f>SUM(H35:H38)</f>
        <v>4773</v>
      </c>
      <c r="I39" s="184">
        <f>SUM(I35:I38)</f>
        <v>4773</v>
      </c>
      <c r="J39" s="199">
        <f>I39/H39*100</f>
        <v>100</v>
      </c>
      <c r="L39" s="185"/>
      <c r="M39" s="185"/>
      <c r="N39" s="185"/>
    </row>
    <row r="40" spans="1:14" s="81" customFormat="1" ht="12.75">
      <c r="A40" s="64"/>
      <c r="B40" s="64"/>
      <c r="C40" s="182"/>
      <c r="D40" s="182"/>
      <c r="E40" s="182"/>
      <c r="F40" s="182"/>
      <c r="G40" s="184"/>
      <c r="H40" s="184"/>
      <c r="I40" s="184"/>
      <c r="J40" s="177"/>
      <c r="L40" s="185"/>
      <c r="M40" s="185"/>
      <c r="N40" s="185"/>
    </row>
    <row r="41" spans="1:14" s="81" customFormat="1" ht="12.75">
      <c r="A41" s="28"/>
      <c r="B41" s="28"/>
      <c r="C41" s="63" t="s">
        <v>778</v>
      </c>
      <c r="D41" s="645" t="s">
        <v>942</v>
      </c>
      <c r="E41" s="645"/>
      <c r="F41" s="645"/>
      <c r="G41" s="173"/>
      <c r="H41" s="173"/>
      <c r="I41" s="173"/>
      <c r="J41" s="172"/>
      <c r="L41" s="185"/>
      <c r="M41" s="185"/>
      <c r="N41" s="185"/>
    </row>
    <row r="42" spans="1:14" s="81" customFormat="1" ht="12.75">
      <c r="A42" s="28"/>
      <c r="B42" s="28"/>
      <c r="C42" s="28"/>
      <c r="D42" s="28" t="s">
        <v>775</v>
      </c>
      <c r="E42" s="666" t="s">
        <v>583</v>
      </c>
      <c r="F42" s="666"/>
      <c r="G42" s="176"/>
      <c r="H42" s="176"/>
      <c r="I42" s="176"/>
      <c r="J42" s="175"/>
      <c r="L42" s="185"/>
      <c r="M42" s="185"/>
      <c r="N42" s="185"/>
    </row>
    <row r="43" spans="1:14" s="81" customFormat="1" ht="25.5">
      <c r="A43" s="28"/>
      <c r="B43" s="28"/>
      <c r="C43" s="28"/>
      <c r="D43" s="28"/>
      <c r="E43" s="28" t="s">
        <v>890</v>
      </c>
      <c r="F43" s="175" t="s">
        <v>943</v>
      </c>
      <c r="G43" s="65">
        <v>808</v>
      </c>
      <c r="H43" s="176">
        <v>808</v>
      </c>
      <c r="I43" s="176">
        <v>808</v>
      </c>
      <c r="J43" s="177">
        <f>I43/H43*100</f>
        <v>100</v>
      </c>
      <c r="M43" s="185"/>
      <c r="N43" s="185"/>
    </row>
    <row r="44" spans="1:14" s="81" customFormat="1" ht="12.75">
      <c r="A44" s="28"/>
      <c r="B44" s="28"/>
      <c r="C44" s="28"/>
      <c r="D44" s="28"/>
      <c r="E44" s="28"/>
      <c r="F44" s="175"/>
      <c r="G44" s="65"/>
      <c r="H44" s="176"/>
      <c r="I44" s="176"/>
      <c r="J44" s="177"/>
      <c r="M44" s="185"/>
      <c r="N44" s="185"/>
    </row>
    <row r="45" spans="1:10" s="81" customFormat="1" ht="29.25" customHeight="1">
      <c r="A45" s="64"/>
      <c r="B45" s="64"/>
      <c r="C45" s="646" t="s">
        <v>944</v>
      </c>
      <c r="D45" s="646"/>
      <c r="E45" s="646"/>
      <c r="F45" s="646"/>
      <c r="G45" s="184">
        <f>SUM(G43:G43)</f>
        <v>808</v>
      </c>
      <c r="H45" s="184">
        <f>SUM(H43:H43)</f>
        <v>808</v>
      </c>
      <c r="I45" s="184">
        <f>SUM(I43:I43)</f>
        <v>808</v>
      </c>
      <c r="J45" s="199">
        <f>I45/H45*100</f>
        <v>100</v>
      </c>
    </row>
    <row r="46" spans="1:14" s="81" customFormat="1" ht="12.75">
      <c r="A46" s="64"/>
      <c r="B46" s="64"/>
      <c r="C46" s="182"/>
      <c r="D46" s="182"/>
      <c r="E46" s="182"/>
      <c r="F46" s="182"/>
      <c r="G46" s="184"/>
      <c r="H46" s="184"/>
      <c r="I46" s="184"/>
      <c r="J46" s="177"/>
      <c r="L46" s="185"/>
      <c r="M46" s="185"/>
      <c r="N46" s="185"/>
    </row>
    <row r="47" spans="1:10" s="81" customFormat="1" ht="12.75">
      <c r="A47" s="186"/>
      <c r="B47" s="186"/>
      <c r="C47" s="188" t="s">
        <v>779</v>
      </c>
      <c r="D47" s="63" t="s">
        <v>945</v>
      </c>
      <c r="E47" s="186"/>
      <c r="F47" s="186"/>
      <c r="G47" s="153"/>
      <c r="H47" s="153"/>
      <c r="I47" s="153"/>
      <c r="J47" s="177"/>
    </row>
    <row r="48" spans="1:10" s="81" customFormat="1" ht="12.75">
      <c r="A48" s="186"/>
      <c r="B48" s="186"/>
      <c r="C48" s="186"/>
      <c r="D48" s="186" t="s">
        <v>775</v>
      </c>
      <c r="E48" s="668" t="s">
        <v>946</v>
      </c>
      <c r="F48" s="668"/>
      <c r="G48" s="153">
        <v>280</v>
      </c>
      <c r="H48" s="153">
        <v>280</v>
      </c>
      <c r="I48" s="153">
        <v>280</v>
      </c>
      <c r="J48" s="177">
        <f>I48/H48*100</f>
        <v>100</v>
      </c>
    </row>
    <row r="49" spans="1:10" s="81" customFormat="1" ht="12.75">
      <c r="A49" s="186"/>
      <c r="B49" s="186"/>
      <c r="D49" s="186" t="s">
        <v>776</v>
      </c>
      <c r="E49" s="669" t="s">
        <v>947</v>
      </c>
      <c r="F49" s="669"/>
      <c r="G49" s="153">
        <v>21</v>
      </c>
      <c r="H49" s="153">
        <v>20</v>
      </c>
      <c r="I49" s="153">
        <v>20</v>
      </c>
      <c r="J49" s="177">
        <f>I49/H49*100</f>
        <v>100</v>
      </c>
    </row>
    <row r="50" spans="1:10" s="81" customFormat="1" ht="12.75">
      <c r="A50" s="186"/>
      <c r="B50" s="186"/>
      <c r="D50" s="186" t="s">
        <v>777</v>
      </c>
      <c r="E50" s="189" t="s">
        <v>948</v>
      </c>
      <c r="F50" s="186"/>
      <c r="G50" s="153"/>
      <c r="H50" s="153">
        <v>47</v>
      </c>
      <c r="I50" s="153">
        <v>47</v>
      </c>
      <c r="J50" s="177">
        <f>I50/H50*100</f>
        <v>100</v>
      </c>
    </row>
    <row r="51" spans="1:10" s="81" customFormat="1" ht="12.75">
      <c r="A51" s="186"/>
      <c r="B51" s="186"/>
      <c r="D51" s="186"/>
      <c r="E51" s="189"/>
      <c r="F51" s="186"/>
      <c r="G51" s="153"/>
      <c r="H51" s="153"/>
      <c r="I51" s="153"/>
      <c r="J51" s="177"/>
    </row>
    <row r="52" spans="1:10" s="81" customFormat="1" ht="12.75">
      <c r="A52" s="64"/>
      <c r="B52" s="64"/>
      <c r="C52" s="646" t="s">
        <v>949</v>
      </c>
      <c r="D52" s="646"/>
      <c r="E52" s="646"/>
      <c r="F52" s="646"/>
      <c r="G52" s="184">
        <f>SUM(G48:G50)</f>
        <v>301</v>
      </c>
      <c r="H52" s="184">
        <f>SUM(H48:H50)</f>
        <v>347</v>
      </c>
      <c r="I52" s="184">
        <f>SUM(I48:I50)</f>
        <v>347</v>
      </c>
      <c r="J52" s="199">
        <f>I52/H52*100</f>
        <v>100</v>
      </c>
    </row>
    <row r="53" spans="1:10" s="81" customFormat="1" ht="13.5" thickBot="1">
      <c r="A53" s="64"/>
      <c r="B53" s="64"/>
      <c r="C53" s="182"/>
      <c r="D53" s="182"/>
      <c r="E53" s="182"/>
      <c r="F53" s="182"/>
      <c r="G53" s="184"/>
      <c r="H53" s="184"/>
      <c r="I53" s="184"/>
      <c r="J53" s="199"/>
    </row>
    <row r="54" spans="1:10" s="81" customFormat="1" ht="13.5" thickBot="1">
      <c r="A54" s="650" t="s">
        <v>894</v>
      </c>
      <c r="B54" s="651"/>
      <c r="C54" s="651"/>
      <c r="D54" s="651"/>
      <c r="E54" s="651"/>
      <c r="F54" s="652"/>
      <c r="G54" s="167" t="s">
        <v>812</v>
      </c>
      <c r="H54" s="167" t="s">
        <v>577</v>
      </c>
      <c r="I54" s="659" t="s">
        <v>813</v>
      </c>
      <c r="J54" s="167" t="s">
        <v>917</v>
      </c>
    </row>
    <row r="55" spans="1:10" s="81" customFormat="1" ht="12.75">
      <c r="A55" s="653"/>
      <c r="B55" s="654"/>
      <c r="C55" s="654"/>
      <c r="D55" s="654"/>
      <c r="E55" s="654"/>
      <c r="F55" s="655"/>
      <c r="G55" s="662" t="s">
        <v>766</v>
      </c>
      <c r="H55" s="663"/>
      <c r="I55" s="660"/>
      <c r="J55" s="169"/>
    </row>
    <row r="56" spans="1:10" s="81" customFormat="1" ht="13.5" thickBot="1">
      <c r="A56" s="656"/>
      <c r="B56" s="657"/>
      <c r="C56" s="657"/>
      <c r="D56" s="657"/>
      <c r="E56" s="657"/>
      <c r="F56" s="658"/>
      <c r="G56" s="664"/>
      <c r="H56" s="665"/>
      <c r="I56" s="661"/>
      <c r="J56" s="170" t="s">
        <v>817</v>
      </c>
    </row>
    <row r="57" spans="1:10" s="81" customFormat="1" ht="12" customHeight="1">
      <c r="A57" s="28"/>
      <c r="B57" s="28"/>
      <c r="C57" s="28"/>
      <c r="D57" s="28"/>
      <c r="E57" s="28"/>
      <c r="F57" s="28"/>
      <c r="G57" s="65"/>
      <c r="H57" s="65"/>
      <c r="I57" s="65"/>
      <c r="J57" s="177"/>
    </row>
    <row r="58" spans="1:10" s="81" customFormat="1" ht="12.75">
      <c r="A58" s="186"/>
      <c r="B58" s="186"/>
      <c r="C58" s="188" t="s">
        <v>818</v>
      </c>
      <c r="D58" s="63" t="s">
        <v>950</v>
      </c>
      <c r="E58" s="186"/>
      <c r="F58" s="186"/>
      <c r="G58" s="153"/>
      <c r="H58" s="153"/>
      <c r="I58" s="153"/>
      <c r="J58" s="177"/>
    </row>
    <row r="59" spans="1:10" s="81" customFormat="1" ht="12.75">
      <c r="A59" s="28"/>
      <c r="B59" s="28"/>
      <c r="C59" s="28"/>
      <c r="D59" s="28" t="s">
        <v>775</v>
      </c>
      <c r="E59" s="28" t="s">
        <v>951</v>
      </c>
      <c r="F59" s="28"/>
      <c r="G59" s="65"/>
      <c r="H59" s="65">
        <f>215+143+95+72</f>
        <v>525</v>
      </c>
      <c r="I59" s="65">
        <v>525</v>
      </c>
      <c r="J59" s="177">
        <f>I59/H59*100</f>
        <v>100</v>
      </c>
    </row>
    <row r="60" spans="1:10" s="81" customFormat="1" ht="12.75">
      <c r="A60" s="28"/>
      <c r="B60" s="28"/>
      <c r="C60" s="28"/>
      <c r="D60" s="28" t="s">
        <v>776</v>
      </c>
      <c r="E60" s="666" t="s">
        <v>952</v>
      </c>
      <c r="F60" s="666"/>
      <c r="G60" s="65"/>
      <c r="H60" s="65">
        <v>195</v>
      </c>
      <c r="I60" s="65">
        <v>195</v>
      </c>
      <c r="J60" s="177">
        <f>I60/H60*100</f>
        <v>100</v>
      </c>
    </row>
    <row r="61" spans="1:10" s="81" customFormat="1" ht="12.75">
      <c r="A61" s="28"/>
      <c r="B61" s="28"/>
      <c r="C61" s="28"/>
      <c r="D61" s="28" t="s">
        <v>777</v>
      </c>
      <c r="E61" s="666" t="s">
        <v>713</v>
      </c>
      <c r="F61" s="666"/>
      <c r="G61" s="65"/>
      <c r="H61" s="65">
        <v>249</v>
      </c>
      <c r="I61" s="65">
        <v>249</v>
      </c>
      <c r="J61" s="177">
        <f>I61/H61*100</f>
        <v>100</v>
      </c>
    </row>
    <row r="62" spans="1:10" s="81" customFormat="1" ht="12.75">
      <c r="A62" s="28"/>
      <c r="B62" s="28"/>
      <c r="C62" s="28"/>
      <c r="D62" s="28"/>
      <c r="E62" s="28"/>
      <c r="F62" s="28"/>
      <c r="G62" s="65"/>
      <c r="H62" s="65"/>
      <c r="I62" s="65"/>
      <c r="J62" s="177"/>
    </row>
    <row r="63" spans="1:10" s="81" customFormat="1" ht="12.75">
      <c r="A63" s="64"/>
      <c r="B63" s="64"/>
      <c r="C63" s="646" t="s">
        <v>953</v>
      </c>
      <c r="D63" s="646"/>
      <c r="E63" s="646"/>
      <c r="F63" s="646"/>
      <c r="G63" s="184"/>
      <c r="H63" s="184">
        <f>H59+H60+H61</f>
        <v>969</v>
      </c>
      <c r="I63" s="184">
        <f>I59+I60+I61</f>
        <v>969</v>
      </c>
      <c r="J63" s="199">
        <f>I63/H63*100</f>
        <v>100</v>
      </c>
    </row>
    <row r="64" spans="1:10" s="81" customFormat="1" ht="12" customHeight="1">
      <c r="A64" s="28"/>
      <c r="B64" s="28"/>
      <c r="C64" s="28"/>
      <c r="D64" s="28"/>
      <c r="E64" s="28"/>
      <c r="F64" s="28"/>
      <c r="G64" s="65"/>
      <c r="H64" s="65"/>
      <c r="I64" s="65"/>
      <c r="J64" s="177"/>
    </row>
    <row r="65" spans="1:10" s="81" customFormat="1" ht="12.75">
      <c r="A65" s="186"/>
      <c r="B65" s="645" t="s">
        <v>954</v>
      </c>
      <c r="C65" s="645"/>
      <c r="D65" s="645"/>
      <c r="E65" s="645"/>
      <c r="F65" s="645"/>
      <c r="G65" s="156">
        <f>G63+G52+G45+G39+G32</f>
        <v>24093</v>
      </c>
      <c r="H65" s="156">
        <f>H32+H39+H45+H52+H63</f>
        <v>24675</v>
      </c>
      <c r="I65" s="156">
        <f>I32+I39+I45+I52+I63</f>
        <v>24675</v>
      </c>
      <c r="J65" s="190">
        <f>I65/H65*100</f>
        <v>100</v>
      </c>
    </row>
    <row r="66" spans="1:10" s="81" customFormat="1" ht="12" customHeight="1">
      <c r="A66" s="28"/>
      <c r="B66" s="28"/>
      <c r="C66" s="28"/>
      <c r="D66" s="28"/>
      <c r="E66" s="28"/>
      <c r="F66" s="28"/>
      <c r="G66" s="65"/>
      <c r="H66" s="65"/>
      <c r="I66" s="65"/>
      <c r="J66" s="177"/>
    </row>
    <row r="67" spans="1:10" s="81" customFormat="1" ht="27.75" customHeight="1">
      <c r="A67" s="186"/>
      <c r="B67" s="63" t="s">
        <v>596</v>
      </c>
      <c r="C67" s="645" t="s">
        <v>955</v>
      </c>
      <c r="D67" s="645"/>
      <c r="E67" s="645"/>
      <c r="F67" s="645"/>
      <c r="G67" s="172"/>
      <c r="H67" s="173"/>
      <c r="I67" s="173"/>
      <c r="J67" s="177"/>
    </row>
    <row r="68" spans="1:10" s="81" customFormat="1" ht="40.5" customHeight="1">
      <c r="A68" s="186"/>
      <c r="B68" s="186"/>
      <c r="C68" s="81" t="s">
        <v>775</v>
      </c>
      <c r="D68" s="667" t="s">
        <v>956</v>
      </c>
      <c r="E68" s="667"/>
      <c r="F68" s="667"/>
      <c r="G68" s="153">
        <v>7433</v>
      </c>
      <c r="H68" s="153">
        <v>7433</v>
      </c>
      <c r="I68" s="153">
        <v>7433</v>
      </c>
      <c r="J68" s="177">
        <f>I68/H68*100</f>
        <v>100</v>
      </c>
    </row>
    <row r="69" spans="1:10" s="81" customFormat="1" ht="12.75">
      <c r="A69" s="28"/>
      <c r="B69" s="28"/>
      <c r="C69" s="28" t="s">
        <v>776</v>
      </c>
      <c r="D69" s="28" t="s">
        <v>959</v>
      </c>
      <c r="E69" s="28"/>
      <c r="F69" s="28"/>
      <c r="G69" s="153">
        <v>437</v>
      </c>
      <c r="H69" s="65">
        <f>437+260+576+394</f>
        <v>1667</v>
      </c>
      <c r="I69" s="65">
        <v>1565</v>
      </c>
      <c r="J69" s="177">
        <f>I69/H69*100</f>
        <v>93.88122375524895</v>
      </c>
    </row>
    <row r="70" spans="1:10" s="81" customFormat="1" ht="12.75">
      <c r="A70" s="28"/>
      <c r="B70" s="28"/>
      <c r="C70" s="28" t="s">
        <v>777</v>
      </c>
      <c r="D70" s="28" t="s">
        <v>960</v>
      </c>
      <c r="E70" s="28"/>
      <c r="F70" s="28"/>
      <c r="G70" s="28"/>
      <c r="H70" s="65">
        <v>46</v>
      </c>
      <c r="I70" s="65">
        <v>46</v>
      </c>
      <c r="J70" s="177">
        <f>I70/H70*100</f>
        <v>100</v>
      </c>
    </row>
    <row r="71" spans="1:10" s="81" customFormat="1" ht="12" customHeight="1">
      <c r="A71" s="28"/>
      <c r="B71" s="28"/>
      <c r="C71" s="28"/>
      <c r="D71" s="28"/>
      <c r="E71" s="28"/>
      <c r="F71" s="28"/>
      <c r="G71" s="65"/>
      <c r="H71" s="65"/>
      <c r="I71" s="65"/>
      <c r="J71" s="177"/>
    </row>
    <row r="72" spans="1:10" s="81" customFormat="1" ht="31.5" customHeight="1">
      <c r="A72" s="186"/>
      <c r="B72" s="645" t="s">
        <v>961</v>
      </c>
      <c r="C72" s="645"/>
      <c r="D72" s="645"/>
      <c r="E72" s="645"/>
      <c r="F72" s="645"/>
      <c r="G72" s="156">
        <f>SUM(G68:G71)</f>
        <v>7870</v>
      </c>
      <c r="H72" s="156">
        <f>SUM(H68:H71)</f>
        <v>9146</v>
      </c>
      <c r="I72" s="156">
        <f>SUM(I68:I71)</f>
        <v>9044</v>
      </c>
      <c r="J72" s="190">
        <f>I72/H72*100</f>
        <v>98.88475836431226</v>
      </c>
    </row>
    <row r="73" spans="1:10" s="81" customFormat="1" ht="12" customHeight="1">
      <c r="A73" s="28"/>
      <c r="B73" s="28"/>
      <c r="C73" s="28"/>
      <c r="D73" s="28"/>
      <c r="E73" s="28"/>
      <c r="F73" s="28"/>
      <c r="G73" s="65"/>
      <c r="H73" s="65"/>
      <c r="I73" s="65"/>
      <c r="J73" s="177"/>
    </row>
    <row r="74" spans="1:10" s="118" customFormat="1" ht="33" customHeight="1">
      <c r="A74" s="647" t="s">
        <v>962</v>
      </c>
      <c r="B74" s="647"/>
      <c r="C74" s="647"/>
      <c r="D74" s="647"/>
      <c r="E74" s="647"/>
      <c r="F74" s="647"/>
      <c r="G74" s="200">
        <f>G72+G65</f>
        <v>31963</v>
      </c>
      <c r="H74" s="200">
        <f>H72+H65</f>
        <v>33821</v>
      </c>
      <c r="I74" s="200">
        <f>I72+I65</f>
        <v>33719</v>
      </c>
      <c r="J74" s="201">
        <f>I74/H74*100</f>
        <v>99.69841222908843</v>
      </c>
    </row>
    <row r="75" spans="1:10" s="81" customFormat="1" ht="12" customHeight="1">
      <c r="A75" s="28"/>
      <c r="B75" s="28"/>
      <c r="C75" s="28"/>
      <c r="D75" s="28"/>
      <c r="E75" s="28"/>
      <c r="F75" s="28"/>
      <c r="G75" s="65"/>
      <c r="H75" s="65"/>
      <c r="I75" s="65"/>
      <c r="J75" s="177"/>
    </row>
    <row r="76" spans="1:10" s="540" customFormat="1" ht="33" customHeight="1">
      <c r="A76" s="10" t="s">
        <v>596</v>
      </c>
      <c r="B76" s="647" t="s">
        <v>963</v>
      </c>
      <c r="C76" s="647"/>
      <c r="D76" s="647"/>
      <c r="E76" s="647"/>
      <c r="F76" s="647"/>
      <c r="G76" s="538"/>
      <c r="H76" s="539"/>
      <c r="I76" s="539"/>
      <c r="J76" s="537"/>
    </row>
    <row r="77" spans="1:10" s="81" customFormat="1" ht="12" customHeight="1">
      <c r="A77" s="28"/>
      <c r="B77" s="28"/>
      <c r="C77" s="28"/>
      <c r="D77" s="28"/>
      <c r="E77" s="28"/>
      <c r="F77" s="28"/>
      <c r="G77" s="65"/>
      <c r="H77" s="65"/>
      <c r="I77" s="65"/>
      <c r="J77" s="177"/>
    </row>
    <row r="78" spans="1:10" s="192" customFormat="1" ht="27.75" customHeight="1">
      <c r="A78" s="28"/>
      <c r="B78" s="63" t="s">
        <v>775</v>
      </c>
      <c r="C78" s="645" t="s">
        <v>964</v>
      </c>
      <c r="D78" s="645"/>
      <c r="E78" s="645"/>
      <c r="F78" s="645"/>
      <c r="G78" s="172"/>
      <c r="H78" s="173"/>
      <c r="I78" s="173"/>
      <c r="J78" s="177"/>
    </row>
    <row r="79" spans="1:10" s="81" customFormat="1" ht="26.25" customHeight="1">
      <c r="A79" s="164"/>
      <c r="B79" s="165"/>
      <c r="C79" s="165" t="s">
        <v>776</v>
      </c>
      <c r="D79" s="667" t="s">
        <v>965</v>
      </c>
      <c r="E79" s="667"/>
      <c r="F79" s="667"/>
      <c r="G79" s="81">
        <v>4390</v>
      </c>
      <c r="H79" s="193">
        <v>4390</v>
      </c>
      <c r="I79" s="193">
        <v>4385</v>
      </c>
      <c r="J79" s="177">
        <f>I79/H79*100</f>
        <v>99.88610478359908</v>
      </c>
    </row>
    <row r="80" spans="1:10" s="81" customFormat="1" ht="28.5" customHeight="1">
      <c r="A80" s="164"/>
      <c r="B80" s="165"/>
      <c r="C80" s="165" t="s">
        <v>777</v>
      </c>
      <c r="D80" s="667" t="s">
        <v>966</v>
      </c>
      <c r="E80" s="667"/>
      <c r="F80" s="667"/>
      <c r="H80" s="193">
        <v>10000</v>
      </c>
      <c r="I80" s="193">
        <v>10000</v>
      </c>
      <c r="J80" s="177">
        <f>I80/H80*100</f>
        <v>100</v>
      </c>
    </row>
    <row r="81" spans="1:10" s="81" customFormat="1" ht="40.5" customHeight="1">
      <c r="A81" s="164"/>
      <c r="B81" s="165"/>
      <c r="C81" s="165" t="s">
        <v>778</v>
      </c>
      <c r="D81" s="667" t="s">
        <v>967</v>
      </c>
      <c r="E81" s="667"/>
      <c r="F81" s="667"/>
      <c r="H81" s="193">
        <v>12559</v>
      </c>
      <c r="I81" s="193"/>
      <c r="J81" s="194"/>
    </row>
    <row r="82" spans="1:10" s="81" customFormat="1" ht="28.5" customHeight="1">
      <c r="A82" s="186"/>
      <c r="B82" s="645" t="s">
        <v>968</v>
      </c>
      <c r="C82" s="645"/>
      <c r="D82" s="645"/>
      <c r="E82" s="645"/>
      <c r="F82" s="645"/>
      <c r="G82" s="156">
        <f>SUM(G79:G81)</f>
        <v>4390</v>
      </c>
      <c r="H82" s="156">
        <f>SUM(H79:H81)</f>
        <v>26949</v>
      </c>
      <c r="I82" s="156">
        <f>SUM(I79:I81)</f>
        <v>14385</v>
      </c>
      <c r="J82" s="190">
        <f>I82/H82*100</f>
        <v>53.37860402983413</v>
      </c>
    </row>
    <row r="83" spans="1:10" s="81" customFormat="1" ht="12" customHeight="1">
      <c r="A83" s="28"/>
      <c r="B83" s="28"/>
      <c r="C83" s="28"/>
      <c r="D83" s="28"/>
      <c r="E83" s="28"/>
      <c r="F83" s="28"/>
      <c r="G83" s="65"/>
      <c r="H83" s="65"/>
      <c r="I83" s="65"/>
      <c r="J83" s="177"/>
    </row>
    <row r="84" spans="1:10" s="118" customFormat="1" ht="33" customHeight="1">
      <c r="A84" s="647" t="s">
        <v>969</v>
      </c>
      <c r="B84" s="647"/>
      <c r="C84" s="647"/>
      <c r="D84" s="647"/>
      <c r="E84" s="647"/>
      <c r="F84" s="647"/>
      <c r="G84" s="200">
        <f>G82</f>
        <v>4390</v>
      </c>
      <c r="H84" s="200">
        <f>H82</f>
        <v>26949</v>
      </c>
      <c r="I84" s="200">
        <f>I82</f>
        <v>14385</v>
      </c>
      <c r="J84" s="201">
        <f>I84/H84*100</f>
        <v>53.37860402983413</v>
      </c>
    </row>
    <row r="85" spans="1:10" s="81" customFormat="1" ht="12.75">
      <c r="A85" s="164"/>
      <c r="B85" s="165"/>
      <c r="C85" s="165"/>
      <c r="D85" s="191"/>
      <c r="E85" s="191"/>
      <c r="F85" s="191"/>
      <c r="H85" s="193"/>
      <c r="I85" s="193"/>
      <c r="J85" s="194"/>
    </row>
    <row r="86" spans="1:10" s="118" customFormat="1" ht="15">
      <c r="A86" s="10" t="s">
        <v>601</v>
      </c>
      <c r="B86" s="10" t="s">
        <v>970</v>
      </c>
      <c r="C86" s="10"/>
      <c r="D86" s="10"/>
      <c r="E86" s="10"/>
      <c r="F86" s="10"/>
      <c r="G86" s="10"/>
      <c r="H86" s="249"/>
      <c r="I86" s="249"/>
      <c r="J86" s="537"/>
    </row>
    <row r="87" spans="1:10" s="81" customFormat="1" ht="12" customHeight="1">
      <c r="A87" s="28"/>
      <c r="B87" s="28"/>
      <c r="C87" s="28"/>
      <c r="D87" s="28"/>
      <c r="E87" s="28"/>
      <c r="F87" s="28"/>
      <c r="G87" s="65"/>
      <c r="H87" s="65"/>
      <c r="I87" s="65"/>
      <c r="J87" s="177"/>
    </row>
    <row r="88" spans="1:10" s="81" customFormat="1" ht="12.75">
      <c r="A88" s="28"/>
      <c r="B88" s="28" t="s">
        <v>775</v>
      </c>
      <c r="C88" s="28" t="s">
        <v>971</v>
      </c>
      <c r="D88" s="28"/>
      <c r="E88" s="28"/>
      <c r="F88" s="28"/>
      <c r="G88" s="28"/>
      <c r="H88" s="65"/>
      <c r="I88" s="65"/>
      <c r="J88" s="177"/>
    </row>
    <row r="89" spans="1:13" s="81" customFormat="1" ht="12.75">
      <c r="A89" s="28"/>
      <c r="B89" s="28"/>
      <c r="C89" s="28" t="s">
        <v>775</v>
      </c>
      <c r="D89" s="28" t="s">
        <v>972</v>
      </c>
      <c r="E89" s="28"/>
      <c r="F89" s="28"/>
      <c r="G89" s="153">
        <v>1600</v>
      </c>
      <c r="H89" s="65">
        <f>1600-108</f>
        <v>1492</v>
      </c>
      <c r="I89" s="65">
        <v>1492</v>
      </c>
      <c r="J89" s="177">
        <f aca="true" t="shared" si="1" ref="J89:J102">I89/H89*100</f>
        <v>100</v>
      </c>
      <c r="M89" s="178"/>
    </row>
    <row r="90" spans="1:13" s="81" customFormat="1" ht="12.75">
      <c r="A90" s="63"/>
      <c r="B90" s="63" t="s">
        <v>776</v>
      </c>
      <c r="C90" s="63" t="s">
        <v>973</v>
      </c>
      <c r="D90" s="63"/>
      <c r="E90" s="63"/>
      <c r="F90" s="63"/>
      <c r="G90" s="63"/>
      <c r="H90" s="174"/>
      <c r="I90" s="174"/>
      <c r="J90" s="177"/>
      <c r="M90" s="178"/>
    </row>
    <row r="91" spans="1:13" s="30" customFormat="1" ht="12.75">
      <c r="A91" s="28"/>
      <c r="B91" s="28"/>
      <c r="C91" s="28" t="s">
        <v>775</v>
      </c>
      <c r="D91" s="28" t="s">
        <v>974</v>
      </c>
      <c r="E91" s="28"/>
      <c r="F91" s="28"/>
      <c r="G91" s="153">
        <v>4500</v>
      </c>
      <c r="H91" s="65">
        <f>4500-588</f>
        <v>3912</v>
      </c>
      <c r="I91" s="65">
        <v>3912</v>
      </c>
      <c r="J91" s="177">
        <f t="shared" si="1"/>
        <v>100</v>
      </c>
      <c r="M91" s="178"/>
    </row>
    <row r="92" spans="1:13" s="81" customFormat="1" ht="12.75">
      <c r="A92" s="63"/>
      <c r="B92" s="63" t="s">
        <v>777</v>
      </c>
      <c r="C92" s="63" t="s">
        <v>975</v>
      </c>
      <c r="D92" s="63"/>
      <c r="E92" s="63"/>
      <c r="F92" s="63"/>
      <c r="G92" s="153"/>
      <c r="H92" s="174"/>
      <c r="I92" s="174"/>
      <c r="J92" s="177"/>
      <c r="M92" s="178"/>
    </row>
    <row r="93" spans="1:13" s="81" customFormat="1" ht="12.75">
      <c r="A93" s="28"/>
      <c r="B93" s="28"/>
      <c r="C93" s="28" t="s">
        <v>775</v>
      </c>
      <c r="D93" s="28" t="s">
        <v>976</v>
      </c>
      <c r="E93" s="28"/>
      <c r="F93" s="28"/>
      <c r="G93" s="153">
        <v>1760</v>
      </c>
      <c r="H93" s="65">
        <f>1760+153</f>
        <v>1913</v>
      </c>
      <c r="I93" s="65">
        <v>1913</v>
      </c>
      <c r="J93" s="177">
        <f t="shared" si="1"/>
        <v>100</v>
      </c>
      <c r="M93" s="178"/>
    </row>
    <row r="94" spans="1:13" s="81" customFormat="1" ht="12.75">
      <c r="A94" s="28"/>
      <c r="B94" s="63" t="s">
        <v>778</v>
      </c>
      <c r="C94" s="63" t="s">
        <v>977</v>
      </c>
      <c r="D94" s="28"/>
      <c r="E94" s="28"/>
      <c r="F94" s="28"/>
      <c r="G94" s="153"/>
      <c r="H94" s="65"/>
      <c r="I94" s="65"/>
      <c r="J94" s="177"/>
      <c r="M94" s="178"/>
    </row>
    <row r="95" spans="1:13" s="81" customFormat="1" ht="12.75">
      <c r="A95" s="28"/>
      <c r="B95" s="28"/>
      <c r="C95" s="28" t="s">
        <v>775</v>
      </c>
      <c r="D95" s="28" t="s">
        <v>978</v>
      </c>
      <c r="E95" s="28"/>
      <c r="F95" s="28"/>
      <c r="G95" s="153">
        <v>400</v>
      </c>
      <c r="H95" s="65">
        <f>400-266</f>
        <v>134</v>
      </c>
      <c r="I95" s="65">
        <v>133</v>
      </c>
      <c r="J95" s="177">
        <f t="shared" si="1"/>
        <v>99.25373134328358</v>
      </c>
      <c r="M95" s="178"/>
    </row>
    <row r="96" spans="1:13" s="81" customFormat="1" ht="12.75">
      <c r="A96" s="28"/>
      <c r="B96" s="28"/>
      <c r="C96" s="63" t="s">
        <v>776</v>
      </c>
      <c r="D96" s="28" t="s">
        <v>888</v>
      </c>
      <c r="E96" s="28"/>
      <c r="F96" s="28"/>
      <c r="G96" s="153">
        <v>357</v>
      </c>
      <c r="H96" s="65">
        <f>357-80</f>
        <v>277</v>
      </c>
      <c r="I96" s="65">
        <v>277</v>
      </c>
      <c r="J96" s="177">
        <f t="shared" si="1"/>
        <v>100</v>
      </c>
      <c r="M96" s="178"/>
    </row>
    <row r="97" spans="1:10" s="81" customFormat="1" ht="12.75">
      <c r="A97" s="63"/>
      <c r="B97" s="63" t="s">
        <v>779</v>
      </c>
      <c r="C97" s="63" t="s">
        <v>979</v>
      </c>
      <c r="D97" s="63"/>
      <c r="E97" s="63"/>
      <c r="F97" s="63"/>
      <c r="G97" s="153"/>
      <c r="H97" s="174"/>
      <c r="I97" s="174"/>
      <c r="J97" s="177"/>
    </row>
    <row r="98" spans="1:10" s="81" customFormat="1" ht="12.75">
      <c r="A98" s="28"/>
      <c r="B98" s="28"/>
      <c r="C98" s="28" t="s">
        <v>775</v>
      </c>
      <c r="D98" s="28" t="s">
        <v>980</v>
      </c>
      <c r="E98" s="28"/>
      <c r="F98" s="28"/>
      <c r="G98" s="153">
        <v>30</v>
      </c>
      <c r="H98" s="65">
        <f>30-25</f>
        <v>5</v>
      </c>
      <c r="I98" s="65">
        <v>5</v>
      </c>
      <c r="J98" s="177">
        <f t="shared" si="1"/>
        <v>100</v>
      </c>
    </row>
    <row r="99" spans="1:10" s="81" customFormat="1" ht="15.75" customHeight="1">
      <c r="A99" s="186"/>
      <c r="B99" s="186"/>
      <c r="C99" s="28" t="s">
        <v>776</v>
      </c>
      <c r="D99" s="189" t="s">
        <v>979</v>
      </c>
      <c r="E99" s="186"/>
      <c r="F99" s="186"/>
      <c r="G99" s="153">
        <v>30</v>
      </c>
      <c r="H99" s="153"/>
      <c r="I99" s="153"/>
      <c r="J99" s="177"/>
    </row>
    <row r="100" spans="1:10" s="81" customFormat="1" ht="12.75">
      <c r="A100" s="28"/>
      <c r="B100" s="28"/>
      <c r="C100" s="28" t="s">
        <v>777</v>
      </c>
      <c r="D100" s="28" t="s">
        <v>981</v>
      </c>
      <c r="E100" s="28"/>
      <c r="F100" s="28"/>
      <c r="G100" s="153">
        <v>120</v>
      </c>
      <c r="H100" s="65">
        <f>120-44</f>
        <v>76</v>
      </c>
      <c r="I100" s="65">
        <f>81-5</f>
        <v>76</v>
      </c>
      <c r="J100" s="177">
        <f t="shared" si="1"/>
        <v>100</v>
      </c>
    </row>
    <row r="101" spans="1:10" s="81" customFormat="1" ht="9" customHeight="1">
      <c r="A101" s="186"/>
      <c r="B101" s="186"/>
      <c r="C101" s="186"/>
      <c r="D101" s="186"/>
      <c r="E101" s="186"/>
      <c r="F101" s="186"/>
      <c r="G101" s="153"/>
      <c r="H101" s="153"/>
      <c r="I101" s="153"/>
      <c r="J101" s="177"/>
    </row>
    <row r="102" spans="1:13" s="119" customFormat="1" ht="15">
      <c r="A102" s="10" t="s">
        <v>891</v>
      </c>
      <c r="B102" s="10"/>
      <c r="C102" s="202"/>
      <c r="D102" s="202"/>
      <c r="E102" s="202"/>
      <c r="F102" s="202"/>
      <c r="G102" s="157">
        <f>G89+G91+G93+G95+G96+G98+G100+G99</f>
        <v>8797</v>
      </c>
      <c r="H102" s="157">
        <f>H89+H91+H93+H95+H96+H98+H100+H99</f>
        <v>7809</v>
      </c>
      <c r="I102" s="157">
        <f>I89+I91+I93+I95+I96+I98+I100+I99</f>
        <v>7808</v>
      </c>
      <c r="J102" s="201">
        <f t="shared" si="1"/>
        <v>99.98719426302983</v>
      </c>
      <c r="M102" s="602"/>
    </row>
    <row r="103" spans="1:10" s="81" customFormat="1" ht="13.5" thickBot="1">
      <c r="A103" s="28"/>
      <c r="B103" s="28"/>
      <c r="C103" s="63"/>
      <c r="D103" s="28"/>
      <c r="E103" s="28"/>
      <c r="F103" s="28"/>
      <c r="G103" s="153"/>
      <c r="H103" s="65"/>
      <c r="I103" s="65"/>
      <c r="J103" s="177"/>
    </row>
    <row r="104" spans="1:10" s="81" customFormat="1" ht="13.5" thickBot="1">
      <c r="A104" s="650" t="s">
        <v>894</v>
      </c>
      <c r="B104" s="651"/>
      <c r="C104" s="651"/>
      <c r="D104" s="651"/>
      <c r="E104" s="651"/>
      <c r="F104" s="652"/>
      <c r="G104" s="167" t="s">
        <v>812</v>
      </c>
      <c r="H104" s="167" t="s">
        <v>577</v>
      </c>
      <c r="I104" s="659" t="s">
        <v>813</v>
      </c>
      <c r="J104" s="167" t="s">
        <v>917</v>
      </c>
    </row>
    <row r="105" spans="1:10" s="81" customFormat="1" ht="12.75">
      <c r="A105" s="653"/>
      <c r="B105" s="654"/>
      <c r="C105" s="654"/>
      <c r="D105" s="654"/>
      <c r="E105" s="654"/>
      <c r="F105" s="655"/>
      <c r="G105" s="662" t="s">
        <v>766</v>
      </c>
      <c r="H105" s="663"/>
      <c r="I105" s="660"/>
      <c r="J105" s="169"/>
    </row>
    <row r="106" spans="1:10" s="81" customFormat="1" ht="13.5" thickBot="1">
      <c r="A106" s="656"/>
      <c r="B106" s="657"/>
      <c r="C106" s="657"/>
      <c r="D106" s="657"/>
      <c r="E106" s="657"/>
      <c r="F106" s="658"/>
      <c r="G106" s="664"/>
      <c r="H106" s="665"/>
      <c r="I106" s="661"/>
      <c r="J106" s="170" t="s">
        <v>817</v>
      </c>
    </row>
    <row r="107" spans="1:10" s="81" customFormat="1" ht="9" customHeight="1">
      <c r="A107" s="186"/>
      <c r="B107" s="186"/>
      <c r="C107" s="186"/>
      <c r="D107" s="186"/>
      <c r="E107" s="186"/>
      <c r="F107" s="186"/>
      <c r="G107" s="153"/>
      <c r="H107" s="153"/>
      <c r="I107" s="153"/>
      <c r="J107" s="177"/>
    </row>
    <row r="108" spans="1:10" s="118" customFormat="1" ht="15">
      <c r="A108" s="10" t="s">
        <v>982</v>
      </c>
      <c r="B108" s="10" t="s">
        <v>885</v>
      </c>
      <c r="C108" s="10"/>
      <c r="D108" s="10"/>
      <c r="E108" s="10"/>
      <c r="F108" s="10"/>
      <c r="G108" s="10"/>
      <c r="H108" s="249"/>
      <c r="I108" s="249"/>
      <c r="J108" s="537"/>
    </row>
    <row r="109" spans="1:10" s="81" customFormat="1" ht="9" customHeight="1">
      <c r="A109" s="186"/>
      <c r="B109" s="186"/>
      <c r="C109" s="186"/>
      <c r="D109" s="186"/>
      <c r="E109" s="186"/>
      <c r="F109" s="186"/>
      <c r="G109" s="153"/>
      <c r="H109" s="153"/>
      <c r="I109" s="153"/>
      <c r="J109" s="177"/>
    </row>
    <row r="110" spans="1:10" s="81" customFormat="1" ht="12.75">
      <c r="A110" s="186"/>
      <c r="B110" s="186" t="s">
        <v>775</v>
      </c>
      <c r="C110" s="668" t="s">
        <v>983</v>
      </c>
      <c r="D110" s="668"/>
      <c r="E110" s="668"/>
      <c r="F110" s="668"/>
      <c r="G110" s="153"/>
      <c r="H110" s="153"/>
      <c r="I110" s="153"/>
      <c r="J110" s="177"/>
    </row>
    <row r="111" spans="1:10" s="81" customFormat="1" ht="12.75">
      <c r="A111" s="186"/>
      <c r="B111" s="186"/>
      <c r="C111" s="186" t="s">
        <v>775</v>
      </c>
      <c r="D111" s="189" t="s">
        <v>984</v>
      </c>
      <c r="E111" s="186"/>
      <c r="F111" s="186"/>
      <c r="G111" s="153">
        <v>2</v>
      </c>
      <c r="H111" s="153">
        <v>2</v>
      </c>
      <c r="I111" s="153">
        <v>41</v>
      </c>
      <c r="J111" s="177">
        <f aca="true" t="shared" si="2" ref="J111:J127">I111/H111*100</f>
        <v>2050</v>
      </c>
    </row>
    <row r="112" spans="1:10" s="81" customFormat="1" ht="12.75">
      <c r="A112" s="186"/>
      <c r="B112" s="186"/>
      <c r="C112" s="186" t="s">
        <v>776</v>
      </c>
      <c r="D112" s="189" t="s">
        <v>985</v>
      </c>
      <c r="E112" s="189"/>
      <c r="F112" s="189"/>
      <c r="G112" s="153">
        <v>1690</v>
      </c>
      <c r="H112" s="153">
        <v>1690</v>
      </c>
      <c r="I112" s="241">
        <v>1560</v>
      </c>
      <c r="J112" s="177">
        <f t="shared" si="2"/>
        <v>92.3076923076923</v>
      </c>
    </row>
    <row r="113" spans="1:10" s="81" customFormat="1" ht="12.75">
      <c r="A113" s="186"/>
      <c r="B113" s="186"/>
      <c r="C113" s="186" t="s">
        <v>777</v>
      </c>
      <c r="D113" s="189" t="s">
        <v>986</v>
      </c>
      <c r="E113" s="189"/>
      <c r="F113" s="189"/>
      <c r="G113" s="153"/>
      <c r="H113" s="153"/>
      <c r="I113" s="241"/>
      <c r="J113" s="177"/>
    </row>
    <row r="114" spans="1:10" s="81" customFormat="1" ht="12.75">
      <c r="A114" s="186"/>
      <c r="B114" s="186"/>
      <c r="C114" s="186"/>
      <c r="D114" s="189" t="s">
        <v>775</v>
      </c>
      <c r="E114" s="189" t="s">
        <v>987</v>
      </c>
      <c r="F114" s="189"/>
      <c r="G114" s="153">
        <v>76</v>
      </c>
      <c r="H114" s="153">
        <f>38+38</f>
        <v>76</v>
      </c>
      <c r="I114" s="241">
        <v>62</v>
      </c>
      <c r="J114" s="177">
        <f t="shared" si="2"/>
        <v>81.57894736842105</v>
      </c>
    </row>
    <row r="115" spans="1:10" s="81" customFormat="1" ht="12.75">
      <c r="A115" s="186"/>
      <c r="B115" s="186"/>
      <c r="C115" s="186"/>
      <c r="D115" s="189" t="s">
        <v>776</v>
      </c>
      <c r="E115" s="189" t="s">
        <v>988</v>
      </c>
      <c r="F115" s="189"/>
      <c r="G115" s="153">
        <v>381</v>
      </c>
      <c r="H115" s="153">
        <v>381</v>
      </c>
      <c r="I115" s="241">
        <v>560</v>
      </c>
      <c r="J115" s="177">
        <f t="shared" si="2"/>
        <v>146.98162729658793</v>
      </c>
    </row>
    <row r="116" spans="1:10" s="81" customFormat="1" ht="12.75">
      <c r="A116" s="186"/>
      <c r="B116" s="186"/>
      <c r="C116" s="186"/>
      <c r="D116" s="189" t="s">
        <v>777</v>
      </c>
      <c r="E116" s="189" t="s">
        <v>989</v>
      </c>
      <c r="F116" s="189"/>
      <c r="G116" s="153">
        <v>10</v>
      </c>
      <c r="H116" s="153">
        <v>10</v>
      </c>
      <c r="I116" s="241"/>
      <c r="J116" s="177"/>
    </row>
    <row r="117" spans="1:10" s="81" customFormat="1" ht="12.75">
      <c r="A117" s="186"/>
      <c r="B117" s="186"/>
      <c r="C117" s="186"/>
      <c r="D117" s="189" t="s">
        <v>778</v>
      </c>
      <c r="E117" s="189" t="s">
        <v>892</v>
      </c>
      <c r="F117" s="189"/>
      <c r="G117" s="153">
        <v>8</v>
      </c>
      <c r="H117" s="153">
        <v>8</v>
      </c>
      <c r="I117" s="241"/>
      <c r="J117" s="177"/>
    </row>
    <row r="118" spans="1:10" s="81" customFormat="1" ht="12.75">
      <c r="A118" s="186"/>
      <c r="B118" s="186"/>
      <c r="C118" s="186"/>
      <c r="D118" s="189" t="s">
        <v>779</v>
      </c>
      <c r="E118" s="189" t="s">
        <v>893</v>
      </c>
      <c r="F118" s="189"/>
      <c r="G118" s="153">
        <v>35</v>
      </c>
      <c r="H118" s="153">
        <v>35</v>
      </c>
      <c r="I118" s="241">
        <v>85</v>
      </c>
      <c r="J118" s="177">
        <f t="shared" si="2"/>
        <v>242.85714285714283</v>
      </c>
    </row>
    <row r="119" spans="1:10" s="81" customFormat="1" ht="12.75">
      <c r="A119" s="186"/>
      <c r="B119" s="186" t="s">
        <v>776</v>
      </c>
      <c r="C119" s="189" t="s">
        <v>990</v>
      </c>
      <c r="D119" s="189"/>
      <c r="E119" s="189"/>
      <c r="F119" s="189"/>
      <c r="G119" s="153"/>
      <c r="H119" s="153"/>
      <c r="I119" s="241"/>
      <c r="J119" s="177"/>
    </row>
    <row r="120" spans="1:10" s="81" customFormat="1" ht="12.75">
      <c r="A120" s="186"/>
      <c r="B120" s="186"/>
      <c r="C120" s="186" t="s">
        <v>775</v>
      </c>
      <c r="D120" s="189" t="s">
        <v>991</v>
      </c>
      <c r="E120" s="189"/>
      <c r="F120" s="189"/>
      <c r="G120" s="153">
        <v>2652</v>
      </c>
      <c r="H120" s="153">
        <f>2652+1001</f>
        <v>3653</v>
      </c>
      <c r="I120" s="241">
        <v>3653</v>
      </c>
      <c r="J120" s="177">
        <f t="shared" si="2"/>
        <v>100</v>
      </c>
    </row>
    <row r="121" spans="1:10" s="81" customFormat="1" ht="12.75">
      <c r="A121" s="186"/>
      <c r="B121" s="186" t="s">
        <v>777</v>
      </c>
      <c r="C121" s="189" t="s">
        <v>992</v>
      </c>
      <c r="D121" s="189"/>
      <c r="E121" s="189"/>
      <c r="F121" s="189"/>
      <c r="G121" s="153"/>
      <c r="H121" s="153"/>
      <c r="I121" s="203"/>
      <c r="J121" s="177"/>
    </row>
    <row r="122" spans="1:10" s="81" customFormat="1" ht="12.75">
      <c r="A122" s="186"/>
      <c r="B122" s="186"/>
      <c r="C122" s="186" t="s">
        <v>775</v>
      </c>
      <c r="D122" s="189" t="s">
        <v>993</v>
      </c>
      <c r="E122" s="189"/>
      <c r="F122" s="189"/>
      <c r="G122" s="153">
        <v>1307</v>
      </c>
      <c r="H122" s="153">
        <v>1307</v>
      </c>
      <c r="I122" s="241">
        <v>1179</v>
      </c>
      <c r="J122" s="177">
        <f t="shared" si="2"/>
        <v>90.20657995409334</v>
      </c>
    </row>
    <row r="123" spans="1:10" s="81" customFormat="1" ht="12.75">
      <c r="A123" s="186"/>
      <c r="B123" s="186"/>
      <c r="C123" s="186" t="s">
        <v>776</v>
      </c>
      <c r="D123" s="189" t="s">
        <v>895</v>
      </c>
      <c r="E123" s="189"/>
      <c r="F123" s="189"/>
      <c r="G123" s="153">
        <v>460</v>
      </c>
      <c r="H123" s="153">
        <v>460</v>
      </c>
      <c r="I123" s="241">
        <v>345</v>
      </c>
      <c r="J123" s="177">
        <f t="shared" si="2"/>
        <v>75</v>
      </c>
    </row>
    <row r="124" spans="1:10" s="81" customFormat="1" ht="12.75">
      <c r="A124" s="186"/>
      <c r="B124" s="186"/>
      <c r="C124" s="186" t="s">
        <v>777</v>
      </c>
      <c r="D124" s="189" t="s">
        <v>994</v>
      </c>
      <c r="E124" s="189"/>
      <c r="F124" s="189"/>
      <c r="G124" s="153">
        <v>183</v>
      </c>
      <c r="H124" s="153">
        <v>183</v>
      </c>
      <c r="I124" s="241">
        <v>177</v>
      </c>
      <c r="J124" s="177">
        <f t="shared" si="2"/>
        <v>96.72131147540983</v>
      </c>
    </row>
    <row r="125" spans="1:10" s="81" customFormat="1" ht="12.75">
      <c r="A125" s="186"/>
      <c r="B125" s="186" t="s">
        <v>778</v>
      </c>
      <c r="C125" s="189" t="s">
        <v>995</v>
      </c>
      <c r="D125" s="186"/>
      <c r="E125" s="186"/>
      <c r="F125" s="186"/>
      <c r="G125" s="153">
        <v>1722</v>
      </c>
      <c r="H125" s="153">
        <f>716+1006+270</f>
        <v>1992</v>
      </c>
      <c r="I125" s="241">
        <v>2578</v>
      </c>
      <c r="J125" s="177">
        <f t="shared" si="2"/>
        <v>129.41767068273094</v>
      </c>
    </row>
    <row r="126" spans="1:10" s="81" customFormat="1" ht="12.75">
      <c r="A126" s="186"/>
      <c r="B126" s="186" t="s">
        <v>779</v>
      </c>
      <c r="C126" s="189" t="s">
        <v>996</v>
      </c>
      <c r="D126" s="186"/>
      <c r="E126" s="186"/>
      <c r="F126" s="186"/>
      <c r="G126" s="153">
        <v>642</v>
      </c>
      <c r="H126" s="153">
        <v>642</v>
      </c>
      <c r="I126" s="241"/>
      <c r="J126" s="177"/>
    </row>
    <row r="127" spans="1:10" s="81" customFormat="1" ht="12.75">
      <c r="A127" s="186"/>
      <c r="B127" s="186" t="s">
        <v>818</v>
      </c>
      <c r="C127" s="189" t="s">
        <v>997</v>
      </c>
      <c r="D127" s="186"/>
      <c r="E127" s="186"/>
      <c r="F127" s="186"/>
      <c r="G127" s="153">
        <v>100</v>
      </c>
      <c r="H127" s="153">
        <f>100+826</f>
        <v>926</v>
      </c>
      <c r="I127" s="241">
        <v>828</v>
      </c>
      <c r="J127" s="177">
        <f t="shared" si="2"/>
        <v>89.41684665226782</v>
      </c>
    </row>
    <row r="128" spans="1:10" s="81" customFormat="1" ht="12.75">
      <c r="A128" s="186"/>
      <c r="B128" s="186" t="s">
        <v>780</v>
      </c>
      <c r="C128" s="189" t="s">
        <v>19</v>
      </c>
      <c r="D128" s="186"/>
      <c r="E128" s="186"/>
      <c r="F128" s="186"/>
      <c r="G128" s="153"/>
      <c r="H128" s="153"/>
      <c r="I128" s="241">
        <v>12</v>
      </c>
      <c r="J128" s="177"/>
    </row>
    <row r="129" spans="1:10" s="81" customFormat="1" ht="9" customHeight="1">
      <c r="A129" s="186"/>
      <c r="B129" s="186"/>
      <c r="C129" s="186"/>
      <c r="D129" s="186"/>
      <c r="E129" s="186"/>
      <c r="F129" s="186"/>
      <c r="G129" s="153"/>
      <c r="H129" s="153"/>
      <c r="I129" s="153"/>
      <c r="J129" s="177"/>
    </row>
    <row r="130" spans="1:10" s="119" customFormat="1" ht="15">
      <c r="A130" s="10" t="s">
        <v>830</v>
      </c>
      <c r="B130" s="10"/>
      <c r="C130" s="202"/>
      <c r="D130" s="202"/>
      <c r="E130" s="202"/>
      <c r="F130" s="202"/>
      <c r="G130" s="157">
        <f>SUM(G111:G129)</f>
        <v>9268</v>
      </c>
      <c r="H130" s="200">
        <f>SUM(H111:H129)</f>
        <v>11365</v>
      </c>
      <c r="I130" s="200">
        <f>SUM(I111:I129)</f>
        <v>11080</v>
      </c>
      <c r="J130" s="201">
        <f>I130/H130*100</f>
        <v>97.49230092388913</v>
      </c>
    </row>
    <row r="131" spans="1:10" s="81" customFormat="1" ht="12.75">
      <c r="A131" s="186"/>
      <c r="B131" s="186"/>
      <c r="C131" s="189"/>
      <c r="D131" s="186"/>
      <c r="E131" s="186"/>
      <c r="F131" s="186"/>
      <c r="G131" s="153"/>
      <c r="H131" s="153"/>
      <c r="I131" s="153"/>
      <c r="J131" s="177"/>
    </row>
    <row r="132" spans="1:10" s="118" customFormat="1" ht="15">
      <c r="A132" s="119" t="s">
        <v>609</v>
      </c>
      <c r="B132" s="10" t="s">
        <v>998</v>
      </c>
      <c r="C132" s="10"/>
      <c r="D132" s="10"/>
      <c r="E132" s="10"/>
      <c r="F132" s="10"/>
      <c r="G132" s="10"/>
      <c r="J132" s="537"/>
    </row>
    <row r="133" spans="2:10" s="81" customFormat="1" ht="12.75">
      <c r="B133" s="28"/>
      <c r="C133" s="28" t="s">
        <v>775</v>
      </c>
      <c r="D133" s="28" t="s">
        <v>999</v>
      </c>
      <c r="E133" s="28"/>
      <c r="F133" s="28"/>
      <c r="G133" s="28"/>
      <c r="J133" s="177"/>
    </row>
    <row r="134" spans="2:10" s="81" customFormat="1" ht="12.75">
      <c r="B134" s="28"/>
      <c r="C134" s="28"/>
      <c r="D134" s="28" t="s">
        <v>886</v>
      </c>
      <c r="E134" s="28" t="s">
        <v>1000</v>
      </c>
      <c r="F134" s="28"/>
      <c r="G134" s="28"/>
      <c r="H134" s="195">
        <f>485+2200</f>
        <v>2685</v>
      </c>
      <c r="I134" s="195">
        <v>2685</v>
      </c>
      <c r="J134" s="177">
        <f>I134/H134*100</f>
        <v>100</v>
      </c>
    </row>
    <row r="135" spans="1:10" s="81" customFormat="1" ht="9" customHeight="1">
      <c r="A135" s="28"/>
      <c r="B135" s="28"/>
      <c r="C135" s="28"/>
      <c r="D135" s="28"/>
      <c r="E135" s="28"/>
      <c r="F135" s="28"/>
      <c r="G135" s="153"/>
      <c r="H135" s="153"/>
      <c r="I135" s="153"/>
      <c r="J135" s="177"/>
    </row>
    <row r="136" spans="1:10" s="119" customFormat="1" ht="15">
      <c r="A136" s="10" t="s">
        <v>1001</v>
      </c>
      <c r="B136" s="10"/>
      <c r="C136" s="202"/>
      <c r="D136" s="202"/>
      <c r="E136" s="202"/>
      <c r="F136" s="202"/>
      <c r="G136" s="157"/>
      <c r="H136" s="200">
        <f>H134</f>
        <v>2685</v>
      </c>
      <c r="I136" s="200">
        <f>I134</f>
        <v>2685</v>
      </c>
      <c r="J136" s="201">
        <f>I136/H136*100</f>
        <v>100</v>
      </c>
    </row>
    <row r="137" spans="1:10" s="81" customFormat="1" ht="9" customHeight="1">
      <c r="A137" s="28"/>
      <c r="B137" s="28"/>
      <c r="C137" s="28"/>
      <c r="D137" s="28"/>
      <c r="E137" s="28"/>
      <c r="F137" s="28"/>
      <c r="G137" s="153"/>
      <c r="H137" s="153"/>
      <c r="I137" s="153"/>
      <c r="J137" s="177"/>
    </row>
    <row r="138" spans="1:10" s="118" customFormat="1" ht="15">
      <c r="A138" s="10" t="s">
        <v>585</v>
      </c>
      <c r="B138" s="10" t="s">
        <v>1002</v>
      </c>
      <c r="C138" s="10"/>
      <c r="D138" s="10"/>
      <c r="E138" s="10"/>
      <c r="F138" s="10"/>
      <c r="G138" s="10"/>
      <c r="H138" s="249"/>
      <c r="I138" s="249"/>
      <c r="J138" s="537"/>
    </row>
    <row r="139" spans="1:10" s="81" customFormat="1" ht="27.75" customHeight="1">
      <c r="A139" s="28"/>
      <c r="B139" s="28" t="s">
        <v>775</v>
      </c>
      <c r="C139" s="666" t="s">
        <v>1003</v>
      </c>
      <c r="D139" s="666"/>
      <c r="E139" s="666"/>
      <c r="F139" s="666"/>
      <c r="G139" s="175"/>
      <c r="H139" s="176"/>
      <c r="I139" s="176"/>
      <c r="J139" s="177"/>
    </row>
    <row r="140" spans="1:10" s="81" customFormat="1" ht="30.75" customHeight="1">
      <c r="A140" s="28"/>
      <c r="B140" s="28"/>
      <c r="C140" s="187" t="s">
        <v>775</v>
      </c>
      <c r="D140" s="666" t="s">
        <v>0</v>
      </c>
      <c r="E140" s="666"/>
      <c r="F140" s="666"/>
      <c r="G140" s="153"/>
      <c r="H140" s="195">
        <v>100</v>
      </c>
      <c r="I140" s="195">
        <v>100</v>
      </c>
      <c r="J140" s="177">
        <f>I140/H140*100</f>
        <v>100</v>
      </c>
    </row>
    <row r="141" spans="1:10" s="81" customFormat="1" ht="12.75">
      <c r="A141" s="28"/>
      <c r="B141" s="28" t="s">
        <v>776</v>
      </c>
      <c r="C141" s="666" t="s">
        <v>1</v>
      </c>
      <c r="D141" s="666"/>
      <c r="E141" s="666"/>
      <c r="F141" s="666"/>
      <c r="G141" s="153"/>
      <c r="H141" s="195"/>
      <c r="I141" s="195"/>
      <c r="J141" s="177"/>
    </row>
    <row r="142" spans="1:10" s="81" customFormat="1" ht="12.75">
      <c r="A142" s="28"/>
      <c r="B142" s="28"/>
      <c r="C142" s="187" t="s">
        <v>775</v>
      </c>
      <c r="D142" s="666" t="s">
        <v>2</v>
      </c>
      <c r="E142" s="666"/>
      <c r="F142" s="666"/>
      <c r="G142" s="153"/>
      <c r="H142" s="195">
        <v>80</v>
      </c>
      <c r="I142" s="195">
        <v>80</v>
      </c>
      <c r="J142" s="177">
        <f>I142/H142*100</f>
        <v>100</v>
      </c>
    </row>
    <row r="143" spans="1:10" s="81" customFormat="1" ht="9" customHeight="1">
      <c r="A143" s="28"/>
      <c r="B143" s="28"/>
      <c r="C143" s="28"/>
      <c r="D143" s="28"/>
      <c r="E143" s="28"/>
      <c r="F143" s="28"/>
      <c r="G143" s="153"/>
      <c r="H143" s="153"/>
      <c r="I143" s="153"/>
      <c r="J143" s="177"/>
    </row>
    <row r="144" spans="1:10" s="119" customFormat="1" ht="15">
      <c r="A144" s="10" t="s">
        <v>18</v>
      </c>
      <c r="B144" s="10"/>
      <c r="C144" s="202"/>
      <c r="D144" s="202"/>
      <c r="E144" s="202"/>
      <c r="F144" s="202"/>
      <c r="G144" s="157"/>
      <c r="H144" s="200">
        <f>H140+H142</f>
        <v>180</v>
      </c>
      <c r="I144" s="200">
        <f>I140+I142</f>
        <v>180</v>
      </c>
      <c r="J144" s="201">
        <f>I144/H144*100</f>
        <v>100</v>
      </c>
    </row>
    <row r="145" spans="1:10" s="81" customFormat="1" ht="12.75">
      <c r="A145" s="186"/>
      <c r="B145" s="186"/>
      <c r="C145" s="189"/>
      <c r="D145" s="186"/>
      <c r="E145" s="186"/>
      <c r="F145" s="186"/>
      <c r="G145" s="153"/>
      <c r="H145" s="153"/>
      <c r="I145" s="153"/>
      <c r="J145" s="177"/>
    </row>
    <row r="146" spans="1:10" s="118" customFormat="1" ht="15">
      <c r="A146" s="10" t="s">
        <v>585</v>
      </c>
      <c r="B146" s="10" t="s">
        <v>3</v>
      </c>
      <c r="C146" s="10"/>
      <c r="D146" s="10"/>
      <c r="E146" s="10"/>
      <c r="F146" s="10"/>
      <c r="G146" s="10"/>
      <c r="H146" s="249"/>
      <c r="I146" s="249"/>
      <c r="J146" s="537"/>
    </row>
    <row r="147" spans="1:10" s="81" customFormat="1" ht="27.75" customHeight="1">
      <c r="A147" s="28"/>
      <c r="B147" s="28" t="s">
        <v>775</v>
      </c>
      <c r="C147" s="666" t="s">
        <v>4</v>
      </c>
      <c r="D147" s="666"/>
      <c r="E147" s="666"/>
      <c r="F147" s="666"/>
      <c r="G147" s="175"/>
      <c r="H147" s="176"/>
      <c r="I147" s="176"/>
      <c r="J147" s="177"/>
    </row>
    <row r="148" spans="1:10" s="81" customFormat="1" ht="33" customHeight="1">
      <c r="A148" s="28"/>
      <c r="B148" s="28"/>
      <c r="C148" s="187" t="s">
        <v>775</v>
      </c>
      <c r="D148" s="666" t="s">
        <v>5</v>
      </c>
      <c r="E148" s="666"/>
      <c r="F148" s="666"/>
      <c r="G148" s="153">
        <v>93</v>
      </c>
      <c r="H148" s="195">
        <v>93</v>
      </c>
      <c r="I148" s="195">
        <v>92</v>
      </c>
      <c r="J148" s="177">
        <f>I148/H148*100</f>
        <v>98.9247311827957</v>
      </c>
    </row>
    <row r="149" spans="1:10" s="81" customFormat="1" ht="48" customHeight="1">
      <c r="A149" s="28"/>
      <c r="B149" s="28"/>
      <c r="C149" s="187" t="s">
        <v>776</v>
      </c>
      <c r="D149" s="666" t="s">
        <v>6</v>
      </c>
      <c r="E149" s="666"/>
      <c r="F149" s="666"/>
      <c r="G149" s="153"/>
      <c r="H149" s="195">
        <f>20000-78-62</f>
        <v>19860</v>
      </c>
      <c r="I149" s="195">
        <v>19860</v>
      </c>
      <c r="J149" s="177">
        <f>I149/H149*100</f>
        <v>100</v>
      </c>
    </row>
    <row r="150" spans="1:10" s="30" customFormat="1" ht="12.75">
      <c r="A150" s="28"/>
      <c r="B150" s="28" t="s">
        <v>776</v>
      </c>
      <c r="C150" s="28" t="s">
        <v>7</v>
      </c>
      <c r="D150" s="28"/>
      <c r="E150" s="28"/>
      <c r="F150" s="28"/>
      <c r="G150" s="28"/>
      <c r="H150" s="65"/>
      <c r="I150" s="65"/>
      <c r="J150" s="177"/>
    </row>
    <row r="151" spans="1:10" s="81" customFormat="1" ht="12.75">
      <c r="A151" s="28"/>
      <c r="B151" s="28"/>
      <c r="C151" s="28" t="s">
        <v>775</v>
      </c>
      <c r="D151" s="196" t="s">
        <v>584</v>
      </c>
      <c r="E151" s="165"/>
      <c r="G151" s="153"/>
      <c r="H151" s="65">
        <f>118+118</f>
        <v>236</v>
      </c>
      <c r="I151" s="65">
        <v>236</v>
      </c>
      <c r="J151" s="177">
        <f>I151/H151*100</f>
        <v>100</v>
      </c>
    </row>
    <row r="152" spans="1:10" s="81" customFormat="1" ht="12.75">
      <c r="A152" s="28"/>
      <c r="B152" s="28"/>
      <c r="C152" s="28" t="s">
        <v>776</v>
      </c>
      <c r="D152" s="667" t="s">
        <v>8</v>
      </c>
      <c r="E152" s="667"/>
      <c r="F152" s="667"/>
      <c r="G152" s="153"/>
      <c r="H152" s="65">
        <v>1500</v>
      </c>
      <c r="I152" s="65">
        <v>1500</v>
      </c>
      <c r="J152" s="177">
        <f>I152/H152*100</f>
        <v>100</v>
      </c>
    </row>
    <row r="153" spans="1:10" s="81" customFormat="1" ht="9" customHeight="1">
      <c r="A153" s="186"/>
      <c r="B153" s="186"/>
      <c r="C153" s="186"/>
      <c r="D153" s="186"/>
      <c r="E153" s="186"/>
      <c r="F153" s="186"/>
      <c r="G153" s="153"/>
      <c r="H153" s="153"/>
      <c r="I153" s="153"/>
      <c r="J153" s="177"/>
    </row>
    <row r="154" spans="1:10" s="119" customFormat="1" ht="32.25" customHeight="1">
      <c r="A154" s="647" t="s">
        <v>9</v>
      </c>
      <c r="B154" s="647"/>
      <c r="C154" s="647"/>
      <c r="D154" s="647"/>
      <c r="E154" s="647"/>
      <c r="F154" s="647"/>
      <c r="G154" s="157">
        <f>SUM(G148:G153)</f>
        <v>93</v>
      </c>
      <c r="H154" s="200">
        <f>SUM(H148:H153)</f>
        <v>21689</v>
      </c>
      <c r="I154" s="200">
        <f>SUM(I148:I153)</f>
        <v>21688</v>
      </c>
      <c r="J154" s="201">
        <f>I154/H154*100</f>
        <v>99.99538936788234</v>
      </c>
    </row>
    <row r="155" spans="1:10" s="81" customFormat="1" ht="12.75">
      <c r="A155" s="171"/>
      <c r="B155" s="171"/>
      <c r="C155" s="171"/>
      <c r="D155" s="171"/>
      <c r="E155" s="171"/>
      <c r="F155" s="171"/>
      <c r="G155" s="197"/>
      <c r="H155" s="197"/>
      <c r="I155" s="197"/>
      <c r="J155" s="190"/>
    </row>
    <row r="156" spans="1:10" s="119" customFormat="1" ht="14.25">
      <c r="A156" s="647" t="s">
        <v>10</v>
      </c>
      <c r="B156" s="647"/>
      <c r="C156" s="647"/>
      <c r="D156" s="647"/>
      <c r="E156" s="647"/>
      <c r="F156" s="647"/>
      <c r="G156" s="204">
        <f>G154+G130+G102+G84+G74</f>
        <v>54511</v>
      </c>
      <c r="H156" s="204">
        <f>H154+H130+H102+H84+H74+H136+H144</f>
        <v>104498</v>
      </c>
      <c r="I156" s="200">
        <f>I154+I130+I102+I84+I74+I136+I144</f>
        <v>91545</v>
      </c>
      <c r="J156" s="201">
        <f>I156/H156*100</f>
        <v>87.6045474554537</v>
      </c>
    </row>
    <row r="157" spans="1:10" s="119" customFormat="1" ht="14.25">
      <c r="A157" s="321"/>
      <c r="B157" s="321"/>
      <c r="C157" s="321"/>
      <c r="D157" s="321"/>
      <c r="E157" s="321"/>
      <c r="F157" s="321"/>
      <c r="G157" s="204"/>
      <c r="H157" s="204"/>
      <c r="I157" s="200"/>
      <c r="J157" s="201"/>
    </row>
    <row r="158" spans="1:10" s="119" customFormat="1" ht="15" thickBot="1">
      <c r="A158" s="321"/>
      <c r="B158" s="321"/>
      <c r="C158" s="321"/>
      <c r="D158" s="321"/>
      <c r="E158" s="321"/>
      <c r="F158" s="321"/>
      <c r="G158" s="204"/>
      <c r="H158" s="204"/>
      <c r="I158" s="200"/>
      <c r="J158" s="201"/>
    </row>
    <row r="159" spans="1:10" s="81" customFormat="1" ht="13.5" thickBot="1">
      <c r="A159" s="650" t="s">
        <v>894</v>
      </c>
      <c r="B159" s="651"/>
      <c r="C159" s="651"/>
      <c r="D159" s="651"/>
      <c r="E159" s="651"/>
      <c r="F159" s="652"/>
      <c r="G159" s="167" t="s">
        <v>812</v>
      </c>
      <c r="H159" s="167" t="s">
        <v>577</v>
      </c>
      <c r="I159" s="659" t="s">
        <v>813</v>
      </c>
      <c r="J159" s="167" t="s">
        <v>917</v>
      </c>
    </row>
    <row r="160" spans="1:10" s="81" customFormat="1" ht="12.75">
      <c r="A160" s="653"/>
      <c r="B160" s="654"/>
      <c r="C160" s="654"/>
      <c r="D160" s="654"/>
      <c r="E160" s="654"/>
      <c r="F160" s="655"/>
      <c r="G160" s="662" t="s">
        <v>766</v>
      </c>
      <c r="H160" s="663"/>
      <c r="I160" s="660"/>
      <c r="J160" s="169"/>
    </row>
    <row r="161" spans="1:10" s="81" customFormat="1" ht="13.5" thickBot="1">
      <c r="A161" s="656"/>
      <c r="B161" s="657"/>
      <c r="C161" s="657"/>
      <c r="D161" s="657"/>
      <c r="E161" s="657"/>
      <c r="F161" s="658"/>
      <c r="G161" s="664"/>
      <c r="H161" s="665"/>
      <c r="I161" s="661"/>
      <c r="J161" s="170" t="s">
        <v>817</v>
      </c>
    </row>
    <row r="162" spans="1:10" s="81" customFormat="1" ht="9" customHeight="1">
      <c r="A162" s="186"/>
      <c r="B162" s="186"/>
      <c r="C162" s="186"/>
      <c r="D162" s="186"/>
      <c r="E162" s="186"/>
      <c r="F162" s="186"/>
      <c r="G162" s="153"/>
      <c r="H162" s="153"/>
      <c r="I162" s="153"/>
      <c r="J162" s="177"/>
    </row>
    <row r="163" spans="1:10" s="118" customFormat="1" ht="15">
      <c r="A163" s="10" t="s">
        <v>586</v>
      </c>
      <c r="B163" s="647" t="s">
        <v>11</v>
      </c>
      <c r="C163" s="647"/>
      <c r="D163" s="647"/>
      <c r="E163" s="647"/>
      <c r="F163" s="647"/>
      <c r="G163" s="10"/>
      <c r="H163" s="541"/>
      <c r="I163" s="541"/>
      <c r="J163" s="537"/>
    </row>
    <row r="164" spans="1:10" s="81" customFormat="1" ht="12.75">
      <c r="A164" s="63"/>
      <c r="B164" s="171" t="s">
        <v>775</v>
      </c>
      <c r="C164" s="645" t="s">
        <v>12</v>
      </c>
      <c r="D164" s="645"/>
      <c r="E164" s="645"/>
      <c r="F164" s="645"/>
      <c r="G164" s="63"/>
      <c r="H164" s="176"/>
      <c r="I164" s="176"/>
      <c r="J164" s="177"/>
    </row>
    <row r="165" spans="1:10" s="81" customFormat="1" ht="12.75">
      <c r="A165" s="63"/>
      <c r="B165" s="28"/>
      <c r="C165" s="28" t="s">
        <v>775</v>
      </c>
      <c r="D165" s="667" t="s">
        <v>13</v>
      </c>
      <c r="E165" s="667"/>
      <c r="F165" s="667"/>
      <c r="G165" s="63"/>
      <c r="H165" s="176">
        <v>11174</v>
      </c>
      <c r="I165" s="176">
        <v>11174</v>
      </c>
      <c r="J165" s="177">
        <f>I165/H165*100</f>
        <v>100</v>
      </c>
    </row>
    <row r="166" spans="1:10" s="81" customFormat="1" ht="12.75">
      <c r="A166" s="63"/>
      <c r="B166" s="171" t="s">
        <v>776</v>
      </c>
      <c r="C166" s="645" t="s">
        <v>14</v>
      </c>
      <c r="D166" s="645"/>
      <c r="E166" s="645"/>
      <c r="F166" s="645"/>
      <c r="G166" s="153"/>
      <c r="H166" s="176"/>
      <c r="I166" s="176"/>
      <c r="J166" s="177"/>
    </row>
    <row r="167" spans="1:10" s="81" customFormat="1" ht="12.75">
      <c r="A167" s="63"/>
      <c r="B167" s="171"/>
      <c r="C167" s="187" t="s">
        <v>775</v>
      </c>
      <c r="D167" s="666" t="s">
        <v>15</v>
      </c>
      <c r="E167" s="666"/>
      <c r="F167" s="666"/>
      <c r="G167" s="153">
        <v>1167</v>
      </c>
      <c r="H167" s="176">
        <f>1167+20000+1243+1303-20-11174+50+18+10262+45+8</f>
        <v>22902</v>
      </c>
      <c r="I167" s="176">
        <v>22902</v>
      </c>
      <c r="J167" s="177">
        <f>I167/H167*100</f>
        <v>100</v>
      </c>
    </row>
    <row r="168" spans="1:10" s="81" customFormat="1" ht="12.75">
      <c r="A168" s="28"/>
      <c r="B168" s="63" t="s">
        <v>776</v>
      </c>
      <c r="C168" s="63" t="s">
        <v>16</v>
      </c>
      <c r="D168" s="163"/>
      <c r="E168" s="63"/>
      <c r="F168" s="63"/>
      <c r="G168" s="28"/>
      <c r="H168" s="65">
        <v>943</v>
      </c>
      <c r="I168" s="65">
        <v>943</v>
      </c>
      <c r="J168" s="177">
        <f>I168/H168*100</f>
        <v>100</v>
      </c>
    </row>
    <row r="169" spans="1:10" s="81" customFormat="1" ht="9" customHeight="1">
      <c r="A169" s="186"/>
      <c r="B169" s="186"/>
      <c r="C169" s="186"/>
      <c r="D169" s="186"/>
      <c r="E169" s="186"/>
      <c r="F169" s="186"/>
      <c r="G169" s="153"/>
      <c r="H169" s="153"/>
      <c r="I169" s="153"/>
      <c r="J169" s="177"/>
    </row>
    <row r="170" spans="1:10" s="119" customFormat="1" ht="14.25">
      <c r="A170" s="647" t="s">
        <v>354</v>
      </c>
      <c r="B170" s="647"/>
      <c r="C170" s="647"/>
      <c r="D170" s="647"/>
      <c r="E170" s="647"/>
      <c r="F170" s="647"/>
      <c r="G170" s="204">
        <f>G167</f>
        <v>1167</v>
      </c>
      <c r="H170" s="204">
        <f>SUM(H165:H168)</f>
        <v>35019</v>
      </c>
      <c r="I170" s="200">
        <f>SUM(I165:I168)</f>
        <v>35019</v>
      </c>
      <c r="J170" s="201">
        <f>I170/H170*100</f>
        <v>100</v>
      </c>
    </row>
    <row r="171" spans="1:10" s="81" customFormat="1" ht="13.5" customHeight="1">
      <c r="A171" s="28"/>
      <c r="B171" s="28"/>
      <c r="C171" s="28"/>
      <c r="D171" s="28"/>
      <c r="E171" s="28"/>
      <c r="F171" s="28"/>
      <c r="G171" s="28"/>
      <c r="H171" s="28"/>
      <c r="I171" s="28"/>
      <c r="J171" s="177"/>
    </row>
    <row r="172" spans="1:10" s="119" customFormat="1" ht="14.25">
      <c r="A172" s="647" t="s">
        <v>17</v>
      </c>
      <c r="B172" s="647"/>
      <c r="C172" s="647"/>
      <c r="D172" s="647"/>
      <c r="E172" s="647"/>
      <c r="F172" s="647"/>
      <c r="G172" s="204">
        <f>G156+G170</f>
        <v>55678</v>
      </c>
      <c r="H172" s="204">
        <f>H156+H170</f>
        <v>139517</v>
      </c>
      <c r="I172" s="204">
        <f>I156+I170</f>
        <v>126564</v>
      </c>
      <c r="J172" s="201">
        <f>I172/H172*100</f>
        <v>90.71582674512784</v>
      </c>
    </row>
    <row r="173" spans="1:7" s="162" customFormat="1" ht="6.75" customHeight="1">
      <c r="A173" s="161"/>
      <c r="B173" s="164"/>
      <c r="C173" s="165"/>
      <c r="D173" s="165"/>
      <c r="E173" s="165"/>
      <c r="F173" s="165"/>
      <c r="G173" s="81"/>
    </row>
    <row r="174" spans="7:9" s="81" customFormat="1" ht="12.75">
      <c r="G174" s="65"/>
      <c r="H174" s="65"/>
      <c r="I174" s="65"/>
    </row>
    <row r="175" ht="12.75">
      <c r="I175" s="597"/>
    </row>
    <row r="176" ht="12.75">
      <c r="I176" s="597"/>
    </row>
    <row r="177" ht="12.75">
      <c r="I177" s="598"/>
    </row>
    <row r="178" spans="9:10" ht="12.75">
      <c r="I178" s="599"/>
      <c r="J178" s="598"/>
    </row>
    <row r="179" ht="12.75">
      <c r="I179" s="598"/>
    </row>
    <row r="180" ht="12.75">
      <c r="I180" s="600"/>
    </row>
    <row r="181" ht="12.75">
      <c r="I181" s="601"/>
    </row>
  </sheetData>
  <sheetProtection/>
  <mergeCells count="63">
    <mergeCell ref="E18:F18"/>
    <mergeCell ref="C166:F166"/>
    <mergeCell ref="D167:F167"/>
    <mergeCell ref="G11:H12"/>
    <mergeCell ref="D152:F152"/>
    <mergeCell ref="B163:F163"/>
    <mergeCell ref="C164:F164"/>
    <mergeCell ref="D165:F165"/>
    <mergeCell ref="A159:F161"/>
    <mergeCell ref="D149:F149"/>
    <mergeCell ref="E49:F49"/>
    <mergeCell ref="I54:I56"/>
    <mergeCell ref="G55:H56"/>
    <mergeCell ref="D34:F34"/>
    <mergeCell ref="C39:F39"/>
    <mergeCell ref="A54:F56"/>
    <mergeCell ref="D41:F41"/>
    <mergeCell ref="E42:F42"/>
    <mergeCell ref="C45:F45"/>
    <mergeCell ref="E48:F48"/>
    <mergeCell ref="D81:F81"/>
    <mergeCell ref="B82:F82"/>
    <mergeCell ref="A84:F84"/>
    <mergeCell ref="C110:F110"/>
    <mergeCell ref="C139:F139"/>
    <mergeCell ref="D140:F140"/>
    <mergeCell ref="C141:F141"/>
    <mergeCell ref="D148:F148"/>
    <mergeCell ref="D142:F142"/>
    <mergeCell ref="C147:F147"/>
    <mergeCell ref="B72:F72"/>
    <mergeCell ref="A74:F74"/>
    <mergeCell ref="B76:F76"/>
    <mergeCell ref="C78:F78"/>
    <mergeCell ref="C63:F63"/>
    <mergeCell ref="B65:F65"/>
    <mergeCell ref="C67:F67"/>
    <mergeCell ref="D68:F68"/>
    <mergeCell ref="C52:F52"/>
    <mergeCell ref="I159:I161"/>
    <mergeCell ref="G160:H161"/>
    <mergeCell ref="E60:F60"/>
    <mergeCell ref="E61:F61"/>
    <mergeCell ref="I104:I106"/>
    <mergeCell ref="G105:H106"/>
    <mergeCell ref="D79:F79"/>
    <mergeCell ref="A104:F106"/>
    <mergeCell ref="D80:F80"/>
    <mergeCell ref="A6:J6"/>
    <mergeCell ref="A7:J7"/>
    <mergeCell ref="A10:F12"/>
    <mergeCell ref="B14:F14"/>
    <mergeCell ref="I10:I12"/>
    <mergeCell ref="D31:F31"/>
    <mergeCell ref="D32:F32"/>
    <mergeCell ref="A172:F172"/>
    <mergeCell ref="A2:J2"/>
    <mergeCell ref="A154:F154"/>
    <mergeCell ref="A156:F156"/>
    <mergeCell ref="A170:F170"/>
    <mergeCell ref="D16:F16"/>
    <mergeCell ref="E17:F17"/>
    <mergeCell ref="A5:J5"/>
  </mergeCells>
  <printOptions horizontalCentered="1"/>
  <pageMargins left="0" right="0" top="0" bottom="0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8"/>
  <sheetViews>
    <sheetView zoomScalePageLayoutView="0" workbookViewId="0" topLeftCell="A1">
      <selection activeCell="I10" sqref="I10"/>
    </sheetView>
  </sheetViews>
  <sheetFormatPr defaultColWidth="9.00390625" defaultRowHeight="12.75"/>
  <cols>
    <col min="1" max="2" width="9.125" style="14" customWidth="1"/>
    <col min="3" max="3" width="17.625" style="14" customWidth="1"/>
    <col min="4" max="4" width="13.875" style="14" customWidth="1"/>
    <col min="5" max="5" width="9.125" style="14" customWidth="1"/>
    <col min="6" max="6" width="14.25390625" style="14" customWidth="1"/>
    <col min="7" max="7" width="13.125" style="14" customWidth="1"/>
    <col min="8" max="16384" width="9.125" style="141" customWidth="1"/>
  </cols>
  <sheetData>
    <row r="2" spans="1:13" s="71" customFormat="1" ht="12.75">
      <c r="A2" s="748"/>
      <c r="B2" s="748"/>
      <c r="C2" s="748"/>
      <c r="D2" s="748"/>
      <c r="E2" s="748"/>
      <c r="F2" s="748"/>
      <c r="G2" s="748"/>
      <c r="H2" s="381"/>
      <c r="I2" s="381"/>
      <c r="J2" s="381"/>
      <c r="K2" s="381"/>
      <c r="L2" s="381"/>
      <c r="M2" s="381"/>
    </row>
    <row r="3" spans="1:9" s="81" customFormat="1" ht="12.75">
      <c r="A3" s="278" t="s">
        <v>249</v>
      </c>
      <c r="B3" s="278"/>
      <c r="C3" s="278"/>
      <c r="D3" s="278"/>
      <c r="F3" s="165"/>
      <c r="G3" s="65"/>
      <c r="H3" s="65"/>
      <c r="I3" s="65"/>
    </row>
    <row r="5" spans="1:7" ht="15.75">
      <c r="A5" s="706"/>
      <c r="B5" s="706"/>
      <c r="C5" s="706"/>
      <c r="D5" s="706"/>
      <c r="E5" s="706"/>
      <c r="F5" s="706"/>
      <c r="G5" s="706"/>
    </row>
    <row r="6" spans="1:7" ht="15.75">
      <c r="A6" s="644" t="s">
        <v>864</v>
      </c>
      <c r="B6" s="644"/>
      <c r="C6" s="644"/>
      <c r="D6" s="644"/>
      <c r="E6" s="644"/>
      <c r="F6" s="644"/>
      <c r="G6" s="644"/>
    </row>
    <row r="7" spans="1:7" ht="15.75">
      <c r="A7" s="644" t="s">
        <v>724</v>
      </c>
      <c r="B7" s="644"/>
      <c r="C7" s="644"/>
      <c r="D7" s="644"/>
      <c r="E7" s="644"/>
      <c r="F7" s="644"/>
      <c r="G7" s="644"/>
    </row>
    <row r="8" ht="16.5" thickBot="1"/>
    <row r="9" spans="1:7" s="446" customFormat="1" ht="12.75">
      <c r="A9" s="839" t="s">
        <v>906</v>
      </c>
      <c r="B9" s="840"/>
      <c r="C9" s="841"/>
      <c r="D9" s="829" t="s">
        <v>665</v>
      </c>
      <c r="E9" s="829" t="s">
        <v>905</v>
      </c>
      <c r="F9" s="829" t="s">
        <v>666</v>
      </c>
      <c r="G9" s="829" t="s">
        <v>667</v>
      </c>
    </row>
    <row r="10" spans="1:7" s="446" customFormat="1" ht="12.75">
      <c r="A10" s="842"/>
      <c r="B10" s="843"/>
      <c r="C10" s="844"/>
      <c r="D10" s="830"/>
      <c r="E10" s="830"/>
      <c r="F10" s="830"/>
      <c r="G10" s="830"/>
    </row>
    <row r="11" spans="1:7" s="446" customFormat="1" ht="29.25" customHeight="1" thickBot="1">
      <c r="A11" s="845"/>
      <c r="B11" s="846"/>
      <c r="C11" s="847"/>
      <c r="D11" s="831"/>
      <c r="E11" s="831"/>
      <c r="F11" s="831"/>
      <c r="G11" s="831"/>
    </row>
    <row r="12" spans="1:7" s="446" customFormat="1" ht="25.5" customHeight="1">
      <c r="A12" s="474" t="s">
        <v>377</v>
      </c>
      <c r="B12" s="471"/>
      <c r="C12" s="471"/>
      <c r="D12" s="473"/>
      <c r="E12" s="473"/>
      <c r="F12" s="473"/>
      <c r="G12" s="473"/>
    </row>
    <row r="13" spans="1:7" s="446" customFormat="1" ht="40.5" customHeight="1">
      <c r="A13" s="835" t="s">
        <v>30</v>
      </c>
      <c r="B13" s="835"/>
      <c r="C13" s="835"/>
      <c r="D13" s="472">
        <v>0.5</v>
      </c>
      <c r="E13" s="472"/>
      <c r="F13" s="472">
        <v>0.5</v>
      </c>
      <c r="G13" s="472">
        <v>0.5</v>
      </c>
    </row>
    <row r="14" spans="1:7" s="446" customFormat="1" ht="22.5" customHeight="1">
      <c r="A14" s="832" t="s">
        <v>452</v>
      </c>
      <c r="B14" s="833"/>
      <c r="C14" s="834"/>
      <c r="D14" s="472">
        <v>0.5</v>
      </c>
      <c r="E14" s="472"/>
      <c r="F14" s="472">
        <v>0.5</v>
      </c>
      <c r="G14" s="472">
        <v>0.5</v>
      </c>
    </row>
    <row r="15" spans="1:7" s="446" customFormat="1" ht="22.5" customHeight="1">
      <c r="A15" s="832" t="s">
        <v>854</v>
      </c>
      <c r="B15" s="833"/>
      <c r="C15" s="834"/>
      <c r="D15" s="472">
        <v>0.2</v>
      </c>
      <c r="E15" s="472"/>
      <c r="F15" s="472">
        <v>0.2</v>
      </c>
      <c r="G15" s="472">
        <v>0.2</v>
      </c>
    </row>
    <row r="16" spans="1:7" s="446" customFormat="1" ht="22.5" customHeight="1">
      <c r="A16" s="832" t="s">
        <v>456</v>
      </c>
      <c r="B16" s="833"/>
      <c r="C16" s="834"/>
      <c r="D16" s="472">
        <v>1.05</v>
      </c>
      <c r="E16" s="472"/>
      <c r="F16" s="472">
        <v>1.05</v>
      </c>
      <c r="G16" s="472">
        <f>0.3+0.75</f>
        <v>1.05</v>
      </c>
    </row>
    <row r="17" spans="1:7" s="446" customFormat="1" ht="22.5" customHeight="1">
      <c r="A17" s="832" t="s">
        <v>827</v>
      </c>
      <c r="B17" s="833"/>
      <c r="C17" s="834"/>
      <c r="D17" s="472">
        <v>0.9</v>
      </c>
      <c r="E17" s="472"/>
      <c r="F17" s="472">
        <v>0.9</v>
      </c>
      <c r="G17" s="472">
        <v>0.9</v>
      </c>
    </row>
    <row r="18" spans="1:7" s="446" customFormat="1" ht="22.5" customHeight="1">
      <c r="A18" s="832" t="s">
        <v>828</v>
      </c>
      <c r="B18" s="833"/>
      <c r="C18" s="834"/>
      <c r="D18" s="472">
        <v>0.8</v>
      </c>
      <c r="E18" s="472"/>
      <c r="F18" s="472">
        <v>0.8</v>
      </c>
      <c r="G18" s="472">
        <v>0.8</v>
      </c>
    </row>
    <row r="19" spans="1:7" s="446" customFormat="1" ht="43.5" customHeight="1" thickBot="1">
      <c r="A19" s="860" t="s">
        <v>462</v>
      </c>
      <c r="B19" s="860" t="s">
        <v>854</v>
      </c>
      <c r="C19" s="860" t="s">
        <v>854</v>
      </c>
      <c r="D19" s="477">
        <v>0.3</v>
      </c>
      <c r="E19" s="477"/>
      <c r="F19" s="477">
        <v>0.3</v>
      </c>
      <c r="G19" s="477">
        <v>0.29</v>
      </c>
    </row>
    <row r="20" spans="1:7" s="440" customFormat="1" ht="24" customHeight="1" thickBot="1">
      <c r="A20" s="848" t="s">
        <v>668</v>
      </c>
      <c r="B20" s="849"/>
      <c r="C20" s="850"/>
      <c r="D20" s="478">
        <f>SUM(D13:D19)</f>
        <v>4.25</v>
      </c>
      <c r="E20" s="478"/>
      <c r="F20" s="478">
        <f>SUM(F13:F19)</f>
        <v>4.25</v>
      </c>
      <c r="G20" s="478">
        <f>SUM(G13:G19)</f>
        <v>4.24</v>
      </c>
    </row>
    <row r="21" spans="1:7" s="446" customFormat="1" ht="25.5" customHeight="1">
      <c r="A21" s="474" t="s">
        <v>378</v>
      </c>
      <c r="B21" s="471"/>
      <c r="C21" s="471"/>
      <c r="D21" s="473"/>
      <c r="E21" s="473"/>
      <c r="F21" s="473"/>
      <c r="G21" s="473"/>
    </row>
    <row r="22" spans="1:7" s="476" customFormat="1" ht="27" customHeight="1" thickBot="1">
      <c r="A22" s="854" t="s">
        <v>587</v>
      </c>
      <c r="B22" s="855"/>
      <c r="C22" s="856"/>
      <c r="D22" s="475"/>
      <c r="E22" s="475"/>
      <c r="F22" s="475"/>
      <c r="G22" s="475">
        <v>0.15</v>
      </c>
    </row>
    <row r="23" spans="1:7" s="440" customFormat="1" ht="24" customHeight="1" thickBot="1">
      <c r="A23" s="848" t="s">
        <v>670</v>
      </c>
      <c r="B23" s="849"/>
      <c r="C23" s="850"/>
      <c r="D23" s="478"/>
      <c r="E23" s="478"/>
      <c r="F23" s="478"/>
      <c r="G23" s="478">
        <v>0.15</v>
      </c>
    </row>
    <row r="24" spans="1:7" s="446" customFormat="1" ht="25.5" customHeight="1">
      <c r="A24" s="474" t="s">
        <v>669</v>
      </c>
      <c r="B24" s="471"/>
      <c r="C24" s="471"/>
      <c r="D24" s="473"/>
      <c r="E24" s="473"/>
      <c r="F24" s="473"/>
      <c r="G24" s="473"/>
    </row>
    <row r="25" spans="1:7" s="476" customFormat="1" ht="27" customHeight="1">
      <c r="A25" s="857" t="s">
        <v>395</v>
      </c>
      <c r="B25" s="858"/>
      <c r="C25" s="859"/>
      <c r="D25" s="475"/>
      <c r="E25" s="475"/>
      <c r="F25" s="475"/>
      <c r="G25" s="475">
        <v>0.49</v>
      </c>
    </row>
    <row r="26" spans="1:7" s="476" customFormat="1" ht="27" customHeight="1" thickBot="1">
      <c r="A26" s="836" t="s">
        <v>397</v>
      </c>
      <c r="B26" s="837"/>
      <c r="C26" s="838"/>
      <c r="D26" s="596"/>
      <c r="E26" s="596"/>
      <c r="F26" s="596"/>
      <c r="G26" s="596">
        <v>0.9</v>
      </c>
    </row>
    <row r="27" spans="1:7" s="440" customFormat="1" ht="24" customHeight="1" thickBot="1">
      <c r="A27" s="848" t="s">
        <v>379</v>
      </c>
      <c r="B27" s="849"/>
      <c r="C27" s="850"/>
      <c r="D27" s="478"/>
      <c r="E27" s="478"/>
      <c r="F27" s="478"/>
      <c r="G27" s="478">
        <v>1.39</v>
      </c>
    </row>
    <row r="28" spans="1:7" s="480" customFormat="1" ht="32.25" customHeight="1" thickBot="1">
      <c r="A28" s="851" t="s">
        <v>671</v>
      </c>
      <c r="B28" s="852"/>
      <c r="C28" s="853"/>
      <c r="D28" s="479">
        <f>D20+D27+D23</f>
        <v>4.25</v>
      </c>
      <c r="E28" s="479"/>
      <c r="F28" s="479">
        <f>F20+F27+F23</f>
        <v>4.25</v>
      </c>
      <c r="G28" s="479">
        <f>G20+G27+G23</f>
        <v>5.78</v>
      </c>
    </row>
  </sheetData>
  <sheetProtection/>
  <mergeCells count="23">
    <mergeCell ref="A27:C27"/>
    <mergeCell ref="A28:C28"/>
    <mergeCell ref="A20:C20"/>
    <mergeCell ref="A2:G2"/>
    <mergeCell ref="A22:C22"/>
    <mergeCell ref="A23:C23"/>
    <mergeCell ref="A25:C25"/>
    <mergeCell ref="A17:C17"/>
    <mergeCell ref="A18:C18"/>
    <mergeCell ref="A19:C19"/>
    <mergeCell ref="A14:C14"/>
    <mergeCell ref="A13:C13"/>
    <mergeCell ref="E9:E11"/>
    <mergeCell ref="A26:C26"/>
    <mergeCell ref="A15:C15"/>
    <mergeCell ref="A16:C16"/>
    <mergeCell ref="A9:C11"/>
    <mergeCell ref="F9:F11"/>
    <mergeCell ref="A5:G5"/>
    <mergeCell ref="A6:G6"/>
    <mergeCell ref="A7:G7"/>
    <mergeCell ref="G9:G11"/>
    <mergeCell ref="D9:D11"/>
  </mergeCells>
  <printOptions horizontalCentered="1"/>
  <pageMargins left="0" right="0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33"/>
  </sheetPr>
  <dimension ref="A1:O88"/>
  <sheetViews>
    <sheetView zoomScalePageLayoutView="0" workbookViewId="0" topLeftCell="A1">
      <selection activeCell="H19" sqref="H19:H20"/>
    </sheetView>
  </sheetViews>
  <sheetFormatPr defaultColWidth="9.00390625" defaultRowHeight="12.75"/>
  <cols>
    <col min="1" max="2" width="9.125" style="49" customWidth="1"/>
    <col min="3" max="3" width="16.625" style="49" customWidth="1"/>
    <col min="4" max="4" width="12.125" style="49" customWidth="1"/>
    <col min="5" max="12" width="11.75390625" style="49" customWidth="1"/>
    <col min="13" max="13" width="10.875" style="49" customWidth="1"/>
    <col min="14" max="16384" width="9.125" style="49" customWidth="1"/>
  </cols>
  <sheetData>
    <row r="1" spans="1:13" s="29" customFormat="1" ht="15.75">
      <c r="A1" s="922"/>
      <c r="B1" s="922"/>
      <c r="C1" s="922"/>
      <c r="D1" s="922"/>
      <c r="E1" s="922"/>
      <c r="F1" s="922"/>
      <c r="G1" s="922"/>
      <c r="H1" s="922"/>
      <c r="I1" s="922"/>
      <c r="J1" s="922"/>
      <c r="K1" s="922"/>
      <c r="L1" s="922"/>
      <c r="M1" s="922"/>
    </row>
    <row r="2" spans="1:9" s="81" customFormat="1" ht="12.75">
      <c r="A2" s="278" t="s">
        <v>250</v>
      </c>
      <c r="B2" s="278"/>
      <c r="C2" s="278"/>
      <c r="D2" s="278"/>
      <c r="F2" s="165"/>
      <c r="G2" s="65"/>
      <c r="H2" s="65"/>
      <c r="I2" s="65"/>
    </row>
    <row r="3" spans="1:9" s="81" customFormat="1" ht="12.75">
      <c r="A3" s="278"/>
      <c r="B3" s="278"/>
      <c r="C3" s="278"/>
      <c r="D3" s="278"/>
      <c r="F3" s="165"/>
      <c r="G3" s="65"/>
      <c r="H3" s="65"/>
      <c r="I3" s="65"/>
    </row>
    <row r="4" spans="1:9" s="81" customFormat="1" ht="12.75">
      <c r="A4" s="278"/>
      <c r="B4" s="278"/>
      <c r="C4" s="278"/>
      <c r="D4" s="278"/>
      <c r="F4" s="165"/>
      <c r="G4" s="65"/>
      <c r="H4" s="65"/>
      <c r="I4" s="65"/>
    </row>
    <row r="5" spans="1:13" s="18" customFormat="1" ht="15.75">
      <c r="A5" s="711" t="s">
        <v>673</v>
      </c>
      <c r="B5" s="711"/>
      <c r="C5" s="711"/>
      <c r="D5" s="711"/>
      <c r="E5" s="711"/>
      <c r="F5" s="711"/>
      <c r="G5" s="711"/>
      <c r="H5" s="711"/>
      <c r="I5" s="711"/>
      <c r="J5" s="711"/>
      <c r="K5" s="711"/>
      <c r="L5" s="711"/>
      <c r="M5" s="711"/>
    </row>
    <row r="6" spans="1:15" ht="15.75">
      <c r="A6" s="711" t="s">
        <v>381</v>
      </c>
      <c r="B6" s="711"/>
      <c r="C6" s="711"/>
      <c r="D6" s="711"/>
      <c r="E6" s="711"/>
      <c r="F6" s="711"/>
      <c r="G6" s="711"/>
      <c r="H6" s="711"/>
      <c r="I6" s="711"/>
      <c r="J6" s="711"/>
      <c r="K6" s="711"/>
      <c r="L6" s="711"/>
      <c r="M6" s="711"/>
      <c r="N6" s="150"/>
      <c r="O6" s="150"/>
    </row>
    <row r="7" spans="1:15" ht="15.75">
      <c r="A7" s="711" t="s">
        <v>915</v>
      </c>
      <c r="B7" s="711"/>
      <c r="C7" s="711"/>
      <c r="D7" s="711"/>
      <c r="E7" s="711"/>
      <c r="F7" s="711"/>
      <c r="G7" s="711"/>
      <c r="H7" s="711"/>
      <c r="I7" s="711"/>
      <c r="J7" s="711"/>
      <c r="K7" s="711"/>
      <c r="L7" s="711"/>
      <c r="M7" s="711"/>
      <c r="N7" s="150"/>
      <c r="O7" s="150"/>
    </row>
    <row r="8" spans="1:15" ht="15.75">
      <c r="A8" s="151"/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0"/>
      <c r="O8" s="150"/>
    </row>
    <row r="9" spans="1:13" s="51" customFormat="1" ht="15.75">
      <c r="A9" s="458" t="s">
        <v>912</v>
      </c>
      <c r="B9" s="459"/>
      <c r="C9" s="459"/>
      <c r="D9" s="459"/>
      <c r="E9" s="459"/>
      <c r="F9" s="459"/>
      <c r="G9" s="459"/>
      <c r="H9" s="459"/>
      <c r="I9" s="459"/>
      <c r="J9" s="459"/>
      <c r="K9" s="459"/>
      <c r="L9" s="459"/>
      <c r="M9" s="459"/>
    </row>
    <row r="10" spans="1:13" ht="18.75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</row>
    <row r="11" spans="1:13" ht="15.75">
      <c r="A11" s="460" t="s">
        <v>657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</row>
    <row r="12" spans="1:13" ht="19.5" thickBot="1">
      <c r="A12" s="50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</row>
    <row r="13" spans="1:13" ht="16.5" thickBot="1">
      <c r="A13" s="913" t="s">
        <v>753</v>
      </c>
      <c r="B13" s="918"/>
      <c r="C13" s="918"/>
      <c r="D13" s="900" t="s">
        <v>754</v>
      </c>
      <c r="E13" s="901"/>
      <c r="F13" s="902"/>
      <c r="G13" s="900" t="s">
        <v>755</v>
      </c>
      <c r="H13" s="901"/>
      <c r="I13" s="902"/>
      <c r="J13" s="900" t="s">
        <v>756</v>
      </c>
      <c r="K13" s="901"/>
      <c r="L13" s="902"/>
      <c r="M13" s="886" t="s">
        <v>757</v>
      </c>
    </row>
    <row r="14" spans="1:13" ht="15.75">
      <c r="A14" s="914"/>
      <c r="B14" s="919"/>
      <c r="C14" s="919"/>
      <c r="D14" s="461" t="s">
        <v>758</v>
      </c>
      <c r="E14" s="462" t="s">
        <v>759</v>
      </c>
      <c r="F14" s="463" t="s">
        <v>760</v>
      </c>
      <c r="G14" s="462" t="s">
        <v>761</v>
      </c>
      <c r="H14" s="462" t="s">
        <v>759</v>
      </c>
      <c r="I14" s="463" t="s">
        <v>762</v>
      </c>
      <c r="J14" s="462" t="s">
        <v>761</v>
      </c>
      <c r="K14" s="463" t="s">
        <v>759</v>
      </c>
      <c r="L14" s="462" t="s">
        <v>762</v>
      </c>
      <c r="M14" s="887"/>
    </row>
    <row r="15" spans="1:13" ht="16.5" thickBot="1">
      <c r="A15" s="914"/>
      <c r="B15" s="919"/>
      <c r="C15" s="919"/>
      <c r="D15" s="464" t="s">
        <v>763</v>
      </c>
      <c r="E15" s="465" t="s">
        <v>764</v>
      </c>
      <c r="F15" s="336" t="s">
        <v>765</v>
      </c>
      <c r="G15" s="466" t="s">
        <v>763</v>
      </c>
      <c r="H15" s="465" t="s">
        <v>764</v>
      </c>
      <c r="I15" s="336" t="s">
        <v>765</v>
      </c>
      <c r="J15" s="466" t="s">
        <v>763</v>
      </c>
      <c r="K15" s="336" t="s">
        <v>764</v>
      </c>
      <c r="L15" s="465" t="s">
        <v>765</v>
      </c>
      <c r="M15" s="888"/>
    </row>
    <row r="16" spans="1:13" ht="12.75">
      <c r="A16" s="923" t="s">
        <v>652</v>
      </c>
      <c r="B16" s="924"/>
      <c r="C16" s="925"/>
      <c r="D16" s="873"/>
      <c r="E16" s="876"/>
      <c r="F16" s="879"/>
      <c r="G16" s="897" t="s">
        <v>653</v>
      </c>
      <c r="H16" s="932">
        <v>9500</v>
      </c>
      <c r="I16" s="935">
        <v>2196</v>
      </c>
      <c r="J16" s="876"/>
      <c r="K16" s="876"/>
      <c r="L16" s="876"/>
      <c r="M16" s="884">
        <v>2196</v>
      </c>
    </row>
    <row r="17" spans="1:13" ht="12.75">
      <c r="A17" s="926"/>
      <c r="B17" s="927"/>
      <c r="C17" s="928"/>
      <c r="D17" s="874"/>
      <c r="E17" s="877"/>
      <c r="F17" s="880"/>
      <c r="G17" s="898"/>
      <c r="H17" s="933"/>
      <c r="I17" s="877"/>
      <c r="J17" s="877"/>
      <c r="K17" s="877"/>
      <c r="L17" s="877"/>
      <c r="M17" s="877"/>
    </row>
    <row r="18" spans="1:13" ht="13.5" thickBot="1">
      <c r="A18" s="929"/>
      <c r="B18" s="930"/>
      <c r="C18" s="931"/>
      <c r="D18" s="875"/>
      <c r="E18" s="878"/>
      <c r="F18" s="881"/>
      <c r="G18" s="899"/>
      <c r="H18" s="934"/>
      <c r="I18" s="936"/>
      <c r="J18" s="878"/>
      <c r="K18" s="878"/>
      <c r="L18" s="878"/>
      <c r="M18" s="878"/>
    </row>
    <row r="19" spans="1:13" s="63" customFormat="1" ht="12.75">
      <c r="A19" s="889" t="s">
        <v>825</v>
      </c>
      <c r="B19" s="890"/>
      <c r="C19" s="891"/>
      <c r="D19" s="882"/>
      <c r="E19" s="882"/>
      <c r="F19" s="895">
        <f>SUM(F16)</f>
        <v>0</v>
      </c>
      <c r="G19" s="882"/>
      <c r="H19" s="882"/>
      <c r="I19" s="882">
        <v>2196</v>
      </c>
      <c r="J19" s="882"/>
      <c r="K19" s="882"/>
      <c r="L19" s="882"/>
      <c r="M19" s="885">
        <f>M16</f>
        <v>2196</v>
      </c>
    </row>
    <row r="20" spans="1:13" s="63" customFormat="1" ht="13.5" thickBot="1">
      <c r="A20" s="892"/>
      <c r="B20" s="893"/>
      <c r="C20" s="894"/>
      <c r="D20" s="883"/>
      <c r="E20" s="883"/>
      <c r="F20" s="896"/>
      <c r="G20" s="883"/>
      <c r="H20" s="883"/>
      <c r="I20" s="883"/>
      <c r="J20" s="883"/>
      <c r="K20" s="883"/>
      <c r="L20" s="883"/>
      <c r="M20" s="883"/>
    </row>
    <row r="21" spans="1:13" ht="18.75">
      <c r="A21" s="50"/>
      <c r="B21" s="50"/>
      <c r="C21" s="50"/>
      <c r="D21" s="50"/>
      <c r="E21" s="50"/>
      <c r="F21" s="152"/>
      <c r="G21" s="50"/>
      <c r="H21" s="50"/>
      <c r="I21" s="50"/>
      <c r="J21" s="50"/>
      <c r="K21" s="50"/>
      <c r="L21" s="50"/>
      <c r="M21" s="50"/>
    </row>
    <row r="22" spans="1:6" s="460" customFormat="1" ht="15.75">
      <c r="A22" s="460" t="s">
        <v>622</v>
      </c>
      <c r="F22" s="73"/>
    </row>
    <row r="23" spans="1:13" ht="18.75">
      <c r="A23" s="467" t="s">
        <v>623</v>
      </c>
      <c r="B23" s="467"/>
      <c r="C23" s="467"/>
      <c r="D23" s="467"/>
      <c r="E23" s="467"/>
      <c r="F23" s="74"/>
      <c r="G23" s="468" t="s">
        <v>765</v>
      </c>
      <c r="H23" s="50"/>
      <c r="I23" s="50"/>
      <c r="J23" s="50"/>
      <c r="K23" s="50"/>
      <c r="L23" s="50"/>
      <c r="M23" s="50"/>
    </row>
    <row r="24" spans="1:13" ht="18.75">
      <c r="A24" s="467" t="s">
        <v>624</v>
      </c>
      <c r="B24" s="467"/>
      <c r="C24" s="467"/>
      <c r="D24" s="467"/>
      <c r="E24" s="467"/>
      <c r="F24" s="74">
        <v>72</v>
      </c>
      <c r="G24" s="468" t="s">
        <v>765</v>
      </c>
      <c r="H24" s="50"/>
      <c r="I24" s="50"/>
      <c r="J24" s="50"/>
      <c r="K24" s="50"/>
      <c r="L24" s="50"/>
      <c r="M24" s="50"/>
    </row>
    <row r="25" spans="1:13" ht="19.5">
      <c r="A25" s="467" t="s">
        <v>913</v>
      </c>
      <c r="B25" s="467"/>
      <c r="C25" s="467"/>
      <c r="D25" s="467"/>
      <c r="E25" s="467"/>
      <c r="F25" s="75">
        <v>41</v>
      </c>
      <c r="G25" s="469" t="s">
        <v>765</v>
      </c>
      <c r="H25" s="50"/>
      <c r="I25" s="50"/>
      <c r="J25" s="50"/>
      <c r="K25" s="50"/>
      <c r="L25" s="50"/>
      <c r="M25" s="50"/>
    </row>
    <row r="26" spans="1:13" ht="18.75">
      <c r="A26" s="467" t="s">
        <v>625</v>
      </c>
      <c r="B26" s="467"/>
      <c r="C26" s="467"/>
      <c r="D26" s="467"/>
      <c r="E26" s="467"/>
      <c r="F26" s="76">
        <f>SUM(F23:F25)</f>
        <v>113</v>
      </c>
      <c r="G26" s="470" t="s">
        <v>765</v>
      </c>
      <c r="H26" s="50"/>
      <c r="I26" s="50"/>
      <c r="J26" s="50"/>
      <c r="K26" s="50"/>
      <c r="L26" s="50"/>
      <c r="M26" s="50"/>
    </row>
    <row r="27" spans="1:13" ht="18.75">
      <c r="A27" s="467"/>
      <c r="B27" s="467"/>
      <c r="C27" s="467"/>
      <c r="D27" s="467"/>
      <c r="E27" s="467"/>
      <c r="F27" s="76"/>
      <c r="G27" s="470"/>
      <c r="H27" s="50"/>
      <c r="I27" s="50"/>
      <c r="J27" s="50"/>
      <c r="K27" s="50"/>
      <c r="L27" s="50"/>
      <c r="M27" s="50"/>
    </row>
    <row r="28" spans="1:13" ht="15.75">
      <c r="A28" s="460" t="s">
        <v>914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</row>
    <row r="29" spans="1:13" ht="18.75">
      <c r="A29" s="467"/>
      <c r="B29" s="467"/>
      <c r="C29" s="467"/>
      <c r="D29" s="467"/>
      <c r="E29" s="467"/>
      <c r="F29" s="76"/>
      <c r="G29" s="470"/>
      <c r="H29" s="50"/>
      <c r="I29" s="50"/>
      <c r="J29" s="50"/>
      <c r="K29" s="50"/>
      <c r="L29" s="50"/>
      <c r="M29" s="50"/>
    </row>
    <row r="30" spans="1:13" ht="19.5" thickBot="1">
      <c r="A30" s="467"/>
      <c r="B30" s="467"/>
      <c r="C30" s="467"/>
      <c r="D30" s="467"/>
      <c r="E30" s="467"/>
      <c r="F30" s="76"/>
      <c r="G30" s="470"/>
      <c r="H30" s="50"/>
      <c r="I30" s="50"/>
      <c r="J30" s="50"/>
      <c r="K30" s="50"/>
      <c r="L30" s="50"/>
      <c r="M30" s="50"/>
    </row>
    <row r="31" spans="1:13" ht="16.5" thickBot="1">
      <c r="A31" s="913" t="s">
        <v>753</v>
      </c>
      <c r="B31" s="918"/>
      <c r="C31" s="918"/>
      <c r="D31" s="900" t="s">
        <v>754</v>
      </c>
      <c r="E31" s="901"/>
      <c r="F31" s="902"/>
      <c r="G31" s="900" t="s">
        <v>755</v>
      </c>
      <c r="H31" s="901"/>
      <c r="I31" s="902"/>
      <c r="J31" s="900" t="s">
        <v>756</v>
      </c>
      <c r="K31" s="901"/>
      <c r="L31" s="902"/>
      <c r="M31" s="886" t="s">
        <v>757</v>
      </c>
    </row>
    <row r="32" spans="1:13" ht="15.75">
      <c r="A32" s="914"/>
      <c r="B32" s="919"/>
      <c r="C32" s="919"/>
      <c r="D32" s="461" t="s">
        <v>758</v>
      </c>
      <c r="E32" s="462" t="s">
        <v>759</v>
      </c>
      <c r="F32" s="463" t="s">
        <v>760</v>
      </c>
      <c r="G32" s="462" t="s">
        <v>761</v>
      </c>
      <c r="H32" s="462" t="s">
        <v>759</v>
      </c>
      <c r="I32" s="463" t="s">
        <v>762</v>
      </c>
      <c r="J32" s="462" t="s">
        <v>761</v>
      </c>
      <c r="K32" s="463" t="s">
        <v>759</v>
      </c>
      <c r="L32" s="462" t="s">
        <v>762</v>
      </c>
      <c r="M32" s="887"/>
    </row>
    <row r="33" spans="1:13" ht="16.5" thickBot="1">
      <c r="A33" s="914"/>
      <c r="B33" s="919"/>
      <c r="C33" s="919"/>
      <c r="D33" s="464" t="s">
        <v>763</v>
      </c>
      <c r="E33" s="465" t="s">
        <v>764</v>
      </c>
      <c r="F33" s="336" t="s">
        <v>765</v>
      </c>
      <c r="G33" s="466" t="s">
        <v>763</v>
      </c>
      <c r="H33" s="465" t="s">
        <v>764</v>
      </c>
      <c r="I33" s="336" t="s">
        <v>765</v>
      </c>
      <c r="J33" s="466" t="s">
        <v>763</v>
      </c>
      <c r="K33" s="336" t="s">
        <v>764</v>
      </c>
      <c r="L33" s="465" t="s">
        <v>765</v>
      </c>
      <c r="M33" s="888"/>
    </row>
    <row r="34" spans="1:13" ht="12.75">
      <c r="A34" s="861" t="s">
        <v>626</v>
      </c>
      <c r="B34" s="862"/>
      <c r="C34" s="863"/>
      <c r="D34" s="873" t="s">
        <v>627</v>
      </c>
      <c r="E34" s="876"/>
      <c r="F34" s="879">
        <v>6</v>
      </c>
      <c r="G34" s="871"/>
      <c r="H34" s="871"/>
      <c r="I34" s="871"/>
      <c r="J34" s="876"/>
      <c r="K34" s="876"/>
      <c r="L34" s="876"/>
      <c r="M34" s="884">
        <f>L34+I34+F34</f>
        <v>6</v>
      </c>
    </row>
    <row r="35" spans="1:13" ht="12.75">
      <c r="A35" s="864"/>
      <c r="B35" s="865"/>
      <c r="C35" s="866"/>
      <c r="D35" s="874"/>
      <c r="E35" s="877"/>
      <c r="F35" s="880"/>
      <c r="G35" s="871"/>
      <c r="H35" s="871"/>
      <c r="I35" s="871"/>
      <c r="J35" s="877"/>
      <c r="K35" s="877"/>
      <c r="L35" s="877"/>
      <c r="M35" s="877"/>
    </row>
    <row r="36" spans="1:13" ht="12.75">
      <c r="A36" s="867"/>
      <c r="B36" s="868"/>
      <c r="C36" s="869"/>
      <c r="D36" s="875"/>
      <c r="E36" s="878"/>
      <c r="F36" s="881"/>
      <c r="G36" s="871"/>
      <c r="H36" s="871"/>
      <c r="I36" s="871"/>
      <c r="J36" s="878"/>
      <c r="K36" s="878"/>
      <c r="L36" s="878"/>
      <c r="M36" s="878"/>
    </row>
    <row r="37" spans="1:13" ht="12.75">
      <c r="A37" s="861" t="s">
        <v>628</v>
      </c>
      <c r="B37" s="862"/>
      <c r="C37" s="863"/>
      <c r="D37" s="873"/>
      <c r="E37" s="876"/>
      <c r="F37" s="879"/>
      <c r="G37" s="870" t="s">
        <v>629</v>
      </c>
      <c r="H37" s="871">
        <v>50</v>
      </c>
      <c r="I37" s="872">
        <v>146</v>
      </c>
      <c r="J37" s="876"/>
      <c r="K37" s="876"/>
      <c r="L37" s="876"/>
      <c r="M37" s="884">
        <f>L37+I37+F37</f>
        <v>146</v>
      </c>
    </row>
    <row r="38" spans="1:13" ht="12.75">
      <c r="A38" s="864"/>
      <c r="B38" s="865"/>
      <c r="C38" s="866"/>
      <c r="D38" s="874"/>
      <c r="E38" s="877"/>
      <c r="F38" s="880"/>
      <c r="G38" s="870"/>
      <c r="H38" s="871"/>
      <c r="I38" s="872"/>
      <c r="J38" s="877"/>
      <c r="K38" s="877"/>
      <c r="L38" s="877"/>
      <c r="M38" s="877"/>
    </row>
    <row r="39" spans="1:13" ht="13.5" thickBot="1">
      <c r="A39" s="867"/>
      <c r="B39" s="868"/>
      <c r="C39" s="869"/>
      <c r="D39" s="875"/>
      <c r="E39" s="878"/>
      <c r="F39" s="881"/>
      <c r="G39" s="870"/>
      <c r="H39" s="871"/>
      <c r="I39" s="872"/>
      <c r="J39" s="878"/>
      <c r="K39" s="878"/>
      <c r="L39" s="878"/>
      <c r="M39" s="878"/>
    </row>
    <row r="40" spans="1:13" s="63" customFormat="1" ht="12.75">
      <c r="A40" s="889" t="s">
        <v>825</v>
      </c>
      <c r="B40" s="890"/>
      <c r="C40" s="891"/>
      <c r="D40" s="882"/>
      <c r="E40" s="882"/>
      <c r="F40" s="895">
        <f>SUM(F34:F39)</f>
        <v>6</v>
      </c>
      <c r="G40" s="882"/>
      <c r="H40" s="882"/>
      <c r="I40" s="885">
        <f>SUM(I37:I39)</f>
        <v>146</v>
      </c>
      <c r="J40" s="882"/>
      <c r="K40" s="882"/>
      <c r="L40" s="882"/>
      <c r="M40" s="885">
        <f>SUM(M34:M39)</f>
        <v>152</v>
      </c>
    </row>
    <row r="41" spans="1:13" s="63" customFormat="1" ht="13.5" thickBot="1">
      <c r="A41" s="892"/>
      <c r="B41" s="893"/>
      <c r="C41" s="894"/>
      <c r="D41" s="883"/>
      <c r="E41" s="883"/>
      <c r="F41" s="896"/>
      <c r="G41" s="883"/>
      <c r="H41" s="883"/>
      <c r="I41" s="883"/>
      <c r="J41" s="883"/>
      <c r="K41" s="883"/>
      <c r="L41" s="883"/>
      <c r="M41" s="883"/>
    </row>
    <row r="42" spans="1:13" ht="18.75">
      <c r="A42" s="467"/>
      <c r="B42" s="467"/>
      <c r="C42" s="467"/>
      <c r="D42" s="467"/>
      <c r="E42" s="467"/>
      <c r="F42" s="76"/>
      <c r="G42" s="470"/>
      <c r="H42" s="50"/>
      <c r="I42" s="50"/>
      <c r="J42" s="50"/>
      <c r="K42" s="50"/>
      <c r="L42" s="50"/>
      <c r="M42" s="50"/>
    </row>
    <row r="43" spans="1:13" ht="18.75">
      <c r="A43" s="467"/>
      <c r="B43" s="467"/>
      <c r="C43" s="467"/>
      <c r="D43" s="467"/>
      <c r="E43" s="467"/>
      <c r="F43" s="76"/>
      <c r="G43" s="470"/>
      <c r="H43" s="50"/>
      <c r="I43" s="50"/>
      <c r="J43" s="50"/>
      <c r="K43" s="50"/>
      <c r="L43" s="50"/>
      <c r="M43" s="50"/>
    </row>
    <row r="44" spans="1:13" ht="18.75">
      <c r="A44" s="467"/>
      <c r="B44" s="467"/>
      <c r="C44" s="467"/>
      <c r="D44" s="467"/>
      <c r="E44" s="467"/>
      <c r="F44" s="76"/>
      <c r="G44" s="470"/>
      <c r="H44" s="50"/>
      <c r="I44" s="50"/>
      <c r="J44" s="50"/>
      <c r="K44" s="50"/>
      <c r="L44" s="50"/>
      <c r="M44" s="50"/>
    </row>
    <row r="45" spans="1:13" ht="18.75">
      <c r="A45" s="467"/>
      <c r="B45" s="467"/>
      <c r="C45" s="467"/>
      <c r="D45" s="467"/>
      <c r="E45" s="467"/>
      <c r="F45" s="76"/>
      <c r="G45" s="470"/>
      <c r="H45" s="50"/>
      <c r="I45" s="50"/>
      <c r="J45" s="50"/>
      <c r="K45" s="50"/>
      <c r="L45" s="50"/>
      <c r="M45" s="50"/>
    </row>
    <row r="46" spans="1:13" ht="18.75">
      <c r="A46" s="467"/>
      <c r="B46" s="467"/>
      <c r="C46" s="467"/>
      <c r="D46" s="467"/>
      <c r="E46" s="467"/>
      <c r="F46" s="76"/>
      <c r="G46" s="470"/>
      <c r="H46" s="50"/>
      <c r="I46" s="50"/>
      <c r="J46" s="50"/>
      <c r="K46" s="50"/>
      <c r="L46" s="50"/>
      <c r="M46" s="50"/>
    </row>
    <row r="47" spans="1:13" ht="18.75">
      <c r="A47" s="467"/>
      <c r="B47" s="467"/>
      <c r="C47" s="467"/>
      <c r="D47" s="467"/>
      <c r="E47" s="467"/>
      <c r="F47" s="76"/>
      <c r="G47" s="470"/>
      <c r="H47" s="50"/>
      <c r="I47" s="50"/>
      <c r="J47" s="50"/>
      <c r="K47" s="50"/>
      <c r="L47" s="50"/>
      <c r="M47" s="50"/>
    </row>
    <row r="48" spans="1:13" ht="18.75">
      <c r="A48" s="467"/>
      <c r="B48" s="467"/>
      <c r="C48" s="467"/>
      <c r="D48" s="467"/>
      <c r="E48" s="467"/>
      <c r="F48" s="76"/>
      <c r="G48" s="470"/>
      <c r="H48" s="50"/>
      <c r="I48" s="50"/>
      <c r="J48" s="50"/>
      <c r="K48" s="50"/>
      <c r="L48" s="50"/>
      <c r="M48" s="50"/>
    </row>
    <row r="49" spans="1:13" ht="18.75">
      <c r="A49" s="467"/>
      <c r="B49" s="467"/>
      <c r="C49" s="467"/>
      <c r="D49" s="467"/>
      <c r="E49" s="467"/>
      <c r="F49" s="76"/>
      <c r="G49" s="470"/>
      <c r="H49" s="50"/>
      <c r="I49" s="50"/>
      <c r="J49" s="50"/>
      <c r="K49" s="50"/>
      <c r="L49" s="50"/>
      <c r="M49" s="50"/>
    </row>
    <row r="50" spans="1:13" ht="18.75">
      <c r="A50" s="467"/>
      <c r="B50" s="467"/>
      <c r="C50" s="467"/>
      <c r="D50" s="467"/>
      <c r="E50" s="467"/>
      <c r="F50" s="76"/>
      <c r="G50" s="470"/>
      <c r="H50" s="50"/>
      <c r="I50" s="50"/>
      <c r="J50" s="50"/>
      <c r="K50" s="50"/>
      <c r="L50" s="50"/>
      <c r="M50" s="50"/>
    </row>
    <row r="51" spans="1:13" ht="18.75">
      <c r="A51" s="467"/>
      <c r="B51" s="467"/>
      <c r="C51" s="467"/>
      <c r="D51" s="467"/>
      <c r="E51" s="467"/>
      <c r="F51" s="76"/>
      <c r="G51" s="470"/>
      <c r="H51" s="50"/>
      <c r="I51" s="50"/>
      <c r="J51" s="50"/>
      <c r="K51" s="50"/>
      <c r="L51" s="50"/>
      <c r="M51" s="50"/>
    </row>
    <row r="52" spans="1:13" ht="15.75">
      <c r="A52" s="46" t="s">
        <v>799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</row>
    <row r="53" spans="1:13" ht="18.7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</row>
    <row r="54" spans="1:13" ht="15.75">
      <c r="A54" s="46" t="s">
        <v>865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</row>
    <row r="55" spans="1:13" ht="19.5" thickBot="1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</row>
    <row r="56" spans="1:11" ht="12.75">
      <c r="A56" s="913" t="s">
        <v>753</v>
      </c>
      <c r="B56" s="918"/>
      <c r="C56" s="918"/>
      <c r="D56" s="913" t="s">
        <v>800</v>
      </c>
      <c r="E56" s="886"/>
      <c r="F56" s="913" t="s">
        <v>866</v>
      </c>
      <c r="G56" s="886"/>
      <c r="H56" s="913" t="s">
        <v>801</v>
      </c>
      <c r="I56" s="886"/>
      <c r="J56" s="913" t="s">
        <v>654</v>
      </c>
      <c r="K56" s="886"/>
    </row>
    <row r="57" spans="1:11" ht="12.75">
      <c r="A57" s="914"/>
      <c r="B57" s="919"/>
      <c r="C57" s="919"/>
      <c r="D57" s="914"/>
      <c r="E57" s="887"/>
      <c r="F57" s="914"/>
      <c r="G57" s="887"/>
      <c r="H57" s="914"/>
      <c r="I57" s="887"/>
      <c r="J57" s="914"/>
      <c r="K57" s="887"/>
    </row>
    <row r="58" spans="1:11" ht="13.5" thickBot="1">
      <c r="A58" s="915"/>
      <c r="B58" s="920"/>
      <c r="C58" s="920"/>
      <c r="D58" s="915"/>
      <c r="E58" s="888"/>
      <c r="F58" s="915"/>
      <c r="G58" s="888"/>
      <c r="H58" s="915"/>
      <c r="I58" s="888"/>
      <c r="J58" s="915"/>
      <c r="K58" s="888"/>
    </row>
    <row r="59" spans="1:12" s="51" customFormat="1" ht="16.5" thickBot="1">
      <c r="A59" s="877" t="s">
        <v>802</v>
      </c>
      <c r="B59" s="877"/>
      <c r="C59" s="877"/>
      <c r="D59" s="877" t="s">
        <v>806</v>
      </c>
      <c r="E59" s="877"/>
      <c r="F59" s="916" t="s">
        <v>806</v>
      </c>
      <c r="G59" s="917"/>
      <c r="H59" s="916" t="s">
        <v>806</v>
      </c>
      <c r="I59" s="917"/>
      <c r="J59" s="877" t="s">
        <v>806</v>
      </c>
      <c r="K59" s="877"/>
      <c r="L59" s="52"/>
    </row>
    <row r="60" spans="1:13" s="63" customFormat="1" ht="12.75">
      <c r="A60" s="889" t="s">
        <v>825</v>
      </c>
      <c r="B60" s="890"/>
      <c r="C60" s="891"/>
      <c r="D60" s="889"/>
      <c r="E60" s="891"/>
      <c r="F60" s="889"/>
      <c r="G60" s="891"/>
      <c r="H60" s="889"/>
      <c r="I60" s="891"/>
      <c r="J60" s="889" t="s">
        <v>806</v>
      </c>
      <c r="K60" s="891"/>
      <c r="L60" s="937"/>
      <c r="M60" s="937"/>
    </row>
    <row r="61" spans="1:13" s="63" customFormat="1" ht="13.5" thickBot="1">
      <c r="A61" s="892"/>
      <c r="B61" s="893"/>
      <c r="C61" s="894"/>
      <c r="D61" s="892"/>
      <c r="E61" s="894"/>
      <c r="F61" s="892"/>
      <c r="G61" s="894"/>
      <c r="H61" s="892"/>
      <c r="I61" s="894"/>
      <c r="J61" s="892"/>
      <c r="K61" s="894"/>
      <c r="L61" s="937"/>
      <c r="M61" s="937"/>
    </row>
    <row r="63" spans="1:13" ht="15.75">
      <c r="A63" s="46" t="s">
        <v>803</v>
      </c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</row>
    <row r="64" ht="13.5" thickBot="1"/>
    <row r="65" spans="1:11" ht="12.75">
      <c r="A65" s="913" t="s">
        <v>753</v>
      </c>
      <c r="B65" s="918"/>
      <c r="C65" s="918"/>
      <c r="D65" s="913" t="s">
        <v>800</v>
      </c>
      <c r="E65" s="886"/>
      <c r="F65" s="913" t="s">
        <v>867</v>
      </c>
      <c r="G65" s="886"/>
      <c r="H65" s="913" t="s">
        <v>801</v>
      </c>
      <c r="I65" s="886"/>
      <c r="J65" s="913" t="s">
        <v>654</v>
      </c>
      <c r="K65" s="886"/>
    </row>
    <row r="66" spans="1:11" ht="12.75">
      <c r="A66" s="914"/>
      <c r="B66" s="919"/>
      <c r="C66" s="919"/>
      <c r="D66" s="914"/>
      <c r="E66" s="887"/>
      <c r="F66" s="914"/>
      <c r="G66" s="887"/>
      <c r="H66" s="914"/>
      <c r="I66" s="887"/>
      <c r="J66" s="914"/>
      <c r="K66" s="887"/>
    </row>
    <row r="67" spans="1:11" ht="13.5" thickBot="1">
      <c r="A67" s="915"/>
      <c r="B67" s="920"/>
      <c r="C67" s="920"/>
      <c r="D67" s="915"/>
      <c r="E67" s="888"/>
      <c r="F67" s="915"/>
      <c r="G67" s="888"/>
      <c r="H67" s="915"/>
      <c r="I67" s="888"/>
      <c r="J67" s="915"/>
      <c r="K67" s="888"/>
    </row>
    <row r="68" spans="1:12" s="51" customFormat="1" ht="16.5" thickBot="1">
      <c r="A68" s="877" t="s">
        <v>804</v>
      </c>
      <c r="B68" s="877"/>
      <c r="C68" s="877"/>
      <c r="D68" s="877" t="s">
        <v>655</v>
      </c>
      <c r="E68" s="877"/>
      <c r="F68" s="938" t="s">
        <v>806</v>
      </c>
      <c r="G68" s="939"/>
      <c r="H68" s="938"/>
      <c r="I68" s="939"/>
      <c r="J68" s="880"/>
      <c r="K68" s="880"/>
      <c r="L68" s="52"/>
    </row>
    <row r="69" spans="1:13" ht="12.75">
      <c r="A69" s="903" t="s">
        <v>825</v>
      </c>
      <c r="B69" s="904"/>
      <c r="C69" s="905"/>
      <c r="D69" s="909"/>
      <c r="E69" s="910"/>
      <c r="F69" s="940">
        <f>SUM(F68)</f>
        <v>0</v>
      </c>
      <c r="G69" s="941"/>
      <c r="H69" s="944">
        <f>SUM(H68)</f>
        <v>0</v>
      </c>
      <c r="I69" s="945"/>
      <c r="J69" s="944">
        <f>SUM(J68)</f>
        <v>0</v>
      </c>
      <c r="K69" s="945"/>
      <c r="L69" s="921"/>
      <c r="M69" s="921"/>
    </row>
    <row r="70" spans="1:13" ht="13.5" thickBot="1">
      <c r="A70" s="906"/>
      <c r="B70" s="907"/>
      <c r="C70" s="908"/>
      <c r="D70" s="911"/>
      <c r="E70" s="912"/>
      <c r="F70" s="942"/>
      <c r="G70" s="943"/>
      <c r="H70" s="946"/>
      <c r="I70" s="947"/>
      <c r="J70" s="946"/>
      <c r="K70" s="947"/>
      <c r="L70" s="921"/>
      <c r="M70" s="921"/>
    </row>
    <row r="72" spans="1:13" ht="15.75">
      <c r="A72" s="46" t="s">
        <v>805</v>
      </c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</row>
    <row r="73" ht="13.5" thickBot="1"/>
    <row r="74" spans="1:11" ht="12.75">
      <c r="A74" s="913" t="s">
        <v>753</v>
      </c>
      <c r="B74" s="918"/>
      <c r="C74" s="918"/>
      <c r="D74" s="913" t="s">
        <v>800</v>
      </c>
      <c r="E74" s="886"/>
      <c r="F74" s="913" t="s">
        <v>866</v>
      </c>
      <c r="G74" s="886"/>
      <c r="H74" s="913" t="s">
        <v>801</v>
      </c>
      <c r="I74" s="886"/>
      <c r="J74" s="913" t="s">
        <v>654</v>
      </c>
      <c r="K74" s="886"/>
    </row>
    <row r="75" spans="1:11" ht="12.75">
      <c r="A75" s="914"/>
      <c r="B75" s="919"/>
      <c r="C75" s="919"/>
      <c r="D75" s="914"/>
      <c r="E75" s="887"/>
      <c r="F75" s="914"/>
      <c r="G75" s="887"/>
      <c r="H75" s="914"/>
      <c r="I75" s="887"/>
      <c r="J75" s="914"/>
      <c r="K75" s="887"/>
    </row>
    <row r="76" spans="1:11" ht="13.5" thickBot="1">
      <c r="A76" s="915"/>
      <c r="B76" s="920"/>
      <c r="C76" s="920"/>
      <c r="D76" s="915"/>
      <c r="E76" s="888"/>
      <c r="F76" s="915"/>
      <c r="G76" s="888"/>
      <c r="H76" s="915"/>
      <c r="I76" s="888"/>
      <c r="J76" s="915"/>
      <c r="K76" s="888"/>
    </row>
    <row r="77" spans="1:12" s="51" customFormat="1" ht="16.5" thickBot="1">
      <c r="A77" s="877" t="s">
        <v>804</v>
      </c>
      <c r="B77" s="877"/>
      <c r="C77" s="877"/>
      <c r="D77" s="877" t="s">
        <v>656</v>
      </c>
      <c r="E77" s="877"/>
      <c r="F77" s="916" t="s">
        <v>806</v>
      </c>
      <c r="G77" s="917"/>
      <c r="H77" s="916"/>
      <c r="I77" s="917"/>
      <c r="J77" s="877"/>
      <c r="K77" s="877"/>
      <c r="L77" s="52"/>
    </row>
    <row r="78" spans="1:13" ht="12.75">
      <c r="A78" s="903" t="s">
        <v>825</v>
      </c>
      <c r="B78" s="904"/>
      <c r="C78" s="905"/>
      <c r="D78" s="909"/>
      <c r="E78" s="910"/>
      <c r="F78" s="909"/>
      <c r="G78" s="910"/>
      <c r="H78" s="889">
        <f>SUM(H77)</f>
        <v>0</v>
      </c>
      <c r="I78" s="891"/>
      <c r="J78" s="889">
        <f>SUM(J77)</f>
        <v>0</v>
      </c>
      <c r="K78" s="891"/>
      <c r="L78" s="921"/>
      <c r="M78" s="921"/>
    </row>
    <row r="79" spans="1:13" ht="13.5" thickBot="1">
      <c r="A79" s="906"/>
      <c r="B79" s="907"/>
      <c r="C79" s="908"/>
      <c r="D79" s="911"/>
      <c r="E79" s="912"/>
      <c r="F79" s="911"/>
      <c r="G79" s="912"/>
      <c r="H79" s="892"/>
      <c r="I79" s="894"/>
      <c r="J79" s="892"/>
      <c r="K79" s="894"/>
      <c r="L79" s="921"/>
      <c r="M79" s="921"/>
    </row>
    <row r="81" spans="1:13" ht="15.75">
      <c r="A81" s="46" t="s">
        <v>868</v>
      </c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</row>
    <row r="82" ht="13.5" thickBot="1"/>
    <row r="83" spans="1:13" ht="12.75" customHeight="1">
      <c r="A83" s="913" t="s">
        <v>753</v>
      </c>
      <c r="B83" s="918"/>
      <c r="C83" s="918"/>
      <c r="D83" s="913" t="s">
        <v>800</v>
      </c>
      <c r="E83" s="886"/>
      <c r="F83" s="913" t="s">
        <v>866</v>
      </c>
      <c r="G83" s="886"/>
      <c r="H83" s="913" t="s">
        <v>801</v>
      </c>
      <c r="I83" s="886"/>
      <c r="J83" s="913" t="s">
        <v>869</v>
      </c>
      <c r="K83" s="886"/>
      <c r="L83" s="337"/>
      <c r="M83" s="337"/>
    </row>
    <row r="84" spans="1:11" ht="12.75" customHeight="1">
      <c r="A84" s="914"/>
      <c r="B84" s="919"/>
      <c r="C84" s="919"/>
      <c r="D84" s="914"/>
      <c r="E84" s="887"/>
      <c r="F84" s="914"/>
      <c r="G84" s="887"/>
      <c r="H84" s="914"/>
      <c r="I84" s="887"/>
      <c r="J84" s="914"/>
      <c r="K84" s="887"/>
    </row>
    <row r="85" spans="1:11" ht="13.5" customHeight="1" thickBot="1">
      <c r="A85" s="915"/>
      <c r="B85" s="920"/>
      <c r="C85" s="920"/>
      <c r="D85" s="915"/>
      <c r="E85" s="888"/>
      <c r="F85" s="915"/>
      <c r="G85" s="888"/>
      <c r="H85" s="915"/>
      <c r="I85" s="888"/>
      <c r="J85" s="915"/>
      <c r="K85" s="888"/>
    </row>
    <row r="86" spans="1:12" s="51" customFormat="1" ht="25.5" customHeight="1" thickBot="1">
      <c r="A86" s="877" t="s">
        <v>804</v>
      </c>
      <c r="B86" s="877"/>
      <c r="C86" s="877"/>
      <c r="D86" s="877"/>
      <c r="E86" s="877"/>
      <c r="F86" s="916" t="s">
        <v>806</v>
      </c>
      <c r="G86" s="917"/>
      <c r="H86" s="916"/>
      <c r="I86" s="917"/>
      <c r="J86" s="877"/>
      <c r="K86" s="877"/>
      <c r="L86" s="52"/>
    </row>
    <row r="87" spans="1:13" ht="12.75" customHeight="1">
      <c r="A87" s="903" t="s">
        <v>825</v>
      </c>
      <c r="B87" s="904"/>
      <c r="C87" s="905"/>
      <c r="D87" s="909"/>
      <c r="E87" s="910"/>
      <c r="F87" s="909"/>
      <c r="G87" s="910"/>
      <c r="H87" s="889">
        <f>SUM(H86)</f>
        <v>0</v>
      </c>
      <c r="I87" s="891"/>
      <c r="J87" s="889">
        <f>SUM(J86)</f>
        <v>0</v>
      </c>
      <c r="K87" s="891"/>
      <c r="L87" s="921"/>
      <c r="M87" s="921"/>
    </row>
    <row r="88" spans="1:13" ht="13.5" customHeight="1" thickBot="1">
      <c r="A88" s="906"/>
      <c r="B88" s="907"/>
      <c r="C88" s="908"/>
      <c r="D88" s="911"/>
      <c r="E88" s="912"/>
      <c r="F88" s="911"/>
      <c r="G88" s="912"/>
      <c r="H88" s="892"/>
      <c r="I88" s="894"/>
      <c r="J88" s="892"/>
      <c r="K88" s="894"/>
      <c r="L88" s="921"/>
      <c r="M88" s="921"/>
    </row>
  </sheetData>
  <sheetProtection/>
  <mergeCells count="137">
    <mergeCell ref="A5:M5"/>
    <mergeCell ref="A7:M7"/>
    <mergeCell ref="A77:C77"/>
    <mergeCell ref="D77:E77"/>
    <mergeCell ref="F77:G77"/>
    <mergeCell ref="H77:I77"/>
    <mergeCell ref="L69:L70"/>
    <mergeCell ref="M69:M70"/>
    <mergeCell ref="A74:C76"/>
    <mergeCell ref="D74:E76"/>
    <mergeCell ref="F74:G76"/>
    <mergeCell ref="H74:I76"/>
    <mergeCell ref="J74:K76"/>
    <mergeCell ref="J68:K68"/>
    <mergeCell ref="J69:K70"/>
    <mergeCell ref="A69:C70"/>
    <mergeCell ref="D69:E70"/>
    <mergeCell ref="F69:G70"/>
    <mergeCell ref="H69:I70"/>
    <mergeCell ref="A68:C68"/>
    <mergeCell ref="D68:E68"/>
    <mergeCell ref="F68:G68"/>
    <mergeCell ref="H68:I68"/>
    <mergeCell ref="L60:L61"/>
    <mergeCell ref="M60:M61"/>
    <mergeCell ref="A65:C67"/>
    <mergeCell ref="D65:E67"/>
    <mergeCell ref="F65:G67"/>
    <mergeCell ref="H65:I67"/>
    <mergeCell ref="J65:K67"/>
    <mergeCell ref="J59:K59"/>
    <mergeCell ref="A60:C61"/>
    <mergeCell ref="D60:E61"/>
    <mergeCell ref="F60:G61"/>
    <mergeCell ref="H60:I61"/>
    <mergeCell ref="J60:K61"/>
    <mergeCell ref="A59:C59"/>
    <mergeCell ref="D59:E59"/>
    <mergeCell ref="F59:G59"/>
    <mergeCell ref="H59:I59"/>
    <mergeCell ref="L40:L41"/>
    <mergeCell ref="M40:M41"/>
    <mergeCell ref="A56:C58"/>
    <mergeCell ref="D56:E58"/>
    <mergeCell ref="F56:G58"/>
    <mergeCell ref="H56:I58"/>
    <mergeCell ref="J56:K58"/>
    <mergeCell ref="A40:C41"/>
    <mergeCell ref="D40:D41"/>
    <mergeCell ref="E40:E41"/>
    <mergeCell ref="F40:F41"/>
    <mergeCell ref="K34:K36"/>
    <mergeCell ref="K37:K39"/>
    <mergeCell ref="J40:J41"/>
    <mergeCell ref="G40:G41"/>
    <mergeCell ref="H40:H41"/>
    <mergeCell ref="I40:I41"/>
    <mergeCell ref="K40:K41"/>
    <mergeCell ref="L37:L39"/>
    <mergeCell ref="M37:M39"/>
    <mergeCell ref="G34:G36"/>
    <mergeCell ref="H34:H36"/>
    <mergeCell ref="I34:I36"/>
    <mergeCell ref="J34:J36"/>
    <mergeCell ref="J37:J39"/>
    <mergeCell ref="A34:C36"/>
    <mergeCell ref="D34:D36"/>
    <mergeCell ref="E34:E36"/>
    <mergeCell ref="F34:F36"/>
    <mergeCell ref="A31:C33"/>
    <mergeCell ref="D31:F31"/>
    <mergeCell ref="G31:I31"/>
    <mergeCell ref="J31:L31"/>
    <mergeCell ref="A1:M1"/>
    <mergeCell ref="M13:M15"/>
    <mergeCell ref="A13:C15"/>
    <mergeCell ref="K16:K18"/>
    <mergeCell ref="D16:D18"/>
    <mergeCell ref="E16:E18"/>
    <mergeCell ref="F16:F18"/>
    <mergeCell ref="A16:C18"/>
    <mergeCell ref="H16:H18"/>
    <mergeCell ref="I16:I18"/>
    <mergeCell ref="A78:C79"/>
    <mergeCell ref="D78:E79"/>
    <mergeCell ref="F78:G79"/>
    <mergeCell ref="H78:I79"/>
    <mergeCell ref="J77:K77"/>
    <mergeCell ref="J78:K79"/>
    <mergeCell ref="L78:L79"/>
    <mergeCell ref="M78:M79"/>
    <mergeCell ref="J83:K85"/>
    <mergeCell ref="L87:L88"/>
    <mergeCell ref="M87:M88"/>
    <mergeCell ref="J86:K86"/>
    <mergeCell ref="J87:K88"/>
    <mergeCell ref="A86:C86"/>
    <mergeCell ref="D86:E86"/>
    <mergeCell ref="A83:C85"/>
    <mergeCell ref="D83:E85"/>
    <mergeCell ref="F83:G85"/>
    <mergeCell ref="H83:I85"/>
    <mergeCell ref="F86:G86"/>
    <mergeCell ref="H86:I86"/>
    <mergeCell ref="A87:C88"/>
    <mergeCell ref="D87:E88"/>
    <mergeCell ref="F87:G88"/>
    <mergeCell ref="H87:I88"/>
    <mergeCell ref="J16:J18"/>
    <mergeCell ref="G16:G18"/>
    <mergeCell ref="A6:M6"/>
    <mergeCell ref="D13:F13"/>
    <mergeCell ref="G13:I13"/>
    <mergeCell ref="J13:L13"/>
    <mergeCell ref="L16:L18"/>
    <mergeCell ref="M16:M18"/>
    <mergeCell ref="A19:C20"/>
    <mergeCell ref="D19:D20"/>
    <mergeCell ref="E19:E20"/>
    <mergeCell ref="F19:F20"/>
    <mergeCell ref="G19:G20"/>
    <mergeCell ref="H19:H20"/>
    <mergeCell ref="L34:L36"/>
    <mergeCell ref="M34:M36"/>
    <mergeCell ref="K19:K20"/>
    <mergeCell ref="L19:L20"/>
    <mergeCell ref="M19:M20"/>
    <mergeCell ref="I19:I20"/>
    <mergeCell ref="J19:J20"/>
    <mergeCell ref="M31:M33"/>
    <mergeCell ref="A37:C39"/>
    <mergeCell ref="G37:G39"/>
    <mergeCell ref="H37:H39"/>
    <mergeCell ref="I37:I39"/>
    <mergeCell ref="D37:D39"/>
    <mergeCell ref="E37:E39"/>
    <mergeCell ref="F37:F39"/>
  </mergeCells>
  <printOptions horizontalCentered="1"/>
  <pageMargins left="0" right="0" top="0" bottom="0" header="0.5118110236220472" footer="0.5118110236220472"/>
  <pageSetup horizontalDpi="600" verticalDpi="600" orientation="landscape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6.00390625" style="49" customWidth="1"/>
    <col min="2" max="2" width="60.125" style="49" customWidth="1"/>
    <col min="3" max="7" width="13.00390625" style="49" customWidth="1"/>
    <col min="8" max="8" width="12.25390625" style="49" customWidth="1"/>
    <col min="9" max="9" width="11.875" style="49" customWidth="1"/>
    <col min="10" max="10" width="12.375" style="49" customWidth="1"/>
    <col min="11" max="16384" width="9.125" style="49" customWidth="1"/>
  </cols>
  <sheetData>
    <row r="1" spans="8:10" ht="12.75">
      <c r="H1" s="99"/>
      <c r="J1" s="99"/>
    </row>
    <row r="3" spans="1:10" ht="12.75">
      <c r="A3" s="955"/>
      <c r="B3" s="955"/>
      <c r="C3" s="955"/>
      <c r="D3" s="955"/>
      <c r="E3" s="955"/>
      <c r="F3" s="955"/>
      <c r="G3" s="955"/>
      <c r="H3" s="955"/>
      <c r="I3" s="139"/>
      <c r="J3" s="139"/>
    </row>
    <row r="4" spans="1:8" s="81" customFormat="1" ht="12.75">
      <c r="A4" s="278" t="s">
        <v>251</v>
      </c>
      <c r="B4" s="278"/>
      <c r="C4" s="278"/>
      <c r="E4" s="165"/>
      <c r="F4" s="65"/>
      <c r="G4" s="65"/>
      <c r="H4" s="65"/>
    </row>
    <row r="5" spans="1:12" ht="12.75">
      <c r="A5" s="140"/>
      <c r="B5" s="140"/>
      <c r="C5" s="140"/>
      <c r="D5" s="140"/>
      <c r="E5" s="140"/>
      <c r="F5" s="140"/>
      <c r="G5" s="140"/>
      <c r="H5" s="140"/>
      <c r="I5" s="140"/>
      <c r="J5" s="140"/>
      <c r="K5" s="48"/>
      <c r="L5" s="48"/>
    </row>
    <row r="6" spans="1:11" s="51" customFormat="1" ht="15.75">
      <c r="A6" s="954" t="s">
        <v>864</v>
      </c>
      <c r="B6" s="954"/>
      <c r="C6" s="954"/>
      <c r="D6" s="954"/>
      <c r="E6" s="954"/>
      <c r="F6" s="954"/>
      <c r="G6" s="954"/>
      <c r="H6" s="954"/>
      <c r="I6" s="77"/>
      <c r="J6" s="77"/>
      <c r="K6" s="77"/>
    </row>
    <row r="7" spans="1:11" s="18" customFormat="1" ht="15.75">
      <c r="A7" s="954" t="s">
        <v>630</v>
      </c>
      <c r="B7" s="954"/>
      <c r="C7" s="954"/>
      <c r="D7" s="954"/>
      <c r="E7" s="954"/>
      <c r="F7" s="954"/>
      <c r="G7" s="954"/>
      <c r="H7" s="954"/>
      <c r="I7" s="77"/>
      <c r="J7" s="77"/>
      <c r="K7" s="77"/>
    </row>
    <row r="8" spans="1:11" s="18" customFormat="1" ht="15.75">
      <c r="A8" s="954" t="s">
        <v>664</v>
      </c>
      <c r="B8" s="954"/>
      <c r="C8" s="954"/>
      <c r="D8" s="954"/>
      <c r="E8" s="954"/>
      <c r="F8" s="954"/>
      <c r="G8" s="954"/>
      <c r="H8" s="954"/>
      <c r="I8" s="77"/>
      <c r="J8" s="77"/>
      <c r="K8" s="77"/>
    </row>
    <row r="9" spans="1:11" s="6" customFormat="1" ht="15.75">
      <c r="A9" s="45"/>
      <c r="B9" s="45"/>
      <c r="C9" s="45"/>
      <c r="D9" s="45"/>
      <c r="E9" s="45"/>
      <c r="F9" s="45"/>
      <c r="G9" s="45"/>
      <c r="H9" s="45"/>
      <c r="I9" s="77"/>
      <c r="J9" s="77"/>
      <c r="K9" s="77"/>
    </row>
    <row r="10" spans="1:8" s="6" customFormat="1" ht="13.5" thickBot="1">
      <c r="A10" s="78"/>
      <c r="B10" s="78"/>
      <c r="C10" s="78"/>
      <c r="D10" s="78"/>
      <c r="E10" s="78"/>
      <c r="F10" s="78"/>
      <c r="G10" s="78"/>
      <c r="H10" s="70" t="s">
        <v>810</v>
      </c>
    </row>
    <row r="11" spans="1:8" s="81" customFormat="1" ht="22.5" customHeight="1" thickTop="1">
      <c r="A11" s="79" t="s">
        <v>774</v>
      </c>
      <c r="B11" s="80"/>
      <c r="C11" s="958" t="s">
        <v>631</v>
      </c>
      <c r="D11" s="958" t="s">
        <v>632</v>
      </c>
      <c r="E11" s="958" t="s">
        <v>633</v>
      </c>
      <c r="F11" s="958" t="s">
        <v>634</v>
      </c>
      <c r="G11" s="958" t="s">
        <v>635</v>
      </c>
      <c r="H11" s="961" t="s">
        <v>771</v>
      </c>
    </row>
    <row r="12" spans="1:8" s="81" customFormat="1" ht="12.75">
      <c r="A12" s="82"/>
      <c r="B12" s="83" t="s">
        <v>739</v>
      </c>
      <c r="C12" s="959"/>
      <c r="D12" s="959"/>
      <c r="E12" s="959"/>
      <c r="F12" s="959"/>
      <c r="G12" s="959"/>
      <c r="H12" s="962"/>
    </row>
    <row r="13" spans="1:8" s="81" customFormat="1" ht="13.5" thickBot="1">
      <c r="A13" s="84" t="s">
        <v>772</v>
      </c>
      <c r="B13" s="85"/>
      <c r="C13" s="960"/>
      <c r="D13" s="960"/>
      <c r="E13" s="960"/>
      <c r="F13" s="960"/>
      <c r="G13" s="960"/>
      <c r="H13" s="963"/>
    </row>
    <row r="14" spans="1:8" s="81" customFormat="1" ht="12.75">
      <c r="A14" s="950" t="s">
        <v>775</v>
      </c>
      <c r="B14" s="952" t="s">
        <v>740</v>
      </c>
      <c r="C14" s="948">
        <v>2264</v>
      </c>
      <c r="D14" s="948">
        <v>2264</v>
      </c>
      <c r="E14" s="948">
        <v>2264</v>
      </c>
      <c r="F14" s="948">
        <v>2265</v>
      </c>
      <c r="G14" s="948">
        <v>2265</v>
      </c>
      <c r="H14" s="956">
        <f>SUM(C14:G19)</f>
        <v>11322</v>
      </c>
    </row>
    <row r="15" spans="1:8" s="81" customFormat="1" ht="15" customHeight="1">
      <c r="A15" s="951"/>
      <c r="B15" s="953"/>
      <c r="C15" s="949"/>
      <c r="D15" s="949"/>
      <c r="E15" s="949"/>
      <c r="F15" s="949"/>
      <c r="G15" s="949"/>
      <c r="H15" s="957"/>
    </row>
    <row r="16" spans="1:8" s="81" customFormat="1" ht="15" customHeight="1">
      <c r="A16" s="951"/>
      <c r="B16" s="86" t="s">
        <v>380</v>
      </c>
      <c r="C16" s="949"/>
      <c r="D16" s="949"/>
      <c r="E16" s="949"/>
      <c r="F16" s="949"/>
      <c r="G16" s="949"/>
      <c r="H16" s="957"/>
    </row>
    <row r="17" spans="1:8" s="81" customFormat="1" ht="25.5">
      <c r="A17" s="951"/>
      <c r="B17" s="86" t="s">
        <v>741</v>
      </c>
      <c r="C17" s="949"/>
      <c r="D17" s="949"/>
      <c r="E17" s="949"/>
      <c r="F17" s="949"/>
      <c r="G17" s="949"/>
      <c r="H17" s="957"/>
    </row>
    <row r="18" spans="1:8" s="81" customFormat="1" ht="12.75">
      <c r="A18" s="951"/>
      <c r="B18" s="87" t="s">
        <v>742</v>
      </c>
      <c r="C18" s="949"/>
      <c r="D18" s="949"/>
      <c r="E18" s="949"/>
      <c r="F18" s="949"/>
      <c r="G18" s="949"/>
      <c r="H18" s="957"/>
    </row>
    <row r="19" spans="1:8" s="81" customFormat="1" ht="13.5" thickBot="1">
      <c r="A19" s="951"/>
      <c r="B19" s="88" t="s">
        <v>743</v>
      </c>
      <c r="C19" s="949"/>
      <c r="D19" s="949"/>
      <c r="E19" s="949"/>
      <c r="F19" s="949"/>
      <c r="G19" s="949"/>
      <c r="H19" s="957"/>
    </row>
    <row r="20" spans="1:9" s="30" customFormat="1" ht="40.5" customHeight="1" thickBot="1" thickTop="1">
      <c r="A20" s="89"/>
      <c r="B20" s="90" t="s">
        <v>744</v>
      </c>
      <c r="C20" s="91">
        <f aca="true" t="shared" si="0" ref="C20:H20">SUM(C14:C19)</f>
        <v>2264</v>
      </c>
      <c r="D20" s="91">
        <f t="shared" si="0"/>
        <v>2264</v>
      </c>
      <c r="E20" s="91">
        <f t="shared" si="0"/>
        <v>2264</v>
      </c>
      <c r="F20" s="91">
        <f t="shared" si="0"/>
        <v>2265</v>
      </c>
      <c r="G20" s="91">
        <f t="shared" si="0"/>
        <v>2265</v>
      </c>
      <c r="H20" s="92">
        <f t="shared" si="0"/>
        <v>11322</v>
      </c>
      <c r="I20" s="93"/>
    </row>
    <row r="21" spans="1:9" s="30" customFormat="1" ht="27" customHeight="1">
      <c r="A21" s="94"/>
      <c r="B21" s="60"/>
      <c r="C21" s="95"/>
      <c r="D21" s="95"/>
      <c r="E21" s="95"/>
      <c r="F21" s="95"/>
      <c r="G21" s="95"/>
      <c r="H21" s="95"/>
      <c r="I21" s="95"/>
    </row>
  </sheetData>
  <sheetProtection/>
  <mergeCells count="18">
    <mergeCell ref="H14:H19"/>
    <mergeCell ref="C11:C13"/>
    <mergeCell ref="D11:D13"/>
    <mergeCell ref="E11:E13"/>
    <mergeCell ref="F11:F13"/>
    <mergeCell ref="G11:G13"/>
    <mergeCell ref="H11:H13"/>
    <mergeCell ref="D14:D19"/>
    <mergeCell ref="E14:E19"/>
    <mergeCell ref="F14:F19"/>
    <mergeCell ref="A6:H6"/>
    <mergeCell ref="A3:H3"/>
    <mergeCell ref="A8:H8"/>
    <mergeCell ref="A7:H7"/>
    <mergeCell ref="G14:G19"/>
    <mergeCell ref="A14:A19"/>
    <mergeCell ref="B14:B15"/>
    <mergeCell ref="C14:C19"/>
  </mergeCells>
  <printOptions horizontalCentered="1"/>
  <pageMargins left="0" right="0" top="0" bottom="0" header="0.5118110236220472" footer="0.5118110236220472"/>
  <pageSetup horizontalDpi="600" verticalDpi="600" orientation="landscape" paperSize="9" scale="9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5.75390625" style="28" customWidth="1"/>
    <col min="2" max="2" width="23.875" style="28" customWidth="1"/>
    <col min="3" max="3" width="7.00390625" style="28" customWidth="1"/>
    <col min="4" max="4" width="12.125" style="28" customWidth="1"/>
    <col min="5" max="12" width="12.00390625" style="28" customWidth="1"/>
    <col min="13" max="16384" width="9.125" style="28" customWidth="1"/>
  </cols>
  <sheetData>
    <row r="1" spans="10:12" ht="12.75">
      <c r="J1" s="998"/>
      <c r="K1" s="998"/>
      <c r="L1" s="998"/>
    </row>
    <row r="3" spans="1:12" s="63" customFormat="1" ht="12.75">
      <c r="A3" s="706"/>
      <c r="B3" s="706"/>
      <c r="C3" s="706"/>
      <c r="D3" s="706"/>
      <c r="E3" s="706"/>
      <c r="F3" s="706"/>
      <c r="G3" s="706"/>
      <c r="H3" s="706"/>
      <c r="I3" s="706"/>
      <c r="J3" s="706"/>
      <c r="K3" s="706"/>
      <c r="L3" s="706"/>
    </row>
    <row r="4" spans="1:9" s="81" customFormat="1" ht="12.75">
      <c r="A4" s="278" t="s">
        <v>252</v>
      </c>
      <c r="B4" s="278"/>
      <c r="C4" s="278"/>
      <c r="D4" s="278"/>
      <c r="F4" s="165"/>
      <c r="G4" s="65"/>
      <c r="H4" s="65"/>
      <c r="I4" s="65"/>
    </row>
    <row r="5" spans="1:9" s="81" customFormat="1" ht="12.75">
      <c r="A5" s="278"/>
      <c r="B5" s="278"/>
      <c r="C5" s="278"/>
      <c r="D5" s="278"/>
      <c r="F5" s="165"/>
      <c r="G5" s="65"/>
      <c r="H5" s="65"/>
      <c r="I5" s="65"/>
    </row>
    <row r="6" spans="1:12" s="63" customFormat="1" ht="12.75">
      <c r="A6" s="706" t="s">
        <v>864</v>
      </c>
      <c r="B6" s="706"/>
      <c r="C6" s="706"/>
      <c r="D6" s="706"/>
      <c r="E6" s="706"/>
      <c r="F6" s="706"/>
      <c r="G6" s="706"/>
      <c r="H6" s="706"/>
      <c r="I6" s="706"/>
      <c r="J6" s="706"/>
      <c r="K6" s="706"/>
      <c r="L6" s="706"/>
    </row>
    <row r="7" spans="1:12" ht="12.75">
      <c r="A7" s="706" t="s">
        <v>663</v>
      </c>
      <c r="B7" s="706"/>
      <c r="C7" s="706"/>
      <c r="D7" s="706"/>
      <c r="E7" s="706"/>
      <c r="F7" s="706"/>
      <c r="G7" s="706"/>
      <c r="H7" s="706"/>
      <c r="I7" s="706"/>
      <c r="J7" s="706"/>
      <c r="K7" s="706"/>
      <c r="L7" s="706"/>
    </row>
    <row r="9" ht="13.5" thickBot="1">
      <c r="L9" s="62" t="s">
        <v>810</v>
      </c>
    </row>
    <row r="10" spans="1:12" ht="24.75" customHeight="1">
      <c r="A10" s="992" t="s">
        <v>610</v>
      </c>
      <c r="B10" s="992" t="s">
        <v>611</v>
      </c>
      <c r="C10" s="792" t="s">
        <v>612</v>
      </c>
      <c r="D10" s="995" t="s">
        <v>613</v>
      </c>
      <c r="E10" s="987" t="s">
        <v>614</v>
      </c>
      <c r="F10" s="988"/>
      <c r="G10" s="988"/>
      <c r="H10" s="987" t="s">
        <v>658</v>
      </c>
      <c r="I10" s="1002"/>
      <c r="J10" s="987" t="s">
        <v>659</v>
      </c>
      <c r="K10" s="988"/>
      <c r="L10" s="789" t="s">
        <v>660</v>
      </c>
    </row>
    <row r="11" spans="1:12" ht="3.75" customHeight="1" thickBot="1">
      <c r="A11" s="993"/>
      <c r="B11" s="993"/>
      <c r="C11" s="793"/>
      <c r="D11" s="996"/>
      <c r="E11" s="968"/>
      <c r="F11" s="1001"/>
      <c r="G11" s="1001"/>
      <c r="H11" s="969"/>
      <c r="I11" s="1003"/>
      <c r="J11" s="969"/>
      <c r="K11" s="989"/>
      <c r="L11" s="790"/>
    </row>
    <row r="12" spans="1:12" ht="16.5" customHeight="1">
      <c r="A12" s="993"/>
      <c r="B12" s="993"/>
      <c r="C12" s="793"/>
      <c r="D12" s="996"/>
      <c r="E12" s="990" t="s">
        <v>615</v>
      </c>
      <c r="F12" s="990" t="s">
        <v>616</v>
      </c>
      <c r="G12" s="990" t="s">
        <v>771</v>
      </c>
      <c r="H12" s="789" t="s">
        <v>617</v>
      </c>
      <c r="I12" s="789" t="s">
        <v>618</v>
      </c>
      <c r="J12" s="789" t="s">
        <v>619</v>
      </c>
      <c r="K12" s="999" t="s">
        <v>618</v>
      </c>
      <c r="L12" s="790"/>
    </row>
    <row r="13" spans="1:12" ht="20.25" customHeight="1" thickBot="1">
      <c r="A13" s="994"/>
      <c r="B13" s="994"/>
      <c r="C13" s="794"/>
      <c r="D13" s="997"/>
      <c r="E13" s="991"/>
      <c r="F13" s="991"/>
      <c r="G13" s="991"/>
      <c r="H13" s="791"/>
      <c r="I13" s="791"/>
      <c r="J13" s="791"/>
      <c r="K13" s="1000"/>
      <c r="L13" s="791"/>
    </row>
    <row r="14" spans="1:12" ht="26.25" customHeight="1">
      <c r="A14" s="968" t="s">
        <v>775</v>
      </c>
      <c r="B14" s="970" t="s">
        <v>902</v>
      </c>
      <c r="C14" s="972">
        <v>100</v>
      </c>
      <c r="D14" s="975" t="s">
        <v>903</v>
      </c>
      <c r="E14" s="964"/>
      <c r="F14" s="964">
        <v>9910</v>
      </c>
      <c r="G14" s="964">
        <v>9910</v>
      </c>
      <c r="H14" s="964">
        <v>1310</v>
      </c>
      <c r="I14" s="964">
        <v>2477</v>
      </c>
      <c r="J14" s="964">
        <v>8600</v>
      </c>
      <c r="K14" s="964">
        <v>7433</v>
      </c>
      <c r="L14" s="964"/>
    </row>
    <row r="15" spans="1:12" ht="26.25" customHeight="1">
      <c r="A15" s="968"/>
      <c r="B15" s="970"/>
      <c r="C15" s="973"/>
      <c r="D15" s="976"/>
      <c r="E15" s="965"/>
      <c r="F15" s="965"/>
      <c r="G15" s="965"/>
      <c r="H15" s="965"/>
      <c r="I15" s="965"/>
      <c r="J15" s="965"/>
      <c r="K15" s="965"/>
      <c r="L15" s="965"/>
    </row>
    <row r="16" spans="1:12" s="64" customFormat="1" ht="26.25" customHeight="1" thickBot="1">
      <c r="A16" s="969"/>
      <c r="B16" s="971"/>
      <c r="C16" s="974"/>
      <c r="D16" s="977"/>
      <c r="E16" s="966"/>
      <c r="F16" s="966"/>
      <c r="G16" s="966"/>
      <c r="H16" s="966"/>
      <c r="I16" s="966"/>
      <c r="J16" s="966"/>
      <c r="K16" s="966"/>
      <c r="L16" s="966"/>
    </row>
    <row r="17" spans="1:12" ht="26.25" customHeight="1">
      <c r="A17" s="968" t="s">
        <v>776</v>
      </c>
      <c r="B17" s="970" t="s">
        <v>904</v>
      </c>
      <c r="C17" s="972">
        <v>100</v>
      </c>
      <c r="D17" s="975" t="s">
        <v>903</v>
      </c>
      <c r="E17" s="964"/>
      <c r="F17" s="964">
        <v>4390</v>
      </c>
      <c r="G17" s="964">
        <v>4390</v>
      </c>
      <c r="H17" s="964"/>
      <c r="I17" s="964"/>
      <c r="J17" s="964">
        <v>4385</v>
      </c>
      <c r="K17" s="964">
        <v>4385</v>
      </c>
      <c r="L17" s="964"/>
    </row>
    <row r="18" spans="1:12" ht="26.25" customHeight="1">
      <c r="A18" s="968"/>
      <c r="B18" s="970"/>
      <c r="C18" s="973"/>
      <c r="D18" s="976"/>
      <c r="E18" s="965"/>
      <c r="F18" s="965"/>
      <c r="G18" s="965"/>
      <c r="H18" s="965"/>
      <c r="I18" s="965"/>
      <c r="J18" s="965"/>
      <c r="K18" s="965"/>
      <c r="L18" s="965"/>
    </row>
    <row r="19" spans="1:12" s="64" customFormat="1" ht="26.25" customHeight="1" thickBot="1">
      <c r="A19" s="969"/>
      <c r="B19" s="971"/>
      <c r="C19" s="974"/>
      <c r="D19" s="977"/>
      <c r="E19" s="966"/>
      <c r="F19" s="966"/>
      <c r="G19" s="966"/>
      <c r="H19" s="966"/>
      <c r="I19" s="966"/>
      <c r="J19" s="966"/>
      <c r="K19" s="966"/>
      <c r="L19" s="966"/>
    </row>
    <row r="20" spans="1:12" ht="26.25" customHeight="1">
      <c r="A20" s="968" t="s">
        <v>777</v>
      </c>
      <c r="B20" s="1004" t="s">
        <v>661</v>
      </c>
      <c r="C20" s="972"/>
      <c r="D20" s="975" t="s">
        <v>662</v>
      </c>
      <c r="E20" s="964">
        <v>2816</v>
      </c>
      <c r="F20" s="964">
        <v>9743</v>
      </c>
      <c r="G20" s="964">
        <f>E20+F20</f>
        <v>12559</v>
      </c>
      <c r="H20" s="964"/>
      <c r="I20" s="964"/>
      <c r="J20" s="964">
        <v>12559</v>
      </c>
      <c r="K20" s="964"/>
      <c r="L20" s="964">
        <v>9743</v>
      </c>
    </row>
    <row r="21" spans="1:12" ht="26.25" customHeight="1">
      <c r="A21" s="968"/>
      <c r="B21" s="1005"/>
      <c r="C21" s="973"/>
      <c r="D21" s="976"/>
      <c r="E21" s="965"/>
      <c r="F21" s="965"/>
      <c r="G21" s="965"/>
      <c r="H21" s="965"/>
      <c r="I21" s="965"/>
      <c r="J21" s="965"/>
      <c r="K21" s="965"/>
      <c r="L21" s="965"/>
    </row>
    <row r="22" spans="1:12" s="64" customFormat="1" ht="26.25" customHeight="1" thickBot="1">
      <c r="A22" s="969"/>
      <c r="B22" s="1006"/>
      <c r="C22" s="974"/>
      <c r="D22" s="977"/>
      <c r="E22" s="966"/>
      <c r="F22" s="966"/>
      <c r="G22" s="966"/>
      <c r="H22" s="966"/>
      <c r="I22" s="966"/>
      <c r="J22" s="966"/>
      <c r="K22" s="966"/>
      <c r="L22" s="966"/>
    </row>
    <row r="23" spans="1:12" ht="26.25" customHeight="1" thickTop="1">
      <c r="A23" s="978" t="s">
        <v>620</v>
      </c>
      <c r="B23" s="979"/>
      <c r="C23" s="979"/>
      <c r="D23" s="980"/>
      <c r="E23" s="967">
        <f>E14+E17+E20</f>
        <v>2816</v>
      </c>
      <c r="F23" s="967">
        <f aca="true" t="shared" si="0" ref="F23:L23">F14+F17+F20</f>
        <v>24043</v>
      </c>
      <c r="G23" s="967">
        <f t="shared" si="0"/>
        <v>26859</v>
      </c>
      <c r="H23" s="967">
        <f t="shared" si="0"/>
        <v>1310</v>
      </c>
      <c r="I23" s="967">
        <f t="shared" si="0"/>
        <v>2477</v>
      </c>
      <c r="J23" s="967">
        <f t="shared" si="0"/>
        <v>25544</v>
      </c>
      <c r="K23" s="967">
        <f t="shared" si="0"/>
        <v>11818</v>
      </c>
      <c r="L23" s="967">
        <f t="shared" si="0"/>
        <v>9743</v>
      </c>
    </row>
    <row r="24" spans="1:12" ht="26.25" customHeight="1">
      <c r="A24" s="981"/>
      <c r="B24" s="982"/>
      <c r="C24" s="982"/>
      <c r="D24" s="983"/>
      <c r="E24" s="718"/>
      <c r="F24" s="718"/>
      <c r="G24" s="718"/>
      <c r="H24" s="718"/>
      <c r="I24" s="718"/>
      <c r="J24" s="718"/>
      <c r="K24" s="718"/>
      <c r="L24" s="718"/>
    </row>
    <row r="25" spans="1:12" s="64" customFormat="1" ht="26.25" customHeight="1" thickBot="1">
      <c r="A25" s="984"/>
      <c r="B25" s="985"/>
      <c r="C25" s="985"/>
      <c r="D25" s="986"/>
      <c r="E25" s="719"/>
      <c r="F25" s="719"/>
      <c r="G25" s="719"/>
      <c r="H25" s="719"/>
      <c r="I25" s="719"/>
      <c r="J25" s="719"/>
      <c r="K25" s="719"/>
      <c r="L25" s="719"/>
    </row>
  </sheetData>
  <sheetProtection/>
  <mergeCells count="64">
    <mergeCell ref="K20:K22"/>
    <mergeCell ref="L20:L22"/>
    <mergeCell ref="A6:L6"/>
    <mergeCell ref="E20:E22"/>
    <mergeCell ref="F20:F22"/>
    <mergeCell ref="G20:G22"/>
    <mergeCell ref="H20:H22"/>
    <mergeCell ref="A20:A22"/>
    <mergeCell ref="B20:B22"/>
    <mergeCell ref="C20:C22"/>
    <mergeCell ref="D20:D22"/>
    <mergeCell ref="J1:L1"/>
    <mergeCell ref="A3:L3"/>
    <mergeCell ref="A7:L7"/>
    <mergeCell ref="I12:I13"/>
    <mergeCell ref="J12:J13"/>
    <mergeCell ref="K12:K13"/>
    <mergeCell ref="E10:G11"/>
    <mergeCell ref="H10:I11"/>
    <mergeCell ref="E12:E13"/>
    <mergeCell ref="F12:F13"/>
    <mergeCell ref="G12:G13"/>
    <mergeCell ref="H12:H13"/>
    <mergeCell ref="A10:A13"/>
    <mergeCell ref="B10:B13"/>
    <mergeCell ref="C10:C13"/>
    <mergeCell ref="D10:D13"/>
    <mergeCell ref="K14:K16"/>
    <mergeCell ref="L10:L13"/>
    <mergeCell ref="J10:K11"/>
    <mergeCell ref="L14:L16"/>
    <mergeCell ref="J14:J16"/>
    <mergeCell ref="A14:A16"/>
    <mergeCell ref="B14:B16"/>
    <mergeCell ref="C14:C16"/>
    <mergeCell ref="D14:D16"/>
    <mergeCell ref="E14:E16"/>
    <mergeCell ref="F14:F16"/>
    <mergeCell ref="I23:I25"/>
    <mergeCell ref="G14:G16"/>
    <mergeCell ref="H14:H16"/>
    <mergeCell ref="I14:I16"/>
    <mergeCell ref="H17:H19"/>
    <mergeCell ref="I17:I19"/>
    <mergeCell ref="E17:E19"/>
    <mergeCell ref="F17:F19"/>
    <mergeCell ref="A23:D25"/>
    <mergeCell ref="E23:E25"/>
    <mergeCell ref="F23:F25"/>
    <mergeCell ref="G23:G25"/>
    <mergeCell ref="A17:A19"/>
    <mergeCell ref="B17:B19"/>
    <mergeCell ref="C17:C19"/>
    <mergeCell ref="D17:D19"/>
    <mergeCell ref="G17:G19"/>
    <mergeCell ref="H23:H25"/>
    <mergeCell ref="L17:L19"/>
    <mergeCell ref="J23:J25"/>
    <mergeCell ref="K23:K25"/>
    <mergeCell ref="L23:L25"/>
    <mergeCell ref="J17:J19"/>
    <mergeCell ref="K17:K19"/>
    <mergeCell ref="I20:I22"/>
    <mergeCell ref="J20:J22"/>
  </mergeCells>
  <printOptions horizontalCentered="1"/>
  <pageMargins left="0" right="0" top="0.984251968503937" bottom="0.984251968503937" header="0.5118110236220472" footer="0.5118110236220472"/>
  <pageSetup fitToHeight="1" fitToWidth="1" horizontalDpi="600" verticalDpi="600" orientation="landscape" paperSize="9" scale="94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9"/>
  <sheetViews>
    <sheetView tabSelected="1" zoomScalePageLayoutView="0" workbookViewId="0" topLeftCell="A1">
      <selection activeCell="G21" sqref="G21"/>
    </sheetView>
  </sheetViews>
  <sheetFormatPr defaultColWidth="9.00390625" defaultRowHeight="12.75"/>
  <cols>
    <col min="1" max="1" width="5.75390625" style="102" customWidth="1"/>
    <col min="2" max="2" width="57.75390625" style="102" customWidth="1"/>
    <col min="3" max="4" width="20.75390625" style="102" customWidth="1"/>
    <col min="5" max="16384" width="9.125" style="51" customWidth="1"/>
  </cols>
  <sheetData>
    <row r="2" spans="1:4" ht="15.75">
      <c r="A2" s="1019"/>
      <c r="B2" s="1019"/>
      <c r="C2" s="1019"/>
      <c r="D2" s="1019"/>
    </row>
    <row r="3" spans="1:9" s="81" customFormat="1" ht="12.75">
      <c r="A3" s="278" t="s">
        <v>253</v>
      </c>
      <c r="B3" s="278"/>
      <c r="C3" s="278"/>
      <c r="D3" s="278"/>
      <c r="F3" s="165"/>
      <c r="G3" s="65"/>
      <c r="H3" s="65"/>
      <c r="I3" s="65"/>
    </row>
    <row r="4" spans="1:4" ht="15.75">
      <c r="A4" s="142"/>
      <c r="B4" s="142"/>
      <c r="C4" s="142"/>
      <c r="D4" s="142"/>
    </row>
    <row r="5" spans="1:4" ht="15.75">
      <c r="A5" s="1020" t="s">
        <v>512</v>
      </c>
      <c r="B5" s="1020"/>
      <c r="C5" s="1020"/>
      <c r="D5" s="1020"/>
    </row>
    <row r="6" spans="1:4" ht="15.75">
      <c r="A6" s="1018" t="s">
        <v>382</v>
      </c>
      <c r="B6" s="1018"/>
      <c r="C6" s="1018"/>
      <c r="D6" s="1018"/>
    </row>
    <row r="7" spans="1:4" ht="15.75">
      <c r="A7" s="1018" t="s">
        <v>383</v>
      </c>
      <c r="B7" s="1018"/>
      <c r="C7" s="1018"/>
      <c r="D7" s="1018"/>
    </row>
    <row r="8" spans="1:4" ht="15.75">
      <c r="A8" s="1018" t="s">
        <v>640</v>
      </c>
      <c r="B8" s="1018"/>
      <c r="C8" s="1018"/>
      <c r="D8" s="1018"/>
    </row>
    <row r="9" spans="1:4" ht="16.5" thickBot="1">
      <c r="A9" s="143"/>
      <c r="B9" s="143"/>
      <c r="C9" s="144"/>
      <c r="D9" s="51"/>
    </row>
    <row r="10" spans="1:4" s="49" customFormat="1" ht="15.75" customHeight="1">
      <c r="A10" s="430" t="s">
        <v>774</v>
      </c>
      <c r="B10" s="1007" t="s">
        <v>871</v>
      </c>
      <c r="C10" s="1010" t="s">
        <v>907</v>
      </c>
      <c r="D10" s="1011"/>
    </row>
    <row r="11" spans="1:4" s="49" customFormat="1" ht="35.25" customHeight="1" thickBot="1">
      <c r="A11" s="431"/>
      <c r="B11" s="1008"/>
      <c r="C11" s="1012"/>
      <c r="D11" s="1013"/>
    </row>
    <row r="12" spans="1:4" s="49" customFormat="1" ht="12.75">
      <c r="A12" s="431"/>
      <c r="B12" s="1008"/>
      <c r="C12" s="1014" t="s">
        <v>641</v>
      </c>
      <c r="D12" s="1016" t="s">
        <v>725</v>
      </c>
    </row>
    <row r="13" spans="1:4" s="49" customFormat="1" ht="27.75" customHeight="1" thickBot="1">
      <c r="A13" s="432" t="s">
        <v>772</v>
      </c>
      <c r="B13" s="1009"/>
      <c r="C13" s="1015"/>
      <c r="D13" s="1017"/>
    </row>
    <row r="14" spans="1:4" s="49" customFormat="1" ht="12.75">
      <c r="A14" s="433" t="s">
        <v>775</v>
      </c>
      <c r="B14" s="105" t="s">
        <v>908</v>
      </c>
      <c r="C14" s="434">
        <v>6135</v>
      </c>
      <c r="D14" s="434">
        <f>7808-81</f>
        <v>7727</v>
      </c>
    </row>
    <row r="15" spans="1:4" s="49" customFormat="1" ht="25.5">
      <c r="A15" s="433" t="s">
        <v>776</v>
      </c>
      <c r="B15" s="422" t="s">
        <v>642</v>
      </c>
      <c r="C15" s="435"/>
      <c r="D15" s="435">
        <v>2685</v>
      </c>
    </row>
    <row r="16" spans="1:4" s="437" customFormat="1" ht="12.75">
      <c r="A16" s="433" t="s">
        <v>777</v>
      </c>
      <c r="B16" s="423" t="s">
        <v>643</v>
      </c>
      <c r="C16" s="436"/>
      <c r="D16" s="436"/>
    </row>
    <row r="17" spans="1:4" s="437" customFormat="1" ht="25.5">
      <c r="A17" s="433" t="s">
        <v>778</v>
      </c>
      <c r="B17" s="422" t="s">
        <v>644</v>
      </c>
      <c r="C17" s="436"/>
      <c r="D17" s="436"/>
    </row>
    <row r="18" spans="1:4" s="437" customFormat="1" ht="12.75">
      <c r="A18" s="433" t="s">
        <v>779</v>
      </c>
      <c r="B18" s="423" t="s">
        <v>645</v>
      </c>
      <c r="C18" s="436">
        <v>100</v>
      </c>
      <c r="D18" s="436">
        <v>81</v>
      </c>
    </row>
    <row r="19" spans="1:4" s="437" customFormat="1" ht="12.75">
      <c r="A19" s="433" t="s">
        <v>818</v>
      </c>
      <c r="B19" s="424" t="s">
        <v>909</v>
      </c>
      <c r="C19" s="449"/>
      <c r="D19" s="449"/>
    </row>
    <row r="20" spans="1:4" s="448" customFormat="1" ht="13.5">
      <c r="A20" s="447" t="s">
        <v>780</v>
      </c>
      <c r="B20" s="425" t="s">
        <v>910</v>
      </c>
      <c r="C20" s="439">
        <f>SUM(C14:C19)</f>
        <v>6235</v>
      </c>
      <c r="D20" s="439">
        <f>SUM(D14:D19)</f>
        <v>10493</v>
      </c>
    </row>
    <row r="21" spans="1:4" s="453" customFormat="1" ht="24" customHeight="1">
      <c r="A21" s="450" t="s">
        <v>781</v>
      </c>
      <c r="B21" s="451" t="s">
        <v>911</v>
      </c>
      <c r="C21" s="452">
        <f>C20*0.5</f>
        <v>3117.5</v>
      </c>
      <c r="D21" s="452">
        <f>D20*0.5</f>
        <v>5246.5</v>
      </c>
    </row>
    <row r="22" spans="1:2" s="442" customFormat="1" ht="25.5">
      <c r="A22" s="441" t="s">
        <v>783</v>
      </c>
      <c r="B22" s="426" t="s">
        <v>646</v>
      </c>
    </row>
    <row r="23" spans="1:4" s="437" customFormat="1" ht="31.5" customHeight="1">
      <c r="A23" s="443" t="s">
        <v>785</v>
      </c>
      <c r="B23" s="426" t="s">
        <v>647</v>
      </c>
      <c r="C23" s="436"/>
      <c r="D23" s="436"/>
    </row>
    <row r="24" spans="1:4" s="437" customFormat="1" ht="12.75">
      <c r="A24" s="443" t="s">
        <v>786</v>
      </c>
      <c r="B24" s="427" t="s">
        <v>648</v>
      </c>
      <c r="C24" s="436"/>
      <c r="D24" s="436"/>
    </row>
    <row r="25" spans="1:4" s="437" customFormat="1" ht="25.5">
      <c r="A25" s="443" t="s">
        <v>819</v>
      </c>
      <c r="B25" s="428" t="s">
        <v>649</v>
      </c>
      <c r="C25" s="436"/>
      <c r="D25" s="436"/>
    </row>
    <row r="26" spans="1:4" s="437" customFormat="1" ht="38.25">
      <c r="A26" s="443" t="s">
        <v>787</v>
      </c>
      <c r="B26" s="428" t="s">
        <v>384</v>
      </c>
      <c r="C26" s="436"/>
      <c r="D26" s="436"/>
    </row>
    <row r="27" spans="1:4" s="437" customFormat="1" ht="25.5">
      <c r="A27" s="443" t="s">
        <v>788</v>
      </c>
      <c r="B27" s="428" t="s">
        <v>650</v>
      </c>
      <c r="C27" s="436"/>
      <c r="D27" s="436"/>
    </row>
    <row r="28" spans="1:4" s="437" customFormat="1" ht="25.5">
      <c r="A28" s="443" t="s">
        <v>789</v>
      </c>
      <c r="B28" s="428" t="s">
        <v>651</v>
      </c>
      <c r="C28" s="444"/>
      <c r="D28" s="444"/>
    </row>
    <row r="29" spans="1:4" s="440" customFormat="1" ht="13.5">
      <c r="A29" s="438" t="s">
        <v>791</v>
      </c>
      <c r="B29" s="429" t="s">
        <v>573</v>
      </c>
      <c r="C29" s="445">
        <f>SUM(C23:C28)</f>
        <v>0</v>
      </c>
      <c r="D29" s="445">
        <f>SUM(D23:D28)</f>
        <v>0</v>
      </c>
    </row>
    <row r="30" spans="1:4" s="457" customFormat="1" ht="29.25">
      <c r="A30" s="454" t="s">
        <v>793</v>
      </c>
      <c r="B30" s="455" t="s">
        <v>574</v>
      </c>
      <c r="C30" s="456">
        <f>C21-C29</f>
        <v>3117.5</v>
      </c>
      <c r="D30" s="456">
        <f>D21-D29</f>
        <v>5246.5</v>
      </c>
    </row>
    <row r="31" spans="1:4" s="147" customFormat="1" ht="15.75">
      <c r="A31" s="148"/>
      <c r="B31" s="145"/>
      <c r="C31" s="146"/>
      <c r="D31" s="146"/>
    </row>
    <row r="32" spans="1:4" s="147" customFormat="1" ht="15.75">
      <c r="A32" s="148"/>
      <c r="B32" s="145"/>
      <c r="C32" s="146"/>
      <c r="D32" s="146"/>
    </row>
    <row r="33" spans="1:4" s="147" customFormat="1" ht="15.75">
      <c r="A33" s="148"/>
      <c r="B33" s="145"/>
      <c r="C33" s="146"/>
      <c r="D33" s="146"/>
    </row>
    <row r="34" spans="1:4" s="147" customFormat="1" ht="15.75">
      <c r="A34" s="145"/>
      <c r="B34" s="145"/>
      <c r="C34" s="146"/>
      <c r="D34" s="146"/>
    </row>
    <row r="35" spans="1:4" s="147" customFormat="1" ht="15.75">
      <c r="A35" s="145"/>
      <c r="B35" s="145"/>
      <c r="C35" s="146"/>
      <c r="D35" s="146"/>
    </row>
    <row r="36" spans="1:4" s="147" customFormat="1" ht="15.75">
      <c r="A36" s="145"/>
      <c r="B36" s="145"/>
      <c r="C36" s="146"/>
      <c r="D36" s="146"/>
    </row>
    <row r="37" spans="1:4" s="147" customFormat="1" ht="15.75">
      <c r="A37" s="145"/>
      <c r="B37" s="149"/>
      <c r="C37" s="146"/>
      <c r="D37" s="146"/>
    </row>
    <row r="38" spans="1:4" s="147" customFormat="1" ht="15.75">
      <c r="A38" s="145"/>
      <c r="B38" s="145"/>
      <c r="C38" s="146"/>
      <c r="D38" s="146"/>
    </row>
    <row r="39" spans="1:4" s="147" customFormat="1" ht="15.75">
      <c r="A39" s="145"/>
      <c r="B39" s="145"/>
      <c r="C39" s="146"/>
      <c r="D39" s="146"/>
    </row>
  </sheetData>
  <sheetProtection/>
  <mergeCells count="9">
    <mergeCell ref="A8:D8"/>
    <mergeCell ref="A2:D2"/>
    <mergeCell ref="A6:D6"/>
    <mergeCell ref="A7:D7"/>
    <mergeCell ref="A5:D5"/>
    <mergeCell ref="B10:B13"/>
    <mergeCell ref="C10:D11"/>
    <mergeCell ref="C12:C13"/>
    <mergeCell ref="D12:D13"/>
  </mergeCells>
  <printOptions horizontalCentered="1"/>
  <pageMargins left="0" right="0" top="0.98425196850393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33"/>
  <sheetViews>
    <sheetView zoomScalePageLayoutView="0" workbookViewId="0" topLeftCell="A1">
      <selection activeCell="D2" sqref="D2"/>
    </sheetView>
  </sheetViews>
  <sheetFormatPr defaultColWidth="9.00390625" defaultRowHeight="12.75"/>
  <cols>
    <col min="1" max="1" width="9.125" style="28" customWidth="1"/>
    <col min="2" max="2" width="61.125" style="28" customWidth="1"/>
    <col min="3" max="3" width="25.00390625" style="28" customWidth="1"/>
    <col min="4" max="4" width="23.875" style="28" customWidth="1"/>
    <col min="5" max="5" width="24.625" style="28" customWidth="1"/>
    <col min="6" max="6" width="26.25390625" style="28" customWidth="1"/>
    <col min="7" max="16384" width="9.125" style="28" customWidth="1"/>
  </cols>
  <sheetData>
    <row r="3" spans="1:6" s="81" customFormat="1" ht="15" customHeight="1">
      <c r="A3" s="649" t="s">
        <v>792</v>
      </c>
      <c r="B3" s="649"/>
      <c r="C3" s="649"/>
      <c r="D3" s="649"/>
      <c r="E3" s="649"/>
      <c r="F3" s="649"/>
    </row>
    <row r="4" spans="1:6" s="206" customFormat="1" ht="15.75">
      <c r="A4" s="205" t="s">
        <v>463</v>
      </c>
      <c r="C4" s="207"/>
      <c r="D4" s="208"/>
      <c r="E4" s="208"/>
      <c r="F4" s="208"/>
    </row>
    <row r="5" spans="3:6" s="118" customFormat="1" ht="15" customHeight="1">
      <c r="C5" s="117"/>
      <c r="D5" s="209"/>
      <c r="E5" s="209"/>
      <c r="F5" s="209"/>
    </row>
    <row r="6" spans="2:6" s="17" customFormat="1" ht="15" customHeight="1">
      <c r="B6" s="639" t="s">
        <v>864</v>
      </c>
      <c r="C6" s="639"/>
      <c r="D6" s="639"/>
      <c r="E6" s="639"/>
      <c r="F6" s="639"/>
    </row>
    <row r="7" spans="2:6" s="17" customFormat="1" ht="15.75">
      <c r="B7" s="640" t="s">
        <v>20</v>
      </c>
      <c r="C7" s="640"/>
      <c r="D7" s="640"/>
      <c r="E7" s="640"/>
      <c r="F7" s="640"/>
    </row>
    <row r="8" spans="2:6" s="17" customFormat="1" ht="15" customHeight="1">
      <c r="B8" s="639" t="s">
        <v>915</v>
      </c>
      <c r="C8" s="639"/>
      <c r="D8" s="639"/>
      <c r="E8" s="639"/>
      <c r="F8" s="639"/>
    </row>
    <row r="9" spans="2:6" s="17" customFormat="1" ht="15" customHeight="1">
      <c r="B9" s="117"/>
      <c r="C9" s="117"/>
      <c r="D9" s="117"/>
      <c r="E9" s="117"/>
      <c r="F9" s="117"/>
    </row>
    <row r="10" spans="2:6" s="206" customFormat="1" ht="12" customHeight="1" thickBot="1">
      <c r="B10" s="207"/>
      <c r="C10" s="210"/>
      <c r="D10" s="211"/>
      <c r="E10" s="211"/>
      <c r="F10" s="565" t="s">
        <v>572</v>
      </c>
    </row>
    <row r="11" spans="1:6" s="206" customFormat="1" ht="16.5" customHeight="1" thickBot="1">
      <c r="A11" s="641" t="s">
        <v>21</v>
      </c>
      <c r="B11" s="637" t="s">
        <v>22</v>
      </c>
      <c r="C11" s="629" t="s">
        <v>23</v>
      </c>
      <c r="D11" s="632" t="s">
        <v>24</v>
      </c>
      <c r="E11" s="632"/>
      <c r="F11" s="633"/>
    </row>
    <row r="12" spans="1:6" s="206" customFormat="1" ht="33" customHeight="1" thickBot="1">
      <c r="A12" s="638"/>
      <c r="B12" s="634"/>
      <c r="C12" s="630"/>
      <c r="D12" s="528" t="s">
        <v>25</v>
      </c>
      <c r="E12" s="546" t="s">
        <v>26</v>
      </c>
      <c r="F12" s="547" t="s">
        <v>27</v>
      </c>
    </row>
    <row r="13" spans="1:6" s="206" customFormat="1" ht="22.5" customHeight="1">
      <c r="A13" s="638"/>
      <c r="B13" s="634"/>
      <c r="C13" s="630"/>
      <c r="D13" s="625" t="s">
        <v>28</v>
      </c>
      <c r="E13" s="626"/>
      <c r="F13" s="627"/>
    </row>
    <row r="14" spans="1:6" ht="12.75">
      <c r="A14" s="638"/>
      <c r="B14" s="634"/>
      <c r="C14" s="630"/>
      <c r="D14" s="628"/>
      <c r="E14" s="622"/>
      <c r="F14" s="623"/>
    </row>
    <row r="15" spans="1:6" ht="3" customHeight="1" thickBot="1">
      <c r="A15" s="636"/>
      <c r="B15" s="635"/>
      <c r="C15" s="631"/>
      <c r="D15" s="624"/>
      <c r="E15" s="617"/>
      <c r="F15" s="618"/>
    </row>
    <row r="16" spans="1:6" s="137" customFormat="1" ht="30">
      <c r="A16" s="214" t="s">
        <v>29</v>
      </c>
      <c r="B16" s="215" t="s">
        <v>30</v>
      </c>
      <c r="C16" s="542">
        <f>SUM(D16:F16)</f>
        <v>13682</v>
      </c>
      <c r="D16" s="542">
        <f>13682-172</f>
        <v>13510</v>
      </c>
      <c r="E16" s="542">
        <v>172</v>
      </c>
      <c r="F16" s="543"/>
    </row>
    <row r="17" spans="1:6" s="137" customFormat="1" ht="15">
      <c r="A17" s="218" t="s">
        <v>387</v>
      </c>
      <c r="B17" s="219" t="s">
        <v>855</v>
      </c>
      <c r="C17" s="544">
        <f aca="true" t="shared" si="0" ref="C17:C32">SUM(D17:F17)</f>
        <v>52</v>
      </c>
      <c r="D17" s="544">
        <v>52</v>
      </c>
      <c r="E17" s="544"/>
      <c r="F17" s="545"/>
    </row>
    <row r="18" spans="1:6" s="137" customFormat="1" ht="15">
      <c r="A18" s="218" t="s">
        <v>388</v>
      </c>
      <c r="B18" s="219" t="s">
        <v>389</v>
      </c>
      <c r="C18" s="544">
        <f t="shared" si="0"/>
        <v>4891</v>
      </c>
      <c r="D18" s="544">
        <v>4891</v>
      </c>
      <c r="E18" s="544"/>
      <c r="F18" s="545"/>
    </row>
    <row r="19" spans="1:6" s="137" customFormat="1" ht="15">
      <c r="A19" s="218" t="s">
        <v>390</v>
      </c>
      <c r="B19" s="219" t="s">
        <v>391</v>
      </c>
      <c r="C19" s="544">
        <f t="shared" si="0"/>
        <v>35664</v>
      </c>
      <c r="D19" s="544">
        <v>35664</v>
      </c>
      <c r="E19" s="544"/>
      <c r="F19" s="545"/>
    </row>
    <row r="20" spans="1:6" s="137" customFormat="1" ht="15">
      <c r="A20" s="218" t="s">
        <v>392</v>
      </c>
      <c r="B20" s="219" t="s">
        <v>393</v>
      </c>
      <c r="C20" s="544">
        <f t="shared" si="0"/>
        <v>38928</v>
      </c>
      <c r="D20" s="544">
        <f>38928-28990</f>
        <v>9938</v>
      </c>
      <c r="E20" s="544">
        <v>28990</v>
      </c>
      <c r="F20" s="545"/>
    </row>
    <row r="21" spans="1:6" s="137" customFormat="1" ht="15">
      <c r="A21" s="218" t="s">
        <v>394</v>
      </c>
      <c r="B21" s="219" t="s">
        <v>395</v>
      </c>
      <c r="C21" s="544">
        <f t="shared" si="0"/>
        <v>566</v>
      </c>
      <c r="D21" s="544"/>
      <c r="E21" s="544">
        <v>566</v>
      </c>
      <c r="F21" s="545"/>
    </row>
    <row r="22" spans="1:6" s="137" customFormat="1" ht="15">
      <c r="A22" s="218" t="s">
        <v>396</v>
      </c>
      <c r="B22" s="219" t="s">
        <v>397</v>
      </c>
      <c r="C22" s="544">
        <f t="shared" si="0"/>
        <v>970</v>
      </c>
      <c r="D22" s="544"/>
      <c r="E22" s="544">
        <v>970</v>
      </c>
      <c r="F22" s="545"/>
    </row>
    <row r="23" spans="1:6" s="137" customFormat="1" ht="15">
      <c r="A23" s="218" t="s">
        <v>448</v>
      </c>
      <c r="B23" s="219" t="s">
        <v>449</v>
      </c>
      <c r="C23" s="544">
        <f t="shared" si="0"/>
        <v>4640</v>
      </c>
      <c r="D23" s="544">
        <v>4640</v>
      </c>
      <c r="E23" s="544"/>
      <c r="F23" s="545"/>
    </row>
    <row r="24" spans="1:6" s="137" customFormat="1" ht="15">
      <c r="A24" s="218" t="s">
        <v>450</v>
      </c>
      <c r="B24" s="219" t="s">
        <v>850</v>
      </c>
      <c r="C24" s="544">
        <f t="shared" si="0"/>
        <v>190</v>
      </c>
      <c r="D24" s="544">
        <v>190</v>
      </c>
      <c r="E24" s="544"/>
      <c r="F24" s="545"/>
    </row>
    <row r="25" spans="1:6" s="137" customFormat="1" ht="15">
      <c r="A25" s="218" t="s">
        <v>451</v>
      </c>
      <c r="B25" s="219" t="s">
        <v>452</v>
      </c>
      <c r="C25" s="544">
        <f t="shared" si="0"/>
        <v>6630</v>
      </c>
      <c r="D25" s="544">
        <v>6630</v>
      </c>
      <c r="E25" s="544"/>
      <c r="F25" s="545"/>
    </row>
    <row r="26" spans="1:6" s="137" customFormat="1" ht="15">
      <c r="A26" s="218" t="s">
        <v>453</v>
      </c>
      <c r="B26" s="219" t="s">
        <v>587</v>
      </c>
      <c r="C26" s="544">
        <f t="shared" si="0"/>
        <v>7883</v>
      </c>
      <c r="D26" s="544">
        <v>7883</v>
      </c>
      <c r="E26" s="544"/>
      <c r="F26" s="545"/>
    </row>
    <row r="27" spans="1:6" s="137" customFormat="1" ht="15">
      <c r="A27" s="218" t="s">
        <v>455</v>
      </c>
      <c r="B27" s="219" t="s">
        <v>456</v>
      </c>
      <c r="C27" s="544">
        <f t="shared" si="0"/>
        <v>45</v>
      </c>
      <c r="D27" s="544">
        <v>45</v>
      </c>
      <c r="E27" s="544"/>
      <c r="F27" s="545"/>
    </row>
    <row r="28" spans="1:6" s="137" customFormat="1" ht="15">
      <c r="A28" s="218" t="s">
        <v>457</v>
      </c>
      <c r="B28" s="223" t="s">
        <v>827</v>
      </c>
      <c r="C28" s="544">
        <f t="shared" si="0"/>
        <v>2079</v>
      </c>
      <c r="D28" s="544">
        <v>2079</v>
      </c>
      <c r="E28" s="544"/>
      <c r="F28" s="545"/>
    </row>
    <row r="29" spans="1:6" s="137" customFormat="1" ht="15">
      <c r="A29" s="218" t="s">
        <v>459</v>
      </c>
      <c r="B29" s="223" t="s">
        <v>828</v>
      </c>
      <c r="C29" s="544">
        <f t="shared" si="0"/>
        <v>1572</v>
      </c>
      <c r="D29" s="544">
        <v>1572</v>
      </c>
      <c r="E29" s="544"/>
      <c r="F29" s="545"/>
    </row>
    <row r="30" spans="1:6" s="137" customFormat="1" ht="15">
      <c r="A30" s="218">
        <v>107060</v>
      </c>
      <c r="B30" s="223" t="s">
        <v>460</v>
      </c>
      <c r="C30" s="544">
        <f t="shared" si="0"/>
        <v>266</v>
      </c>
      <c r="D30" s="544">
        <v>266</v>
      </c>
      <c r="E30" s="544"/>
      <c r="F30" s="545"/>
    </row>
    <row r="31" spans="1:6" s="137" customFormat="1" ht="15">
      <c r="A31" s="218">
        <v>900020</v>
      </c>
      <c r="B31" s="223" t="s">
        <v>461</v>
      </c>
      <c r="C31" s="544">
        <f t="shared" si="0"/>
        <v>7803</v>
      </c>
      <c r="D31" s="544">
        <v>7803</v>
      </c>
      <c r="E31" s="544"/>
      <c r="F31" s="545"/>
    </row>
    <row r="32" spans="1:6" s="137" customFormat="1" ht="30.75" thickBot="1">
      <c r="A32" s="218">
        <v>900080</v>
      </c>
      <c r="B32" s="215" t="s">
        <v>462</v>
      </c>
      <c r="C32" s="544">
        <f t="shared" si="0"/>
        <v>703</v>
      </c>
      <c r="D32" s="544"/>
      <c r="E32" s="544">
        <v>703</v>
      </c>
      <c r="F32" s="545"/>
    </row>
    <row r="33" spans="1:6" s="137" customFormat="1" ht="33" customHeight="1" thickBot="1">
      <c r="A33" s="225"/>
      <c r="B33" s="226" t="s">
        <v>825</v>
      </c>
      <c r="C33" s="529">
        <f>SUM(C16:C32)</f>
        <v>126564</v>
      </c>
      <c r="D33" s="529">
        <f>SUM(D16:D32)</f>
        <v>95163</v>
      </c>
      <c r="E33" s="529">
        <f>SUM(E16:E32)</f>
        <v>31401</v>
      </c>
      <c r="F33" s="529">
        <f>SUM(F16:F32)</f>
        <v>0</v>
      </c>
    </row>
  </sheetData>
  <sheetProtection/>
  <mergeCells count="9">
    <mergeCell ref="A11:A15"/>
    <mergeCell ref="B11:B15"/>
    <mergeCell ref="C11:C15"/>
    <mergeCell ref="D11:F11"/>
    <mergeCell ref="D13:F15"/>
    <mergeCell ref="A3:F3"/>
    <mergeCell ref="B6:F6"/>
    <mergeCell ref="B7:F7"/>
    <mergeCell ref="B8:F8"/>
  </mergeCells>
  <printOptions horizontalCentered="1"/>
  <pageMargins left="0" right="0" top="0" bottom="0" header="0.31496062992125984" footer="0.31496062992125984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2:HR69"/>
  <sheetViews>
    <sheetView zoomScalePageLayoutView="0" workbookViewId="0" topLeftCell="A1">
      <selection activeCell="A3" sqref="A3"/>
    </sheetView>
  </sheetViews>
  <sheetFormatPr defaultColWidth="9.00390625" defaultRowHeight="21.75" customHeight="1"/>
  <cols>
    <col min="1" max="1" width="9.125" style="123" customWidth="1"/>
    <col min="2" max="2" width="46.00390625" style="123" customWidth="1"/>
    <col min="3" max="15" width="14.00390625" style="123" customWidth="1"/>
    <col min="16" max="20" width="7.75390625" style="123" customWidth="1"/>
    <col min="21" max="21" width="9.625" style="123" customWidth="1"/>
    <col min="22" max="69" width="7.75390625" style="123" customWidth="1"/>
    <col min="70" max="16384" width="9.125" style="123" customWidth="1"/>
  </cols>
  <sheetData>
    <row r="1" s="7" customFormat="1" ht="12.75"/>
    <row r="2" spans="1:22" s="32" customFormat="1" ht="12.75">
      <c r="A2" s="609"/>
      <c r="B2" s="609"/>
      <c r="C2" s="609"/>
      <c r="D2" s="609"/>
      <c r="E2" s="609"/>
      <c r="F2" s="609"/>
      <c r="G2" s="609"/>
      <c r="H2" s="609"/>
      <c r="I2" s="609"/>
      <c r="J2" s="609"/>
      <c r="K2" s="609"/>
      <c r="L2" s="609"/>
      <c r="M2" s="609"/>
      <c r="N2" s="609"/>
      <c r="O2" s="609"/>
      <c r="P2" s="120"/>
      <c r="Q2" s="120"/>
      <c r="R2" s="120"/>
      <c r="S2" s="120"/>
      <c r="T2" s="120"/>
      <c r="U2" s="31"/>
      <c r="V2" s="31"/>
    </row>
    <row r="3" spans="1:22" s="32" customFormat="1" ht="12.75">
      <c r="A3" s="121" t="s">
        <v>233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2"/>
      <c r="V3" s="122"/>
    </row>
    <row r="4" spans="1:26" s="558" customFormat="1" ht="14.25">
      <c r="A4" s="621" t="s">
        <v>864</v>
      </c>
      <c r="B4" s="621"/>
      <c r="C4" s="621"/>
      <c r="D4" s="621"/>
      <c r="E4" s="621"/>
      <c r="F4" s="621"/>
      <c r="G4" s="621"/>
      <c r="H4" s="621"/>
      <c r="I4" s="621"/>
      <c r="J4" s="621"/>
      <c r="K4" s="621"/>
      <c r="L4" s="621"/>
      <c r="M4" s="621"/>
      <c r="N4" s="621"/>
      <c r="O4" s="621"/>
      <c r="P4" s="557"/>
      <c r="Q4" s="557"/>
      <c r="R4" s="557"/>
      <c r="S4" s="557"/>
      <c r="T4" s="557"/>
      <c r="U4" s="557"/>
      <c r="V4" s="557"/>
      <c r="W4" s="557"/>
      <c r="X4" s="557"/>
      <c r="Y4" s="557"/>
      <c r="Z4" s="557"/>
    </row>
    <row r="5" spans="1:21" s="232" customFormat="1" ht="15.75" customHeight="1">
      <c r="A5" s="610" t="s">
        <v>481</v>
      </c>
      <c r="B5" s="610"/>
      <c r="C5" s="610"/>
      <c r="D5" s="610"/>
      <c r="E5" s="610"/>
      <c r="F5" s="610"/>
      <c r="G5" s="610"/>
      <c r="H5" s="610"/>
      <c r="I5" s="610"/>
      <c r="J5" s="610"/>
      <c r="K5" s="610"/>
      <c r="L5" s="610"/>
      <c r="M5" s="610"/>
      <c r="N5" s="610"/>
      <c r="O5" s="610"/>
      <c r="P5" s="233"/>
      <c r="Q5" s="233"/>
      <c r="R5" s="233"/>
      <c r="S5" s="233"/>
      <c r="T5" s="233"/>
      <c r="U5" s="233"/>
    </row>
    <row r="6" spans="1:21" s="232" customFormat="1" ht="15.75" customHeight="1">
      <c r="A6" s="610" t="s">
        <v>915</v>
      </c>
      <c r="B6" s="610"/>
      <c r="C6" s="610"/>
      <c r="D6" s="610"/>
      <c r="E6" s="610"/>
      <c r="F6" s="610"/>
      <c r="G6" s="610"/>
      <c r="H6" s="610"/>
      <c r="I6" s="610"/>
      <c r="J6" s="610"/>
      <c r="K6" s="610"/>
      <c r="L6" s="610"/>
      <c r="M6" s="610"/>
      <c r="N6" s="610"/>
      <c r="O6" s="610"/>
      <c r="P6" s="231"/>
      <c r="Q6" s="231"/>
      <c r="R6" s="231"/>
      <c r="S6" s="231"/>
      <c r="T6" s="231"/>
      <c r="U6" s="231"/>
    </row>
    <row r="7" spans="2:22" s="7" customFormat="1" ht="13.5" thickBot="1"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565" t="s">
        <v>572</v>
      </c>
      <c r="P7" s="31"/>
      <c r="Q7" s="31"/>
      <c r="R7" s="31"/>
      <c r="S7" s="31"/>
      <c r="T7" s="31"/>
      <c r="U7" s="31"/>
      <c r="V7" s="31"/>
    </row>
    <row r="8" spans="1:28" ht="45.75" customHeight="1" thickBot="1">
      <c r="A8" s="616" t="s">
        <v>770</v>
      </c>
      <c r="B8" s="603"/>
      <c r="C8" s="611" t="s">
        <v>355</v>
      </c>
      <c r="D8" s="612"/>
      <c r="E8" s="613"/>
      <c r="F8" s="611" t="s">
        <v>356</v>
      </c>
      <c r="G8" s="612"/>
      <c r="H8" s="613"/>
      <c r="I8" s="614" t="s">
        <v>898</v>
      </c>
      <c r="J8" s="612"/>
      <c r="K8" s="613"/>
      <c r="L8" s="619" t="s">
        <v>899</v>
      </c>
      <c r="M8" s="615"/>
      <c r="N8" s="615"/>
      <c r="O8" s="620"/>
      <c r="AB8" s="124"/>
    </row>
    <row r="9" spans="1:28" ht="21.75" customHeight="1" thickBot="1">
      <c r="A9" s="604"/>
      <c r="B9" s="605"/>
      <c r="C9" s="548" t="s">
        <v>812</v>
      </c>
      <c r="D9" s="548" t="s">
        <v>577</v>
      </c>
      <c r="E9" s="125" t="s">
        <v>809</v>
      </c>
      <c r="F9" s="548" t="s">
        <v>812</v>
      </c>
      <c r="G9" s="548" t="s">
        <v>577</v>
      </c>
      <c r="H9" s="125" t="s">
        <v>809</v>
      </c>
      <c r="I9" s="548" t="s">
        <v>812</v>
      </c>
      <c r="J9" s="548" t="s">
        <v>577</v>
      </c>
      <c r="K9" s="125" t="s">
        <v>809</v>
      </c>
      <c r="L9" s="548" t="s">
        <v>812</v>
      </c>
      <c r="M9" s="548" t="s">
        <v>577</v>
      </c>
      <c r="N9" s="125" t="s">
        <v>809</v>
      </c>
      <c r="O9" s="125" t="s">
        <v>900</v>
      </c>
      <c r="AB9" s="124"/>
    </row>
    <row r="10" spans="1:28" ht="21.75" customHeight="1" thickBot="1">
      <c r="A10" s="606"/>
      <c r="B10" s="607"/>
      <c r="C10" s="619" t="s">
        <v>766</v>
      </c>
      <c r="D10" s="620"/>
      <c r="E10" s="126" t="s">
        <v>901</v>
      </c>
      <c r="F10" s="619" t="s">
        <v>766</v>
      </c>
      <c r="G10" s="620"/>
      <c r="H10" s="126" t="s">
        <v>901</v>
      </c>
      <c r="I10" s="619" t="s">
        <v>766</v>
      </c>
      <c r="J10" s="620"/>
      <c r="K10" s="126" t="s">
        <v>901</v>
      </c>
      <c r="L10" s="619" t="s">
        <v>766</v>
      </c>
      <c r="M10" s="620"/>
      <c r="N10" s="126" t="s">
        <v>901</v>
      </c>
      <c r="O10" s="126" t="s">
        <v>817</v>
      </c>
      <c r="AB10" s="124"/>
    </row>
    <row r="11" spans="1:226" ht="30">
      <c r="A11" s="228" t="s">
        <v>29</v>
      </c>
      <c r="B11" s="221" t="s">
        <v>30</v>
      </c>
      <c r="C11" s="127">
        <v>13718</v>
      </c>
      <c r="D11" s="128">
        <v>13718</v>
      </c>
      <c r="E11" s="129">
        <v>9587</v>
      </c>
      <c r="F11" s="127"/>
      <c r="G11" s="128">
        <v>12601</v>
      </c>
      <c r="H11" s="129">
        <v>12416</v>
      </c>
      <c r="I11" s="127"/>
      <c r="J11" s="128"/>
      <c r="K11" s="129"/>
      <c r="L11" s="130">
        <f>C11+F11+I11</f>
        <v>13718</v>
      </c>
      <c r="M11" s="130">
        <f>D11+G11+J11</f>
        <v>26319</v>
      </c>
      <c r="N11" s="130">
        <f>E11+H11+K11</f>
        <v>22003</v>
      </c>
      <c r="O11" s="131">
        <f>N11/M11*100</f>
        <v>83.60120065352027</v>
      </c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  <c r="BG11" s="124"/>
      <c r="BH11" s="124"/>
      <c r="BI11" s="124"/>
      <c r="BJ11" s="124"/>
      <c r="BK11" s="124"/>
      <c r="BL11" s="124"/>
      <c r="BM11" s="124"/>
      <c r="BN11" s="124"/>
      <c r="BO11" s="124"/>
      <c r="BP11" s="124"/>
      <c r="BQ11" s="124"/>
      <c r="BR11" s="124"/>
      <c r="BS11" s="124"/>
      <c r="BT11" s="124"/>
      <c r="BU11" s="124"/>
      <c r="BV11" s="124"/>
      <c r="BW11" s="124"/>
      <c r="BX11" s="124"/>
      <c r="BY11" s="124"/>
      <c r="BZ11" s="124"/>
      <c r="CA11" s="124"/>
      <c r="CB11" s="124"/>
      <c r="CC11" s="124"/>
      <c r="CD11" s="124"/>
      <c r="CE11" s="124"/>
      <c r="CF11" s="124"/>
      <c r="CG11" s="124"/>
      <c r="CH11" s="124"/>
      <c r="CI11" s="124"/>
      <c r="CJ11" s="124"/>
      <c r="CK11" s="124"/>
      <c r="CL11" s="124"/>
      <c r="CM11" s="124"/>
      <c r="CN11" s="124"/>
      <c r="CO11" s="124"/>
      <c r="CP11" s="124"/>
      <c r="CQ11" s="124"/>
      <c r="CR11" s="124"/>
      <c r="CS11" s="124"/>
      <c r="CT11" s="124"/>
      <c r="CU11" s="124"/>
      <c r="CV11" s="124"/>
      <c r="CW11" s="124"/>
      <c r="CX11" s="124"/>
      <c r="CY11" s="124"/>
      <c r="CZ11" s="124"/>
      <c r="DA11" s="124"/>
      <c r="DB11" s="124"/>
      <c r="DC11" s="124"/>
      <c r="DD11" s="124"/>
      <c r="DE11" s="124"/>
      <c r="DF11" s="124"/>
      <c r="DG11" s="124"/>
      <c r="DH11" s="124"/>
      <c r="DI11" s="124"/>
      <c r="DJ11" s="124"/>
      <c r="DK11" s="124"/>
      <c r="DL11" s="124"/>
      <c r="DM11" s="124"/>
      <c r="DN11" s="124"/>
      <c r="DO11" s="124"/>
      <c r="DP11" s="124"/>
      <c r="DQ11" s="124"/>
      <c r="DR11" s="124"/>
      <c r="DS11" s="124"/>
      <c r="DT11" s="124"/>
      <c r="DU11" s="124"/>
      <c r="DV11" s="124"/>
      <c r="DW11" s="124"/>
      <c r="DX11" s="124"/>
      <c r="DY11" s="124"/>
      <c r="DZ11" s="124"/>
      <c r="EA11" s="124"/>
      <c r="EB11" s="124"/>
      <c r="EC11" s="124"/>
      <c r="ED11" s="124"/>
      <c r="EE11" s="124"/>
      <c r="EF11" s="124"/>
      <c r="EG11" s="124"/>
      <c r="EH11" s="124"/>
      <c r="EI11" s="124"/>
      <c r="EJ11" s="124"/>
      <c r="EK11" s="124"/>
      <c r="EL11" s="124"/>
      <c r="EM11" s="124"/>
      <c r="EN11" s="124"/>
      <c r="EO11" s="124"/>
      <c r="EP11" s="124"/>
      <c r="EQ11" s="124"/>
      <c r="ER11" s="124"/>
      <c r="ES11" s="124"/>
      <c r="ET11" s="124"/>
      <c r="EU11" s="124"/>
      <c r="EV11" s="124"/>
      <c r="EW11" s="124"/>
      <c r="EX11" s="124"/>
      <c r="EY11" s="124"/>
      <c r="EZ11" s="124"/>
      <c r="FA11" s="124"/>
      <c r="FB11" s="124"/>
      <c r="FC11" s="124"/>
      <c r="FD11" s="124"/>
      <c r="FE11" s="124"/>
      <c r="FF11" s="124"/>
      <c r="FG11" s="124"/>
      <c r="FH11" s="124"/>
      <c r="FI11" s="124"/>
      <c r="FJ11" s="124"/>
      <c r="FK11" s="124"/>
      <c r="FL11" s="124"/>
      <c r="FM11" s="124"/>
      <c r="FN11" s="124"/>
      <c r="FO11" s="124"/>
      <c r="FP11" s="124"/>
      <c r="FQ11" s="124"/>
      <c r="FR11" s="124"/>
      <c r="FS11" s="124"/>
      <c r="FT11" s="124"/>
      <c r="FU11" s="124"/>
      <c r="FV11" s="124"/>
      <c r="FW11" s="124"/>
      <c r="FX11" s="124"/>
      <c r="FY11" s="124"/>
      <c r="FZ11" s="124"/>
      <c r="GA11" s="124"/>
      <c r="GB11" s="124"/>
      <c r="GC11" s="124"/>
      <c r="GD11" s="124"/>
      <c r="GE11" s="124"/>
      <c r="GF11" s="124"/>
      <c r="GG11" s="124"/>
      <c r="GH11" s="124"/>
      <c r="GI11" s="124"/>
      <c r="GJ11" s="124"/>
      <c r="GK11" s="124"/>
      <c r="GL11" s="124"/>
      <c r="GM11" s="124"/>
      <c r="GN11" s="124"/>
      <c r="GO11" s="124"/>
      <c r="GP11" s="124"/>
      <c r="GQ11" s="124"/>
      <c r="GR11" s="124"/>
      <c r="GS11" s="124"/>
      <c r="GT11" s="124"/>
      <c r="GU11" s="124"/>
      <c r="GV11" s="124"/>
      <c r="GW11" s="124"/>
      <c r="GX11" s="124"/>
      <c r="GY11" s="124"/>
      <c r="GZ11" s="124"/>
      <c r="HA11" s="124"/>
      <c r="HB11" s="124"/>
      <c r="HC11" s="124"/>
      <c r="HD11" s="124"/>
      <c r="HE11" s="124"/>
      <c r="HF11" s="124"/>
      <c r="HG11" s="124"/>
      <c r="HH11" s="124"/>
      <c r="HI11" s="124"/>
      <c r="HJ11" s="124"/>
      <c r="HK11" s="124"/>
      <c r="HL11" s="124"/>
      <c r="HM11" s="124"/>
      <c r="HN11" s="124"/>
      <c r="HO11" s="124"/>
      <c r="HP11" s="124"/>
      <c r="HQ11" s="124"/>
      <c r="HR11" s="124"/>
    </row>
    <row r="12" spans="1:226" ht="15">
      <c r="A12" s="220" t="s">
        <v>387</v>
      </c>
      <c r="B12" s="221" t="s">
        <v>855</v>
      </c>
      <c r="C12" s="127">
        <v>51</v>
      </c>
      <c r="D12" s="128">
        <v>51</v>
      </c>
      <c r="E12" s="129">
        <v>44</v>
      </c>
      <c r="F12" s="127"/>
      <c r="G12" s="128"/>
      <c r="H12" s="129"/>
      <c r="I12" s="127"/>
      <c r="J12" s="128"/>
      <c r="K12" s="129"/>
      <c r="L12" s="130">
        <f aca="true" t="shared" si="0" ref="L12:L44">C12+F12+I12</f>
        <v>51</v>
      </c>
      <c r="M12" s="130">
        <f aca="true" t="shared" si="1" ref="M12:M44">D12+G12+J12</f>
        <v>51</v>
      </c>
      <c r="N12" s="130">
        <f aca="true" t="shared" si="2" ref="N12:N44">E12+H12+K12</f>
        <v>44</v>
      </c>
      <c r="O12" s="131">
        <f aca="true" t="shared" si="3" ref="O12:O45">N12/M12*100</f>
        <v>86.27450980392157</v>
      </c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124"/>
      <c r="BK12" s="124"/>
      <c r="BL12" s="124"/>
      <c r="BM12" s="124"/>
      <c r="BN12" s="124"/>
      <c r="BO12" s="124"/>
      <c r="BP12" s="124"/>
      <c r="BQ12" s="124"/>
      <c r="BR12" s="124"/>
      <c r="BS12" s="124"/>
      <c r="BT12" s="124"/>
      <c r="BU12" s="124"/>
      <c r="BV12" s="124"/>
      <c r="BW12" s="124"/>
      <c r="BX12" s="124"/>
      <c r="BY12" s="124"/>
      <c r="BZ12" s="124"/>
      <c r="CA12" s="124"/>
      <c r="CB12" s="124"/>
      <c r="CC12" s="124"/>
      <c r="CD12" s="124"/>
      <c r="CE12" s="124"/>
      <c r="CF12" s="124"/>
      <c r="CG12" s="124"/>
      <c r="CH12" s="124"/>
      <c r="CI12" s="124"/>
      <c r="CJ12" s="124"/>
      <c r="CK12" s="124"/>
      <c r="CL12" s="124"/>
      <c r="CM12" s="124"/>
      <c r="CN12" s="124"/>
      <c r="CO12" s="124"/>
      <c r="CP12" s="124"/>
      <c r="CQ12" s="124"/>
      <c r="CR12" s="124"/>
      <c r="CS12" s="124"/>
      <c r="CT12" s="124"/>
      <c r="CU12" s="124"/>
      <c r="CV12" s="124"/>
      <c r="CW12" s="124"/>
      <c r="CX12" s="124"/>
      <c r="CY12" s="124"/>
      <c r="CZ12" s="124"/>
      <c r="DA12" s="124"/>
      <c r="DB12" s="124"/>
      <c r="DC12" s="124"/>
      <c r="DD12" s="124"/>
      <c r="DE12" s="124"/>
      <c r="DF12" s="124"/>
      <c r="DG12" s="124"/>
      <c r="DH12" s="124"/>
      <c r="DI12" s="124"/>
      <c r="DJ12" s="124"/>
      <c r="DK12" s="124"/>
      <c r="DL12" s="124"/>
      <c r="DM12" s="124"/>
      <c r="DN12" s="124"/>
      <c r="DO12" s="124"/>
      <c r="DP12" s="124"/>
      <c r="DQ12" s="124"/>
      <c r="DR12" s="124"/>
      <c r="DS12" s="124"/>
      <c r="DT12" s="124"/>
      <c r="DU12" s="124"/>
      <c r="DV12" s="124"/>
      <c r="DW12" s="124"/>
      <c r="DX12" s="124"/>
      <c r="DY12" s="124"/>
      <c r="DZ12" s="124"/>
      <c r="EA12" s="124"/>
      <c r="EB12" s="124"/>
      <c r="EC12" s="124"/>
      <c r="ED12" s="124"/>
      <c r="EE12" s="124"/>
      <c r="EF12" s="124"/>
      <c r="EG12" s="124"/>
      <c r="EH12" s="124"/>
      <c r="EI12" s="124"/>
      <c r="EJ12" s="124"/>
      <c r="EK12" s="124"/>
      <c r="EL12" s="124"/>
      <c r="EM12" s="124"/>
      <c r="EN12" s="124"/>
      <c r="EO12" s="124"/>
      <c r="EP12" s="124"/>
      <c r="EQ12" s="124"/>
      <c r="ER12" s="124"/>
      <c r="ES12" s="124"/>
      <c r="ET12" s="124"/>
      <c r="EU12" s="124"/>
      <c r="EV12" s="124"/>
      <c r="EW12" s="124"/>
      <c r="EX12" s="124"/>
      <c r="EY12" s="124"/>
      <c r="EZ12" s="124"/>
      <c r="FA12" s="124"/>
      <c r="FB12" s="124"/>
      <c r="FC12" s="124"/>
      <c r="FD12" s="124"/>
      <c r="FE12" s="124"/>
      <c r="FF12" s="124"/>
      <c r="FG12" s="124"/>
      <c r="FH12" s="124"/>
      <c r="FI12" s="124"/>
      <c r="FJ12" s="124"/>
      <c r="FK12" s="124"/>
      <c r="FL12" s="124"/>
      <c r="FM12" s="124"/>
      <c r="FN12" s="124"/>
      <c r="FO12" s="124"/>
      <c r="FP12" s="124"/>
      <c r="FQ12" s="124"/>
      <c r="FR12" s="124"/>
      <c r="FS12" s="124"/>
      <c r="FT12" s="124"/>
      <c r="FU12" s="124"/>
      <c r="FV12" s="124"/>
      <c r="FW12" s="124"/>
      <c r="FX12" s="124"/>
      <c r="FY12" s="124"/>
      <c r="FZ12" s="124"/>
      <c r="GA12" s="124"/>
      <c r="GB12" s="124"/>
      <c r="GC12" s="124"/>
      <c r="GD12" s="124"/>
      <c r="GE12" s="124"/>
      <c r="GF12" s="124"/>
      <c r="GG12" s="124"/>
      <c r="GH12" s="124"/>
      <c r="GI12" s="124"/>
      <c r="GJ12" s="124"/>
      <c r="GK12" s="124"/>
      <c r="GL12" s="124"/>
      <c r="GM12" s="124"/>
      <c r="GN12" s="124"/>
      <c r="GO12" s="124"/>
      <c r="GP12" s="124"/>
      <c r="GQ12" s="124"/>
      <c r="GR12" s="124"/>
      <c r="GS12" s="124"/>
      <c r="GT12" s="124"/>
      <c r="GU12" s="124"/>
      <c r="GV12" s="124"/>
      <c r="GW12" s="124"/>
      <c r="GX12" s="124"/>
      <c r="GY12" s="124"/>
      <c r="GZ12" s="124"/>
      <c r="HA12" s="124"/>
      <c r="HB12" s="124"/>
      <c r="HC12" s="124"/>
      <c r="HD12" s="124"/>
      <c r="HE12" s="124"/>
      <c r="HF12" s="124"/>
      <c r="HG12" s="124"/>
      <c r="HH12" s="124"/>
      <c r="HI12" s="124"/>
      <c r="HJ12" s="124"/>
      <c r="HK12" s="124"/>
      <c r="HL12" s="124"/>
      <c r="HM12" s="124"/>
      <c r="HN12" s="124"/>
      <c r="HO12" s="124"/>
      <c r="HP12" s="124"/>
      <c r="HQ12" s="124"/>
      <c r="HR12" s="124"/>
    </row>
    <row r="13" spans="1:226" s="133" customFormat="1" ht="30">
      <c r="A13" s="220" t="s">
        <v>388</v>
      </c>
      <c r="B13" s="221" t="s">
        <v>389</v>
      </c>
      <c r="C13" s="127">
        <v>648</v>
      </c>
      <c r="D13" s="128">
        <v>2141</v>
      </c>
      <c r="E13" s="129">
        <v>1471</v>
      </c>
      <c r="F13" s="127"/>
      <c r="G13" s="128">
        <v>2270</v>
      </c>
      <c r="H13" s="129">
        <v>750</v>
      </c>
      <c r="I13" s="127"/>
      <c r="J13" s="128"/>
      <c r="K13" s="129"/>
      <c r="L13" s="130">
        <f t="shared" si="0"/>
        <v>648</v>
      </c>
      <c r="M13" s="130">
        <f t="shared" si="1"/>
        <v>4411</v>
      </c>
      <c r="N13" s="130">
        <f t="shared" si="2"/>
        <v>2221</v>
      </c>
      <c r="O13" s="131">
        <f t="shared" si="3"/>
        <v>50.35139424166856</v>
      </c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132"/>
      <c r="AU13" s="132"/>
      <c r="AV13" s="132"/>
      <c r="AW13" s="132"/>
      <c r="AX13" s="132"/>
      <c r="AY13" s="132"/>
      <c r="AZ13" s="132"/>
      <c r="BA13" s="132"/>
      <c r="BB13" s="132"/>
      <c r="BC13" s="132"/>
      <c r="BD13" s="132"/>
      <c r="BE13" s="132"/>
      <c r="BF13" s="132"/>
      <c r="BG13" s="132"/>
      <c r="BH13" s="132"/>
      <c r="BI13" s="132"/>
      <c r="BJ13" s="132"/>
      <c r="BK13" s="132"/>
      <c r="BL13" s="132"/>
      <c r="BM13" s="132"/>
      <c r="BN13" s="132"/>
      <c r="BO13" s="132"/>
      <c r="BP13" s="132"/>
      <c r="BQ13" s="132"/>
      <c r="BR13" s="132"/>
      <c r="BS13" s="132"/>
      <c r="BT13" s="132"/>
      <c r="BU13" s="132"/>
      <c r="BV13" s="132"/>
      <c r="BW13" s="132"/>
      <c r="BX13" s="132"/>
      <c r="BY13" s="132"/>
      <c r="BZ13" s="132"/>
      <c r="CA13" s="132"/>
      <c r="CB13" s="132"/>
      <c r="CC13" s="132"/>
      <c r="CD13" s="132"/>
      <c r="CE13" s="132"/>
      <c r="CF13" s="132"/>
      <c r="CG13" s="132"/>
      <c r="CH13" s="132"/>
      <c r="CI13" s="132"/>
      <c r="CJ13" s="132"/>
      <c r="CK13" s="132"/>
      <c r="CL13" s="132"/>
      <c r="CM13" s="132"/>
      <c r="CN13" s="132"/>
      <c r="CO13" s="132"/>
      <c r="CP13" s="132"/>
      <c r="CQ13" s="132"/>
      <c r="CR13" s="132"/>
      <c r="CS13" s="132"/>
      <c r="CT13" s="132"/>
      <c r="CU13" s="132"/>
      <c r="CV13" s="132"/>
      <c r="CW13" s="132"/>
      <c r="CX13" s="132"/>
      <c r="CY13" s="132"/>
      <c r="CZ13" s="132"/>
      <c r="DA13" s="132"/>
      <c r="DB13" s="132"/>
      <c r="DC13" s="132"/>
      <c r="DD13" s="132"/>
      <c r="DE13" s="132"/>
      <c r="DF13" s="132"/>
      <c r="DG13" s="132"/>
      <c r="DH13" s="132"/>
      <c r="DI13" s="132"/>
      <c r="DJ13" s="132"/>
      <c r="DK13" s="132"/>
      <c r="DL13" s="132"/>
      <c r="DM13" s="132"/>
      <c r="DN13" s="132"/>
      <c r="DO13" s="132"/>
      <c r="DP13" s="132"/>
      <c r="DQ13" s="132"/>
      <c r="DR13" s="132"/>
      <c r="DS13" s="132"/>
      <c r="DT13" s="132"/>
      <c r="DU13" s="132"/>
      <c r="DV13" s="132"/>
      <c r="DW13" s="132"/>
      <c r="DX13" s="132"/>
      <c r="DY13" s="132"/>
      <c r="DZ13" s="132"/>
      <c r="EA13" s="132"/>
      <c r="EB13" s="132"/>
      <c r="EC13" s="132"/>
      <c r="ED13" s="132"/>
      <c r="EE13" s="132"/>
      <c r="EF13" s="132"/>
      <c r="EG13" s="132"/>
      <c r="EH13" s="132"/>
      <c r="EI13" s="132"/>
      <c r="EJ13" s="132"/>
      <c r="EK13" s="132"/>
      <c r="EL13" s="132"/>
      <c r="EM13" s="132"/>
      <c r="EN13" s="132"/>
      <c r="EO13" s="132"/>
      <c r="EP13" s="132"/>
      <c r="EQ13" s="132"/>
      <c r="ER13" s="132"/>
      <c r="ES13" s="132"/>
      <c r="ET13" s="132"/>
      <c r="EU13" s="132"/>
      <c r="EV13" s="132"/>
      <c r="EW13" s="132"/>
      <c r="EX13" s="132"/>
      <c r="EY13" s="132"/>
      <c r="EZ13" s="132"/>
      <c r="FA13" s="132"/>
      <c r="FB13" s="132"/>
      <c r="FC13" s="132"/>
      <c r="FD13" s="132"/>
      <c r="FE13" s="132"/>
      <c r="FF13" s="132"/>
      <c r="FG13" s="132"/>
      <c r="FH13" s="132"/>
      <c r="FI13" s="132"/>
      <c r="FJ13" s="132"/>
      <c r="FK13" s="132"/>
      <c r="FL13" s="132"/>
      <c r="FM13" s="132"/>
      <c r="FN13" s="132"/>
      <c r="FO13" s="132"/>
      <c r="FP13" s="132"/>
      <c r="FQ13" s="132"/>
      <c r="FR13" s="132"/>
      <c r="FS13" s="132"/>
      <c r="FT13" s="132"/>
      <c r="FU13" s="132"/>
      <c r="FV13" s="132"/>
      <c r="FW13" s="132"/>
      <c r="FX13" s="132"/>
      <c r="FY13" s="132"/>
      <c r="FZ13" s="132"/>
      <c r="GA13" s="132"/>
      <c r="GB13" s="132"/>
      <c r="GC13" s="132"/>
      <c r="GD13" s="132"/>
      <c r="GE13" s="132"/>
      <c r="GF13" s="132"/>
      <c r="GG13" s="132"/>
      <c r="GH13" s="132"/>
      <c r="GI13" s="132"/>
      <c r="GJ13" s="132"/>
      <c r="GK13" s="132"/>
      <c r="GL13" s="132"/>
      <c r="GM13" s="132"/>
      <c r="GN13" s="132"/>
      <c r="GO13" s="132"/>
      <c r="GP13" s="132"/>
      <c r="GQ13" s="132"/>
      <c r="GR13" s="132"/>
      <c r="GS13" s="132"/>
      <c r="GT13" s="132"/>
      <c r="GU13" s="132"/>
      <c r="GV13" s="132"/>
      <c r="GW13" s="132"/>
      <c r="GX13" s="132"/>
      <c r="GY13" s="132"/>
      <c r="GZ13" s="132"/>
      <c r="HA13" s="132"/>
      <c r="HB13" s="132"/>
      <c r="HC13" s="132"/>
      <c r="HD13" s="132"/>
      <c r="HE13" s="132"/>
      <c r="HF13" s="132"/>
      <c r="HG13" s="132"/>
      <c r="HH13" s="132"/>
      <c r="HI13" s="132"/>
      <c r="HJ13" s="132"/>
      <c r="HK13" s="132"/>
      <c r="HL13" s="132"/>
      <c r="HM13" s="132"/>
      <c r="HN13" s="132"/>
      <c r="HO13" s="132"/>
      <c r="HP13" s="132"/>
      <c r="HQ13" s="132"/>
      <c r="HR13" s="132"/>
    </row>
    <row r="14" spans="1:226" ht="30">
      <c r="A14" s="218" t="s">
        <v>390</v>
      </c>
      <c r="B14" s="219" t="s">
        <v>391</v>
      </c>
      <c r="C14" s="127"/>
      <c r="D14" s="128">
        <v>66</v>
      </c>
      <c r="E14" s="129">
        <v>66</v>
      </c>
      <c r="F14" s="127"/>
      <c r="G14" s="128"/>
      <c r="H14" s="129"/>
      <c r="I14" s="127"/>
      <c r="J14" s="128">
        <v>943</v>
      </c>
      <c r="K14" s="129"/>
      <c r="L14" s="130"/>
      <c r="M14" s="130">
        <f t="shared" si="1"/>
        <v>1009</v>
      </c>
      <c r="N14" s="130">
        <f t="shared" si="2"/>
        <v>66</v>
      </c>
      <c r="O14" s="131">
        <f t="shared" si="3"/>
        <v>6.541129831516352</v>
      </c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  <c r="AV14" s="124"/>
      <c r="AW14" s="124"/>
      <c r="AX14" s="124"/>
      <c r="AY14" s="124"/>
      <c r="AZ14" s="124"/>
      <c r="BA14" s="124"/>
      <c r="BB14" s="124"/>
      <c r="BC14" s="124"/>
      <c r="BD14" s="124"/>
      <c r="BE14" s="124"/>
      <c r="BF14" s="124"/>
      <c r="BG14" s="124"/>
      <c r="BH14" s="124"/>
      <c r="BI14" s="124"/>
      <c r="BJ14" s="124"/>
      <c r="BK14" s="124"/>
      <c r="BL14" s="124"/>
      <c r="BM14" s="124"/>
      <c r="BN14" s="124"/>
      <c r="BO14" s="124"/>
      <c r="BP14" s="124"/>
      <c r="BQ14" s="124"/>
      <c r="BR14" s="124"/>
      <c r="BS14" s="124"/>
      <c r="BT14" s="124"/>
      <c r="BU14" s="124"/>
      <c r="BV14" s="124"/>
      <c r="BW14" s="124"/>
      <c r="BX14" s="124"/>
      <c r="BY14" s="124"/>
      <c r="BZ14" s="124"/>
      <c r="CA14" s="124"/>
      <c r="CB14" s="124"/>
      <c r="CC14" s="124"/>
      <c r="CD14" s="124"/>
      <c r="CE14" s="124"/>
      <c r="CF14" s="124"/>
      <c r="CG14" s="124"/>
      <c r="CH14" s="124"/>
      <c r="CI14" s="124"/>
      <c r="CJ14" s="124"/>
      <c r="CK14" s="124"/>
      <c r="CL14" s="124"/>
      <c r="CM14" s="124"/>
      <c r="CN14" s="124"/>
      <c r="CO14" s="124"/>
      <c r="CP14" s="124"/>
      <c r="CQ14" s="124"/>
      <c r="CR14" s="124"/>
      <c r="CS14" s="124"/>
      <c r="CT14" s="124"/>
      <c r="CU14" s="124"/>
      <c r="CV14" s="124"/>
      <c r="CW14" s="124"/>
      <c r="CX14" s="124"/>
      <c r="CY14" s="124"/>
      <c r="CZ14" s="124"/>
      <c r="DA14" s="124"/>
      <c r="DB14" s="124"/>
      <c r="DC14" s="124"/>
      <c r="DD14" s="124"/>
      <c r="DE14" s="124"/>
      <c r="DF14" s="124"/>
      <c r="DG14" s="124"/>
      <c r="DH14" s="124"/>
      <c r="DI14" s="124"/>
      <c r="DJ14" s="124"/>
      <c r="DK14" s="124"/>
      <c r="DL14" s="124"/>
      <c r="DM14" s="124"/>
      <c r="DN14" s="124"/>
      <c r="DO14" s="124"/>
      <c r="DP14" s="124"/>
      <c r="DQ14" s="124"/>
      <c r="DR14" s="124"/>
      <c r="DS14" s="124"/>
      <c r="DT14" s="124"/>
      <c r="DU14" s="124"/>
      <c r="DV14" s="124"/>
      <c r="DW14" s="124"/>
      <c r="DX14" s="124"/>
      <c r="DY14" s="124"/>
      <c r="DZ14" s="124"/>
      <c r="EA14" s="124"/>
      <c r="EB14" s="124"/>
      <c r="EC14" s="124"/>
      <c r="ED14" s="124"/>
      <c r="EE14" s="124"/>
      <c r="EF14" s="124"/>
      <c r="EG14" s="124"/>
      <c r="EH14" s="124"/>
      <c r="EI14" s="124"/>
      <c r="EJ14" s="124"/>
      <c r="EK14" s="124"/>
      <c r="EL14" s="124"/>
      <c r="EM14" s="124"/>
      <c r="EN14" s="124"/>
      <c r="EO14" s="124"/>
      <c r="EP14" s="124"/>
      <c r="EQ14" s="124"/>
      <c r="ER14" s="124"/>
      <c r="ES14" s="124"/>
      <c r="ET14" s="124"/>
      <c r="EU14" s="124"/>
      <c r="EV14" s="124"/>
      <c r="EW14" s="124"/>
      <c r="EX14" s="124"/>
      <c r="EY14" s="124"/>
      <c r="EZ14" s="124"/>
      <c r="FA14" s="124"/>
      <c r="FB14" s="124"/>
      <c r="FC14" s="124"/>
      <c r="FD14" s="124"/>
      <c r="FE14" s="124"/>
      <c r="FF14" s="124"/>
      <c r="FG14" s="124"/>
      <c r="FH14" s="124"/>
      <c r="FI14" s="124"/>
      <c r="FJ14" s="124"/>
      <c r="FK14" s="124"/>
      <c r="FL14" s="124"/>
      <c r="FM14" s="124"/>
      <c r="FN14" s="124"/>
      <c r="FO14" s="124"/>
      <c r="FP14" s="124"/>
      <c r="FQ14" s="124"/>
      <c r="FR14" s="124"/>
      <c r="FS14" s="124"/>
      <c r="FT14" s="124"/>
      <c r="FU14" s="124"/>
      <c r="FV14" s="124"/>
      <c r="FW14" s="124"/>
      <c r="FX14" s="124"/>
      <c r="FY14" s="124"/>
      <c r="FZ14" s="124"/>
      <c r="GA14" s="124"/>
      <c r="GB14" s="124"/>
      <c r="GC14" s="124"/>
      <c r="GD14" s="124"/>
      <c r="GE14" s="124"/>
      <c r="GF14" s="124"/>
      <c r="GG14" s="124"/>
      <c r="GH14" s="124"/>
      <c r="GI14" s="124"/>
      <c r="GJ14" s="124"/>
      <c r="GK14" s="124"/>
      <c r="GL14" s="124"/>
      <c r="GM14" s="124"/>
      <c r="GN14" s="124"/>
      <c r="GO14" s="124"/>
      <c r="GP14" s="124"/>
      <c r="GQ14" s="124"/>
      <c r="GR14" s="124"/>
      <c r="GS14" s="124"/>
      <c r="GT14" s="124"/>
      <c r="GU14" s="124"/>
      <c r="GV14" s="124"/>
      <c r="GW14" s="124"/>
      <c r="GX14" s="124"/>
      <c r="GY14" s="124"/>
      <c r="GZ14" s="124"/>
      <c r="HA14" s="124"/>
      <c r="HB14" s="124"/>
      <c r="HC14" s="124"/>
      <c r="HD14" s="124"/>
      <c r="HE14" s="124"/>
      <c r="HF14" s="124"/>
      <c r="HG14" s="124"/>
      <c r="HH14" s="124"/>
      <c r="HI14" s="124"/>
      <c r="HJ14" s="124"/>
      <c r="HK14" s="124"/>
      <c r="HL14" s="124"/>
      <c r="HM14" s="124"/>
      <c r="HN14" s="124"/>
      <c r="HO14" s="124"/>
      <c r="HP14" s="124"/>
      <c r="HQ14" s="124"/>
      <c r="HR14" s="124"/>
    </row>
    <row r="15" spans="1:226" ht="15">
      <c r="A15" s="218" t="s">
        <v>392</v>
      </c>
      <c r="B15" s="219" t="s">
        <v>393</v>
      </c>
      <c r="C15" s="127"/>
      <c r="D15" s="128"/>
      <c r="E15" s="129"/>
      <c r="F15" s="127"/>
      <c r="G15" s="128">
        <v>49980</v>
      </c>
      <c r="H15" s="129">
        <v>19980</v>
      </c>
      <c r="I15" s="127"/>
      <c r="J15" s="128"/>
      <c r="K15" s="129"/>
      <c r="L15" s="130"/>
      <c r="M15" s="130">
        <f t="shared" si="1"/>
        <v>49980</v>
      </c>
      <c r="N15" s="130">
        <f t="shared" si="2"/>
        <v>19980</v>
      </c>
      <c r="O15" s="131">
        <f t="shared" si="3"/>
        <v>39.97599039615846</v>
      </c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  <c r="BB15" s="124"/>
      <c r="BC15" s="124"/>
      <c r="BD15" s="124"/>
      <c r="BE15" s="124"/>
      <c r="BF15" s="124"/>
      <c r="BG15" s="124"/>
      <c r="BH15" s="124"/>
      <c r="BI15" s="124"/>
      <c r="BJ15" s="124"/>
      <c r="BK15" s="124"/>
      <c r="BL15" s="124"/>
      <c r="BM15" s="124"/>
      <c r="BN15" s="124"/>
      <c r="BO15" s="124"/>
      <c r="BP15" s="124"/>
      <c r="BQ15" s="124"/>
      <c r="BR15" s="124"/>
      <c r="BS15" s="124"/>
      <c r="BT15" s="124"/>
      <c r="BU15" s="124"/>
      <c r="BV15" s="124"/>
      <c r="BW15" s="124"/>
      <c r="BX15" s="124"/>
      <c r="BY15" s="124"/>
      <c r="BZ15" s="124"/>
      <c r="CA15" s="124"/>
      <c r="CB15" s="124"/>
      <c r="CC15" s="124"/>
      <c r="CD15" s="124"/>
      <c r="CE15" s="124"/>
      <c r="CF15" s="124"/>
      <c r="CG15" s="124"/>
      <c r="CH15" s="124"/>
      <c r="CI15" s="124"/>
      <c r="CJ15" s="124"/>
      <c r="CK15" s="124"/>
      <c r="CL15" s="124"/>
      <c r="CM15" s="124"/>
      <c r="CN15" s="124"/>
      <c r="CO15" s="124"/>
      <c r="CP15" s="124"/>
      <c r="CQ15" s="124"/>
      <c r="CR15" s="124"/>
      <c r="CS15" s="124"/>
      <c r="CT15" s="124"/>
      <c r="CU15" s="124"/>
      <c r="CV15" s="124"/>
      <c r="CW15" s="124"/>
      <c r="CX15" s="124"/>
      <c r="CY15" s="124"/>
      <c r="CZ15" s="124"/>
      <c r="DA15" s="124"/>
      <c r="DB15" s="124"/>
      <c r="DC15" s="124"/>
      <c r="DD15" s="124"/>
      <c r="DE15" s="124"/>
      <c r="DF15" s="124"/>
      <c r="DG15" s="124"/>
      <c r="DH15" s="124"/>
      <c r="DI15" s="124"/>
      <c r="DJ15" s="124"/>
      <c r="DK15" s="124"/>
      <c r="DL15" s="124"/>
      <c r="DM15" s="124"/>
      <c r="DN15" s="124"/>
      <c r="DO15" s="124"/>
      <c r="DP15" s="124"/>
      <c r="DQ15" s="124"/>
      <c r="DR15" s="124"/>
      <c r="DS15" s="124"/>
      <c r="DT15" s="124"/>
      <c r="DU15" s="124"/>
      <c r="DV15" s="124"/>
      <c r="DW15" s="124"/>
      <c r="DX15" s="124"/>
      <c r="DY15" s="124"/>
      <c r="DZ15" s="124"/>
      <c r="EA15" s="124"/>
      <c r="EB15" s="124"/>
      <c r="EC15" s="124"/>
      <c r="ED15" s="124"/>
      <c r="EE15" s="124"/>
      <c r="EF15" s="124"/>
      <c r="EG15" s="124"/>
      <c r="EH15" s="124"/>
      <c r="EI15" s="124"/>
      <c r="EJ15" s="124"/>
      <c r="EK15" s="124"/>
      <c r="EL15" s="124"/>
      <c r="EM15" s="124"/>
      <c r="EN15" s="124"/>
      <c r="EO15" s="124"/>
      <c r="EP15" s="124"/>
      <c r="EQ15" s="124"/>
      <c r="ER15" s="124"/>
      <c r="ES15" s="124"/>
      <c r="ET15" s="124"/>
      <c r="EU15" s="124"/>
      <c r="EV15" s="124"/>
      <c r="EW15" s="124"/>
      <c r="EX15" s="124"/>
      <c r="EY15" s="124"/>
      <c r="EZ15" s="124"/>
      <c r="FA15" s="124"/>
      <c r="FB15" s="124"/>
      <c r="FC15" s="124"/>
      <c r="FD15" s="124"/>
      <c r="FE15" s="124"/>
      <c r="FF15" s="124"/>
      <c r="FG15" s="124"/>
      <c r="FH15" s="124"/>
      <c r="FI15" s="124"/>
      <c r="FJ15" s="124"/>
      <c r="FK15" s="124"/>
      <c r="FL15" s="124"/>
      <c r="FM15" s="124"/>
      <c r="FN15" s="124"/>
      <c r="FO15" s="124"/>
      <c r="FP15" s="124"/>
      <c r="FQ15" s="124"/>
      <c r="FR15" s="124"/>
      <c r="FS15" s="124"/>
      <c r="FT15" s="124"/>
      <c r="FU15" s="124"/>
      <c r="FV15" s="124"/>
      <c r="FW15" s="124"/>
      <c r="FX15" s="124"/>
      <c r="FY15" s="124"/>
      <c r="FZ15" s="124"/>
      <c r="GA15" s="124"/>
      <c r="GB15" s="124"/>
      <c r="GC15" s="124"/>
      <c r="GD15" s="124"/>
      <c r="GE15" s="124"/>
      <c r="GF15" s="124"/>
      <c r="GG15" s="124"/>
      <c r="GH15" s="124"/>
      <c r="GI15" s="124"/>
      <c r="GJ15" s="124"/>
      <c r="GK15" s="124"/>
      <c r="GL15" s="124"/>
      <c r="GM15" s="124"/>
      <c r="GN15" s="124"/>
      <c r="GO15" s="124"/>
      <c r="GP15" s="124"/>
      <c r="GQ15" s="124"/>
      <c r="GR15" s="124"/>
      <c r="GS15" s="124"/>
      <c r="GT15" s="124"/>
      <c r="GU15" s="124"/>
      <c r="GV15" s="124"/>
      <c r="GW15" s="124"/>
      <c r="GX15" s="124"/>
      <c r="GY15" s="124"/>
      <c r="GZ15" s="124"/>
      <c r="HA15" s="124"/>
      <c r="HB15" s="124"/>
      <c r="HC15" s="124"/>
      <c r="HD15" s="124"/>
      <c r="HE15" s="124"/>
      <c r="HF15" s="124"/>
      <c r="HG15" s="124"/>
      <c r="HH15" s="124"/>
      <c r="HI15" s="124"/>
      <c r="HJ15" s="124"/>
      <c r="HK15" s="124"/>
      <c r="HL15" s="124"/>
      <c r="HM15" s="124"/>
      <c r="HN15" s="124"/>
      <c r="HO15" s="124"/>
      <c r="HP15" s="124"/>
      <c r="HQ15" s="124"/>
      <c r="HR15" s="124"/>
    </row>
    <row r="16" spans="1:226" ht="15">
      <c r="A16" s="220" t="s">
        <v>394</v>
      </c>
      <c r="B16" s="221" t="s">
        <v>395</v>
      </c>
      <c r="C16" s="127">
        <v>437</v>
      </c>
      <c r="D16" s="128">
        <v>697</v>
      </c>
      <c r="E16" s="129">
        <v>578</v>
      </c>
      <c r="F16" s="127"/>
      <c r="G16" s="128"/>
      <c r="H16" s="129"/>
      <c r="I16" s="127"/>
      <c r="J16" s="128"/>
      <c r="K16" s="129"/>
      <c r="L16" s="130">
        <f t="shared" si="0"/>
        <v>437</v>
      </c>
      <c r="M16" s="130">
        <f t="shared" si="1"/>
        <v>697</v>
      </c>
      <c r="N16" s="130">
        <f t="shared" si="2"/>
        <v>578</v>
      </c>
      <c r="O16" s="131">
        <f t="shared" si="3"/>
        <v>82.92682926829268</v>
      </c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24"/>
      <c r="AX16" s="124"/>
      <c r="AY16" s="124"/>
      <c r="AZ16" s="124"/>
      <c r="BA16" s="124"/>
      <c r="BB16" s="124"/>
      <c r="BC16" s="124"/>
      <c r="BD16" s="124"/>
      <c r="BE16" s="124"/>
      <c r="BF16" s="124"/>
      <c r="BG16" s="124"/>
      <c r="BH16" s="124"/>
      <c r="BI16" s="124"/>
      <c r="BJ16" s="124"/>
      <c r="BK16" s="124"/>
      <c r="BL16" s="124"/>
      <c r="BM16" s="124"/>
      <c r="BN16" s="124"/>
      <c r="BO16" s="124"/>
      <c r="BP16" s="124"/>
      <c r="BQ16" s="124"/>
      <c r="BR16" s="124"/>
      <c r="BS16" s="124"/>
      <c r="BT16" s="124"/>
      <c r="BU16" s="124"/>
      <c r="BV16" s="124"/>
      <c r="BW16" s="124"/>
      <c r="BX16" s="124"/>
      <c r="BY16" s="124"/>
      <c r="BZ16" s="124"/>
      <c r="CA16" s="124"/>
      <c r="CB16" s="124"/>
      <c r="CC16" s="124"/>
      <c r="CD16" s="124"/>
      <c r="CE16" s="124"/>
      <c r="CF16" s="124"/>
      <c r="CG16" s="124"/>
      <c r="CH16" s="124"/>
      <c r="CI16" s="124"/>
      <c r="CJ16" s="124"/>
      <c r="CK16" s="124"/>
      <c r="CL16" s="124"/>
      <c r="CM16" s="124"/>
      <c r="CN16" s="124"/>
      <c r="CO16" s="124"/>
      <c r="CP16" s="124"/>
      <c r="CQ16" s="124"/>
      <c r="CR16" s="124"/>
      <c r="CS16" s="124"/>
      <c r="CT16" s="124"/>
      <c r="CU16" s="124"/>
      <c r="CV16" s="124"/>
      <c r="CW16" s="124"/>
      <c r="CX16" s="124"/>
      <c r="CY16" s="124"/>
      <c r="CZ16" s="124"/>
      <c r="DA16" s="124"/>
      <c r="DB16" s="124"/>
      <c r="DC16" s="124"/>
      <c r="DD16" s="124"/>
      <c r="DE16" s="124"/>
      <c r="DF16" s="124"/>
      <c r="DG16" s="124"/>
      <c r="DH16" s="124"/>
      <c r="DI16" s="124"/>
      <c r="DJ16" s="124"/>
      <c r="DK16" s="124"/>
      <c r="DL16" s="124"/>
      <c r="DM16" s="124"/>
      <c r="DN16" s="124"/>
      <c r="DO16" s="124"/>
      <c r="DP16" s="124"/>
      <c r="DQ16" s="124"/>
      <c r="DR16" s="124"/>
      <c r="DS16" s="124"/>
      <c r="DT16" s="124"/>
      <c r="DU16" s="124"/>
      <c r="DV16" s="124"/>
      <c r="DW16" s="124"/>
      <c r="DX16" s="124"/>
      <c r="DY16" s="124"/>
      <c r="DZ16" s="124"/>
      <c r="EA16" s="124"/>
      <c r="EB16" s="124"/>
      <c r="EC16" s="124"/>
      <c r="ED16" s="124"/>
      <c r="EE16" s="124"/>
      <c r="EF16" s="124"/>
      <c r="EG16" s="124"/>
      <c r="EH16" s="124"/>
      <c r="EI16" s="124"/>
      <c r="EJ16" s="124"/>
      <c r="EK16" s="124"/>
      <c r="EL16" s="124"/>
      <c r="EM16" s="124"/>
      <c r="EN16" s="124"/>
      <c r="EO16" s="124"/>
      <c r="EP16" s="124"/>
      <c r="EQ16" s="124"/>
      <c r="ER16" s="124"/>
      <c r="ES16" s="124"/>
      <c r="ET16" s="124"/>
      <c r="EU16" s="124"/>
      <c r="EV16" s="124"/>
      <c r="EW16" s="124"/>
      <c r="EX16" s="124"/>
      <c r="EY16" s="124"/>
      <c r="EZ16" s="124"/>
      <c r="FA16" s="124"/>
      <c r="FB16" s="124"/>
      <c r="FC16" s="124"/>
      <c r="FD16" s="124"/>
      <c r="FE16" s="124"/>
      <c r="FF16" s="124"/>
      <c r="FG16" s="124"/>
      <c r="FH16" s="124"/>
      <c r="FI16" s="124"/>
      <c r="FJ16" s="124"/>
      <c r="FK16" s="124"/>
      <c r="FL16" s="124"/>
      <c r="FM16" s="124"/>
      <c r="FN16" s="124"/>
      <c r="FO16" s="124"/>
      <c r="FP16" s="124"/>
      <c r="FQ16" s="124"/>
      <c r="FR16" s="124"/>
      <c r="FS16" s="124"/>
      <c r="FT16" s="124"/>
      <c r="FU16" s="124"/>
      <c r="FV16" s="124"/>
      <c r="FW16" s="124"/>
      <c r="FX16" s="124"/>
      <c r="FY16" s="124"/>
      <c r="FZ16" s="124"/>
      <c r="GA16" s="124"/>
      <c r="GB16" s="124"/>
      <c r="GC16" s="124"/>
      <c r="GD16" s="124"/>
      <c r="GE16" s="124"/>
      <c r="GF16" s="124"/>
      <c r="GG16" s="124"/>
      <c r="GH16" s="124"/>
      <c r="GI16" s="124"/>
      <c r="GJ16" s="124"/>
      <c r="GK16" s="124"/>
      <c r="GL16" s="124"/>
      <c r="GM16" s="124"/>
      <c r="GN16" s="124"/>
      <c r="GO16" s="124"/>
      <c r="GP16" s="124"/>
      <c r="GQ16" s="124"/>
      <c r="GR16" s="124"/>
      <c r="GS16" s="124"/>
      <c r="GT16" s="124"/>
      <c r="GU16" s="124"/>
      <c r="GV16" s="124"/>
      <c r="GW16" s="124"/>
      <c r="GX16" s="124"/>
      <c r="GY16" s="124"/>
      <c r="GZ16" s="124"/>
      <c r="HA16" s="124"/>
      <c r="HB16" s="124"/>
      <c r="HC16" s="124"/>
      <c r="HD16" s="124"/>
      <c r="HE16" s="124"/>
      <c r="HF16" s="124"/>
      <c r="HG16" s="124"/>
      <c r="HH16" s="124"/>
      <c r="HI16" s="124"/>
      <c r="HJ16" s="124"/>
      <c r="HK16" s="124"/>
      <c r="HL16" s="124"/>
      <c r="HM16" s="124"/>
      <c r="HN16" s="124"/>
      <c r="HO16" s="124"/>
      <c r="HP16" s="124"/>
      <c r="HQ16" s="124"/>
      <c r="HR16" s="124"/>
    </row>
    <row r="17" spans="1:226" ht="15">
      <c r="A17" s="220" t="s">
        <v>396</v>
      </c>
      <c r="B17" s="221" t="s">
        <v>397</v>
      </c>
      <c r="C17" s="127"/>
      <c r="D17" s="128">
        <v>1051</v>
      </c>
      <c r="E17" s="129">
        <v>1051</v>
      </c>
      <c r="F17" s="127"/>
      <c r="G17" s="128"/>
      <c r="H17" s="129"/>
      <c r="I17" s="127"/>
      <c r="J17" s="128"/>
      <c r="K17" s="129"/>
      <c r="L17" s="130"/>
      <c r="M17" s="130">
        <f t="shared" si="1"/>
        <v>1051</v>
      </c>
      <c r="N17" s="130">
        <f t="shared" si="2"/>
        <v>1051</v>
      </c>
      <c r="O17" s="131">
        <f t="shared" si="3"/>
        <v>100</v>
      </c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24"/>
      <c r="AX17" s="124"/>
      <c r="AY17" s="124"/>
      <c r="AZ17" s="124"/>
      <c r="BA17" s="124"/>
      <c r="BB17" s="124"/>
      <c r="BC17" s="124"/>
      <c r="BD17" s="124"/>
      <c r="BE17" s="124"/>
      <c r="BF17" s="124"/>
      <c r="BG17" s="124"/>
      <c r="BH17" s="124"/>
      <c r="BI17" s="124"/>
      <c r="BJ17" s="124"/>
      <c r="BK17" s="124"/>
      <c r="BL17" s="124"/>
      <c r="BM17" s="124"/>
      <c r="BN17" s="124"/>
      <c r="BO17" s="124"/>
      <c r="BP17" s="124"/>
      <c r="BQ17" s="124"/>
      <c r="BR17" s="124"/>
      <c r="BS17" s="124"/>
      <c r="BT17" s="124"/>
      <c r="BU17" s="124"/>
      <c r="BV17" s="124"/>
      <c r="BW17" s="124"/>
      <c r="BX17" s="124"/>
      <c r="BY17" s="124"/>
      <c r="BZ17" s="124"/>
      <c r="CA17" s="124"/>
      <c r="CB17" s="124"/>
      <c r="CC17" s="124"/>
      <c r="CD17" s="124"/>
      <c r="CE17" s="124"/>
      <c r="CF17" s="124"/>
      <c r="CG17" s="124"/>
      <c r="CH17" s="124"/>
      <c r="CI17" s="124"/>
      <c r="CJ17" s="124"/>
      <c r="CK17" s="124"/>
      <c r="CL17" s="124"/>
      <c r="CM17" s="124"/>
      <c r="CN17" s="124"/>
      <c r="CO17" s="124"/>
      <c r="CP17" s="124"/>
      <c r="CQ17" s="124"/>
      <c r="CR17" s="124"/>
      <c r="CS17" s="124"/>
      <c r="CT17" s="124"/>
      <c r="CU17" s="124"/>
      <c r="CV17" s="124"/>
      <c r="CW17" s="124"/>
      <c r="CX17" s="124"/>
      <c r="CY17" s="124"/>
      <c r="CZ17" s="124"/>
      <c r="DA17" s="124"/>
      <c r="DB17" s="124"/>
      <c r="DC17" s="124"/>
      <c r="DD17" s="124"/>
      <c r="DE17" s="124"/>
      <c r="DF17" s="124"/>
      <c r="DG17" s="124"/>
      <c r="DH17" s="124"/>
      <c r="DI17" s="124"/>
      <c r="DJ17" s="124"/>
      <c r="DK17" s="124"/>
      <c r="DL17" s="124"/>
      <c r="DM17" s="124"/>
      <c r="DN17" s="124"/>
      <c r="DO17" s="124"/>
      <c r="DP17" s="124"/>
      <c r="DQ17" s="124"/>
      <c r="DR17" s="124"/>
      <c r="DS17" s="124"/>
      <c r="DT17" s="124"/>
      <c r="DU17" s="124"/>
      <c r="DV17" s="124"/>
      <c r="DW17" s="124"/>
      <c r="DX17" s="124"/>
      <c r="DY17" s="124"/>
      <c r="DZ17" s="124"/>
      <c r="EA17" s="124"/>
      <c r="EB17" s="124"/>
      <c r="EC17" s="124"/>
      <c r="ED17" s="124"/>
      <c r="EE17" s="124"/>
      <c r="EF17" s="124"/>
      <c r="EG17" s="124"/>
      <c r="EH17" s="124"/>
      <c r="EI17" s="124"/>
      <c r="EJ17" s="124"/>
      <c r="EK17" s="124"/>
      <c r="EL17" s="124"/>
      <c r="EM17" s="124"/>
      <c r="EN17" s="124"/>
      <c r="EO17" s="124"/>
      <c r="EP17" s="124"/>
      <c r="EQ17" s="124"/>
      <c r="ER17" s="124"/>
      <c r="ES17" s="124"/>
      <c r="ET17" s="124"/>
      <c r="EU17" s="124"/>
      <c r="EV17" s="124"/>
      <c r="EW17" s="124"/>
      <c r="EX17" s="124"/>
      <c r="EY17" s="124"/>
      <c r="EZ17" s="124"/>
      <c r="FA17" s="124"/>
      <c r="FB17" s="124"/>
      <c r="FC17" s="124"/>
      <c r="FD17" s="124"/>
      <c r="FE17" s="124"/>
      <c r="FF17" s="124"/>
      <c r="FG17" s="124"/>
      <c r="FH17" s="124"/>
      <c r="FI17" s="124"/>
      <c r="FJ17" s="124"/>
      <c r="FK17" s="124"/>
      <c r="FL17" s="124"/>
      <c r="FM17" s="124"/>
      <c r="FN17" s="124"/>
      <c r="FO17" s="124"/>
      <c r="FP17" s="124"/>
      <c r="FQ17" s="124"/>
      <c r="FR17" s="124"/>
      <c r="FS17" s="124"/>
      <c r="FT17" s="124"/>
      <c r="FU17" s="124"/>
      <c r="FV17" s="124"/>
      <c r="FW17" s="124"/>
      <c r="FX17" s="124"/>
      <c r="FY17" s="124"/>
      <c r="FZ17" s="124"/>
      <c r="GA17" s="124"/>
      <c r="GB17" s="124"/>
      <c r="GC17" s="124"/>
      <c r="GD17" s="124"/>
      <c r="GE17" s="124"/>
      <c r="GF17" s="124"/>
      <c r="GG17" s="124"/>
      <c r="GH17" s="124"/>
      <c r="GI17" s="124"/>
      <c r="GJ17" s="124"/>
      <c r="GK17" s="124"/>
      <c r="GL17" s="124"/>
      <c r="GM17" s="124"/>
      <c r="GN17" s="124"/>
      <c r="GO17" s="124"/>
      <c r="GP17" s="124"/>
      <c r="GQ17" s="124"/>
      <c r="GR17" s="124"/>
      <c r="GS17" s="124"/>
      <c r="GT17" s="124"/>
      <c r="GU17" s="124"/>
      <c r="GV17" s="124"/>
      <c r="GW17" s="124"/>
      <c r="GX17" s="124"/>
      <c r="GY17" s="124"/>
      <c r="GZ17" s="124"/>
      <c r="HA17" s="124"/>
      <c r="HB17" s="124"/>
      <c r="HC17" s="124"/>
      <c r="HD17" s="124"/>
      <c r="HE17" s="124"/>
      <c r="HF17" s="124"/>
      <c r="HG17" s="124"/>
      <c r="HH17" s="124"/>
      <c r="HI17" s="124"/>
      <c r="HJ17" s="124"/>
      <c r="HK17" s="124"/>
      <c r="HL17" s="124"/>
      <c r="HM17" s="124"/>
      <c r="HN17" s="124"/>
      <c r="HO17" s="124"/>
      <c r="HP17" s="124"/>
      <c r="HQ17" s="124"/>
      <c r="HR17" s="124"/>
    </row>
    <row r="18" spans="1:226" ht="15">
      <c r="A18" s="220" t="s">
        <v>446</v>
      </c>
      <c r="B18" s="221" t="s">
        <v>447</v>
      </c>
      <c r="C18" s="127"/>
      <c r="D18" s="128"/>
      <c r="E18" s="129"/>
      <c r="F18" s="127"/>
      <c r="G18" s="128">
        <v>10100</v>
      </c>
      <c r="H18" s="129">
        <v>10100</v>
      </c>
      <c r="I18" s="127"/>
      <c r="J18" s="128"/>
      <c r="K18" s="129"/>
      <c r="L18" s="130"/>
      <c r="M18" s="130">
        <f t="shared" si="1"/>
        <v>10100</v>
      </c>
      <c r="N18" s="130">
        <f t="shared" si="2"/>
        <v>10100</v>
      </c>
      <c r="O18" s="131">
        <f t="shared" si="3"/>
        <v>100</v>
      </c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4"/>
      <c r="BA18" s="124"/>
      <c r="BB18" s="124"/>
      <c r="BC18" s="124"/>
      <c r="BD18" s="124"/>
      <c r="BE18" s="124"/>
      <c r="BF18" s="124"/>
      <c r="BG18" s="124"/>
      <c r="BH18" s="124"/>
      <c r="BI18" s="124"/>
      <c r="BJ18" s="124"/>
      <c r="BK18" s="124"/>
      <c r="BL18" s="124"/>
      <c r="BM18" s="124"/>
      <c r="BN18" s="124"/>
      <c r="BO18" s="124"/>
      <c r="BP18" s="124"/>
      <c r="BQ18" s="124"/>
      <c r="BR18" s="124"/>
      <c r="BS18" s="124"/>
      <c r="BT18" s="124"/>
      <c r="BU18" s="124"/>
      <c r="BV18" s="124"/>
      <c r="BW18" s="124"/>
      <c r="BX18" s="124"/>
      <c r="BY18" s="124"/>
      <c r="BZ18" s="124"/>
      <c r="CA18" s="124"/>
      <c r="CB18" s="124"/>
      <c r="CC18" s="124"/>
      <c r="CD18" s="124"/>
      <c r="CE18" s="124"/>
      <c r="CF18" s="124"/>
      <c r="CG18" s="124"/>
      <c r="CH18" s="124"/>
      <c r="CI18" s="124"/>
      <c r="CJ18" s="124"/>
      <c r="CK18" s="124"/>
      <c r="CL18" s="124"/>
      <c r="CM18" s="124"/>
      <c r="CN18" s="124"/>
      <c r="CO18" s="124"/>
      <c r="CP18" s="124"/>
      <c r="CQ18" s="124"/>
      <c r="CR18" s="124"/>
      <c r="CS18" s="124"/>
      <c r="CT18" s="124"/>
      <c r="CU18" s="124"/>
      <c r="CV18" s="124"/>
      <c r="CW18" s="124"/>
      <c r="CX18" s="124"/>
      <c r="CY18" s="124"/>
      <c r="CZ18" s="124"/>
      <c r="DA18" s="124"/>
      <c r="DB18" s="124"/>
      <c r="DC18" s="124"/>
      <c r="DD18" s="124"/>
      <c r="DE18" s="124"/>
      <c r="DF18" s="124"/>
      <c r="DG18" s="124"/>
      <c r="DH18" s="124"/>
      <c r="DI18" s="124"/>
      <c r="DJ18" s="124"/>
      <c r="DK18" s="124"/>
      <c r="DL18" s="124"/>
      <c r="DM18" s="124"/>
      <c r="DN18" s="124"/>
      <c r="DO18" s="124"/>
      <c r="DP18" s="124"/>
      <c r="DQ18" s="124"/>
      <c r="DR18" s="124"/>
      <c r="DS18" s="124"/>
      <c r="DT18" s="124"/>
      <c r="DU18" s="124"/>
      <c r="DV18" s="124"/>
      <c r="DW18" s="124"/>
      <c r="DX18" s="124"/>
      <c r="DY18" s="124"/>
      <c r="DZ18" s="124"/>
      <c r="EA18" s="124"/>
      <c r="EB18" s="124"/>
      <c r="EC18" s="124"/>
      <c r="ED18" s="124"/>
      <c r="EE18" s="124"/>
      <c r="EF18" s="124"/>
      <c r="EG18" s="124"/>
      <c r="EH18" s="124"/>
      <c r="EI18" s="124"/>
      <c r="EJ18" s="124"/>
      <c r="EK18" s="124"/>
      <c r="EL18" s="124"/>
      <c r="EM18" s="124"/>
      <c r="EN18" s="124"/>
      <c r="EO18" s="124"/>
      <c r="EP18" s="124"/>
      <c r="EQ18" s="124"/>
      <c r="ER18" s="124"/>
      <c r="ES18" s="124"/>
      <c r="ET18" s="124"/>
      <c r="EU18" s="124"/>
      <c r="EV18" s="124"/>
      <c r="EW18" s="124"/>
      <c r="EX18" s="124"/>
      <c r="EY18" s="124"/>
      <c r="EZ18" s="124"/>
      <c r="FA18" s="124"/>
      <c r="FB18" s="124"/>
      <c r="FC18" s="124"/>
      <c r="FD18" s="124"/>
      <c r="FE18" s="124"/>
      <c r="FF18" s="124"/>
      <c r="FG18" s="124"/>
      <c r="FH18" s="124"/>
      <c r="FI18" s="124"/>
      <c r="FJ18" s="124"/>
      <c r="FK18" s="124"/>
      <c r="FL18" s="124"/>
      <c r="FM18" s="124"/>
      <c r="FN18" s="124"/>
      <c r="FO18" s="124"/>
      <c r="FP18" s="124"/>
      <c r="FQ18" s="124"/>
      <c r="FR18" s="124"/>
      <c r="FS18" s="124"/>
      <c r="FT18" s="124"/>
      <c r="FU18" s="124"/>
      <c r="FV18" s="124"/>
      <c r="FW18" s="124"/>
      <c r="FX18" s="124"/>
      <c r="FY18" s="124"/>
      <c r="FZ18" s="124"/>
      <c r="GA18" s="124"/>
      <c r="GB18" s="124"/>
      <c r="GC18" s="124"/>
      <c r="GD18" s="124"/>
      <c r="GE18" s="124"/>
      <c r="GF18" s="124"/>
      <c r="GG18" s="124"/>
      <c r="GH18" s="124"/>
      <c r="GI18" s="124"/>
      <c r="GJ18" s="124"/>
      <c r="GK18" s="124"/>
      <c r="GL18" s="124"/>
      <c r="GM18" s="124"/>
      <c r="GN18" s="124"/>
      <c r="GO18" s="124"/>
      <c r="GP18" s="124"/>
      <c r="GQ18" s="124"/>
      <c r="GR18" s="124"/>
      <c r="GS18" s="124"/>
      <c r="GT18" s="124"/>
      <c r="GU18" s="124"/>
      <c r="GV18" s="124"/>
      <c r="GW18" s="124"/>
      <c r="GX18" s="124"/>
      <c r="GY18" s="124"/>
      <c r="GZ18" s="124"/>
      <c r="HA18" s="124"/>
      <c r="HB18" s="124"/>
      <c r="HC18" s="124"/>
      <c r="HD18" s="124"/>
      <c r="HE18" s="124"/>
      <c r="HF18" s="124"/>
      <c r="HG18" s="124"/>
      <c r="HH18" s="124"/>
      <c r="HI18" s="124"/>
      <c r="HJ18" s="124"/>
      <c r="HK18" s="124"/>
      <c r="HL18" s="124"/>
      <c r="HM18" s="124"/>
      <c r="HN18" s="124"/>
      <c r="HO18" s="124"/>
      <c r="HP18" s="124"/>
      <c r="HQ18" s="124"/>
      <c r="HR18" s="124"/>
    </row>
    <row r="19" spans="1:226" ht="15">
      <c r="A19" s="220" t="s">
        <v>464</v>
      </c>
      <c r="B19" s="221" t="s">
        <v>588</v>
      </c>
      <c r="C19" s="127">
        <v>254</v>
      </c>
      <c r="D19" s="128">
        <v>1139</v>
      </c>
      <c r="E19" s="129">
        <v>904</v>
      </c>
      <c r="F19" s="127"/>
      <c r="G19" s="128"/>
      <c r="H19" s="129"/>
      <c r="I19" s="127"/>
      <c r="J19" s="128"/>
      <c r="K19" s="129"/>
      <c r="L19" s="130">
        <f t="shared" si="0"/>
        <v>254</v>
      </c>
      <c r="M19" s="130">
        <f t="shared" si="1"/>
        <v>1139</v>
      </c>
      <c r="N19" s="130">
        <f t="shared" si="2"/>
        <v>904</v>
      </c>
      <c r="O19" s="131">
        <f t="shared" si="3"/>
        <v>79.36786654960491</v>
      </c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4"/>
      <c r="BA19" s="124"/>
      <c r="BB19" s="124"/>
      <c r="BC19" s="124"/>
      <c r="BD19" s="124"/>
      <c r="BE19" s="124"/>
      <c r="BF19" s="124"/>
      <c r="BG19" s="124"/>
      <c r="BH19" s="124"/>
      <c r="BI19" s="124"/>
      <c r="BJ19" s="124"/>
      <c r="BK19" s="124"/>
      <c r="BL19" s="124"/>
      <c r="BM19" s="124"/>
      <c r="BN19" s="124"/>
      <c r="BO19" s="124"/>
      <c r="BP19" s="124"/>
      <c r="BQ19" s="124"/>
      <c r="BR19" s="124"/>
      <c r="BS19" s="124"/>
      <c r="BT19" s="124"/>
      <c r="BU19" s="124"/>
      <c r="BV19" s="124"/>
      <c r="BW19" s="124"/>
      <c r="BX19" s="124"/>
      <c r="BY19" s="124"/>
      <c r="BZ19" s="124"/>
      <c r="CA19" s="124"/>
      <c r="CB19" s="124"/>
      <c r="CC19" s="124"/>
      <c r="CD19" s="124"/>
      <c r="CE19" s="124"/>
      <c r="CF19" s="124"/>
      <c r="CG19" s="124"/>
      <c r="CH19" s="124"/>
      <c r="CI19" s="124"/>
      <c r="CJ19" s="124"/>
      <c r="CK19" s="124"/>
      <c r="CL19" s="124"/>
      <c r="CM19" s="124"/>
      <c r="CN19" s="124"/>
      <c r="CO19" s="124"/>
      <c r="CP19" s="124"/>
      <c r="CQ19" s="124"/>
      <c r="CR19" s="124"/>
      <c r="CS19" s="124"/>
      <c r="CT19" s="124"/>
      <c r="CU19" s="124"/>
      <c r="CV19" s="124"/>
      <c r="CW19" s="124"/>
      <c r="CX19" s="124"/>
      <c r="CY19" s="124"/>
      <c r="CZ19" s="124"/>
      <c r="DA19" s="124"/>
      <c r="DB19" s="124"/>
      <c r="DC19" s="124"/>
      <c r="DD19" s="124"/>
      <c r="DE19" s="124"/>
      <c r="DF19" s="124"/>
      <c r="DG19" s="124"/>
      <c r="DH19" s="124"/>
      <c r="DI19" s="124"/>
      <c r="DJ19" s="124"/>
      <c r="DK19" s="124"/>
      <c r="DL19" s="124"/>
      <c r="DM19" s="124"/>
      <c r="DN19" s="124"/>
      <c r="DO19" s="124"/>
      <c r="DP19" s="124"/>
      <c r="DQ19" s="124"/>
      <c r="DR19" s="124"/>
      <c r="DS19" s="124"/>
      <c r="DT19" s="124"/>
      <c r="DU19" s="124"/>
      <c r="DV19" s="124"/>
      <c r="DW19" s="124"/>
      <c r="DX19" s="124"/>
      <c r="DY19" s="124"/>
      <c r="DZ19" s="124"/>
      <c r="EA19" s="124"/>
      <c r="EB19" s="124"/>
      <c r="EC19" s="124"/>
      <c r="ED19" s="124"/>
      <c r="EE19" s="124"/>
      <c r="EF19" s="124"/>
      <c r="EG19" s="124"/>
      <c r="EH19" s="124"/>
      <c r="EI19" s="124"/>
      <c r="EJ19" s="124"/>
      <c r="EK19" s="124"/>
      <c r="EL19" s="124"/>
      <c r="EM19" s="124"/>
      <c r="EN19" s="124"/>
      <c r="EO19" s="124"/>
      <c r="EP19" s="124"/>
      <c r="EQ19" s="124"/>
      <c r="ER19" s="124"/>
      <c r="ES19" s="124"/>
      <c r="ET19" s="124"/>
      <c r="EU19" s="124"/>
      <c r="EV19" s="124"/>
      <c r="EW19" s="124"/>
      <c r="EX19" s="124"/>
      <c r="EY19" s="124"/>
      <c r="EZ19" s="124"/>
      <c r="FA19" s="124"/>
      <c r="FB19" s="124"/>
      <c r="FC19" s="124"/>
      <c r="FD19" s="124"/>
      <c r="FE19" s="124"/>
      <c r="FF19" s="124"/>
      <c r="FG19" s="124"/>
      <c r="FH19" s="124"/>
      <c r="FI19" s="124"/>
      <c r="FJ19" s="124"/>
      <c r="FK19" s="124"/>
      <c r="FL19" s="124"/>
      <c r="FM19" s="124"/>
      <c r="FN19" s="124"/>
      <c r="FO19" s="124"/>
      <c r="FP19" s="124"/>
      <c r="FQ19" s="124"/>
      <c r="FR19" s="124"/>
      <c r="FS19" s="124"/>
      <c r="FT19" s="124"/>
      <c r="FU19" s="124"/>
      <c r="FV19" s="124"/>
      <c r="FW19" s="124"/>
      <c r="FX19" s="124"/>
      <c r="FY19" s="124"/>
      <c r="FZ19" s="124"/>
      <c r="GA19" s="124"/>
      <c r="GB19" s="124"/>
      <c r="GC19" s="124"/>
      <c r="GD19" s="124"/>
      <c r="GE19" s="124"/>
      <c r="GF19" s="124"/>
      <c r="GG19" s="124"/>
      <c r="GH19" s="124"/>
      <c r="GI19" s="124"/>
      <c r="GJ19" s="124"/>
      <c r="GK19" s="124"/>
      <c r="GL19" s="124"/>
      <c r="GM19" s="124"/>
      <c r="GN19" s="124"/>
      <c r="GO19" s="124"/>
      <c r="GP19" s="124"/>
      <c r="GQ19" s="124"/>
      <c r="GR19" s="124"/>
      <c r="GS19" s="124"/>
      <c r="GT19" s="124"/>
      <c r="GU19" s="124"/>
      <c r="GV19" s="124"/>
      <c r="GW19" s="124"/>
      <c r="GX19" s="124"/>
      <c r="GY19" s="124"/>
      <c r="GZ19" s="124"/>
      <c r="HA19" s="124"/>
      <c r="HB19" s="124"/>
      <c r="HC19" s="124"/>
      <c r="HD19" s="124"/>
      <c r="HE19" s="124"/>
      <c r="HF19" s="124"/>
      <c r="HG19" s="124"/>
      <c r="HH19" s="124"/>
      <c r="HI19" s="124"/>
      <c r="HJ19" s="124"/>
      <c r="HK19" s="124"/>
      <c r="HL19" s="124"/>
      <c r="HM19" s="124"/>
      <c r="HN19" s="124"/>
      <c r="HO19" s="124"/>
      <c r="HP19" s="124"/>
      <c r="HQ19" s="124"/>
      <c r="HR19" s="124"/>
    </row>
    <row r="20" spans="1:226" s="135" customFormat="1" ht="30">
      <c r="A20" s="235" t="s">
        <v>465</v>
      </c>
      <c r="B20" s="221" t="s">
        <v>466</v>
      </c>
      <c r="C20" s="127">
        <v>288</v>
      </c>
      <c r="D20" s="128">
        <v>288</v>
      </c>
      <c r="E20" s="129">
        <v>8</v>
      </c>
      <c r="F20" s="127"/>
      <c r="G20" s="128"/>
      <c r="H20" s="129"/>
      <c r="I20" s="127"/>
      <c r="J20" s="128"/>
      <c r="K20" s="129"/>
      <c r="L20" s="130">
        <f t="shared" si="0"/>
        <v>288</v>
      </c>
      <c r="M20" s="130">
        <f t="shared" si="1"/>
        <v>288</v>
      </c>
      <c r="N20" s="130">
        <f t="shared" si="2"/>
        <v>8</v>
      </c>
      <c r="O20" s="131">
        <f t="shared" si="3"/>
        <v>2.7777777777777777</v>
      </c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  <c r="AV20" s="134"/>
      <c r="AW20" s="134"/>
      <c r="AX20" s="134"/>
      <c r="AY20" s="134"/>
      <c r="AZ20" s="134"/>
      <c r="BA20" s="134"/>
      <c r="BB20" s="134"/>
      <c r="BC20" s="134"/>
      <c r="BD20" s="134"/>
      <c r="BE20" s="134"/>
      <c r="BF20" s="134"/>
      <c r="BG20" s="134"/>
      <c r="BH20" s="134"/>
      <c r="BI20" s="134"/>
      <c r="BJ20" s="134"/>
      <c r="BK20" s="134"/>
      <c r="BL20" s="134"/>
      <c r="BM20" s="134"/>
      <c r="BN20" s="134"/>
      <c r="BO20" s="134"/>
      <c r="BP20" s="134"/>
      <c r="BQ20" s="134"/>
      <c r="BR20" s="134"/>
      <c r="BS20" s="134"/>
      <c r="BT20" s="134"/>
      <c r="BU20" s="134"/>
      <c r="BV20" s="134"/>
      <c r="BW20" s="134"/>
      <c r="BX20" s="134"/>
      <c r="BY20" s="134"/>
      <c r="BZ20" s="134"/>
      <c r="CA20" s="134"/>
      <c r="CB20" s="134"/>
      <c r="CC20" s="134"/>
      <c r="CD20" s="134"/>
      <c r="CE20" s="134"/>
      <c r="CF20" s="134"/>
      <c r="CG20" s="134"/>
      <c r="CH20" s="134"/>
      <c r="CI20" s="134"/>
      <c r="CJ20" s="134"/>
      <c r="CK20" s="134"/>
      <c r="CL20" s="134"/>
      <c r="CM20" s="134"/>
      <c r="CN20" s="134"/>
      <c r="CO20" s="134"/>
      <c r="CP20" s="134"/>
      <c r="CQ20" s="134"/>
      <c r="CR20" s="134"/>
      <c r="CS20" s="134"/>
      <c r="CT20" s="134"/>
      <c r="CU20" s="134"/>
      <c r="CV20" s="134"/>
      <c r="CW20" s="134"/>
      <c r="CX20" s="134"/>
      <c r="CY20" s="134"/>
      <c r="CZ20" s="134"/>
      <c r="DA20" s="134"/>
      <c r="DB20" s="134"/>
      <c r="DC20" s="134"/>
      <c r="DD20" s="134"/>
      <c r="DE20" s="134"/>
      <c r="DF20" s="134"/>
      <c r="DG20" s="134"/>
      <c r="DH20" s="134"/>
      <c r="DI20" s="134"/>
      <c r="DJ20" s="134"/>
      <c r="DK20" s="134"/>
      <c r="DL20" s="134"/>
      <c r="DM20" s="134"/>
      <c r="DN20" s="134"/>
      <c r="DO20" s="134"/>
      <c r="DP20" s="134"/>
      <c r="DQ20" s="134"/>
      <c r="DR20" s="134"/>
      <c r="DS20" s="134"/>
      <c r="DT20" s="134"/>
      <c r="DU20" s="134"/>
      <c r="DV20" s="134"/>
      <c r="DW20" s="134"/>
      <c r="DX20" s="134"/>
      <c r="DY20" s="134"/>
      <c r="DZ20" s="134"/>
      <c r="EA20" s="134"/>
      <c r="EB20" s="134"/>
      <c r="EC20" s="134"/>
      <c r="ED20" s="134"/>
      <c r="EE20" s="134"/>
      <c r="EF20" s="134"/>
      <c r="EG20" s="134"/>
      <c r="EH20" s="134"/>
      <c r="EI20" s="134"/>
      <c r="EJ20" s="134"/>
      <c r="EK20" s="134"/>
      <c r="EL20" s="134"/>
      <c r="EM20" s="134"/>
      <c r="EN20" s="134"/>
      <c r="EO20" s="134"/>
      <c r="EP20" s="134"/>
      <c r="EQ20" s="134"/>
      <c r="ER20" s="134"/>
      <c r="ES20" s="134"/>
      <c r="ET20" s="134"/>
      <c r="EU20" s="134"/>
      <c r="EV20" s="134"/>
      <c r="EW20" s="134"/>
      <c r="EX20" s="134"/>
      <c r="EY20" s="134"/>
      <c r="EZ20" s="134"/>
      <c r="FA20" s="134"/>
      <c r="FB20" s="134"/>
      <c r="FC20" s="134"/>
      <c r="FD20" s="134"/>
      <c r="FE20" s="134"/>
      <c r="FF20" s="134"/>
      <c r="FG20" s="134"/>
      <c r="FH20" s="134"/>
      <c r="FI20" s="134"/>
      <c r="FJ20" s="134"/>
      <c r="FK20" s="134"/>
      <c r="FL20" s="134"/>
      <c r="FM20" s="134"/>
      <c r="FN20" s="134"/>
      <c r="FO20" s="134"/>
      <c r="FP20" s="134"/>
      <c r="FQ20" s="134"/>
      <c r="FR20" s="134"/>
      <c r="FS20" s="134"/>
      <c r="FT20" s="134"/>
      <c r="FU20" s="134"/>
      <c r="FV20" s="134"/>
      <c r="FW20" s="134"/>
      <c r="FX20" s="134"/>
      <c r="FY20" s="134"/>
      <c r="FZ20" s="134"/>
      <c r="GA20" s="134"/>
      <c r="GB20" s="134"/>
      <c r="GC20" s="134"/>
      <c r="GD20" s="134"/>
      <c r="GE20" s="134"/>
      <c r="GF20" s="134"/>
      <c r="GG20" s="134"/>
      <c r="GH20" s="134"/>
      <c r="GI20" s="134"/>
      <c r="GJ20" s="134"/>
      <c r="GK20" s="134"/>
      <c r="GL20" s="134"/>
      <c r="GM20" s="134"/>
      <c r="GN20" s="134"/>
      <c r="GO20" s="134"/>
      <c r="GP20" s="134"/>
      <c r="GQ20" s="134"/>
      <c r="GR20" s="134"/>
      <c r="GS20" s="134"/>
      <c r="GT20" s="134"/>
      <c r="GU20" s="134"/>
      <c r="GV20" s="134"/>
      <c r="GW20" s="134"/>
      <c r="GX20" s="134"/>
      <c r="GY20" s="134"/>
      <c r="GZ20" s="134"/>
      <c r="HA20" s="134"/>
      <c r="HB20" s="134"/>
      <c r="HC20" s="134"/>
      <c r="HD20" s="134"/>
      <c r="HE20" s="134"/>
      <c r="HF20" s="134"/>
      <c r="HG20" s="134"/>
      <c r="HH20" s="134"/>
      <c r="HI20" s="134"/>
      <c r="HJ20" s="134"/>
      <c r="HK20" s="134"/>
      <c r="HL20" s="134"/>
      <c r="HM20" s="134"/>
      <c r="HN20" s="134"/>
      <c r="HO20" s="134"/>
      <c r="HP20" s="134"/>
      <c r="HQ20" s="134"/>
      <c r="HR20" s="134"/>
    </row>
    <row r="21" spans="1:226" s="135" customFormat="1" ht="15">
      <c r="A21" s="235" t="s">
        <v>486</v>
      </c>
      <c r="B21" s="221" t="s">
        <v>487</v>
      </c>
      <c r="C21" s="127"/>
      <c r="D21" s="128"/>
      <c r="E21" s="129">
        <v>12</v>
      </c>
      <c r="F21" s="127"/>
      <c r="G21" s="128"/>
      <c r="H21" s="129"/>
      <c r="I21" s="127"/>
      <c r="J21" s="128"/>
      <c r="K21" s="129"/>
      <c r="L21" s="130"/>
      <c r="M21" s="130"/>
      <c r="N21" s="130">
        <f t="shared" si="2"/>
        <v>12</v>
      </c>
      <c r="O21" s="131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  <c r="AY21" s="134"/>
      <c r="AZ21" s="134"/>
      <c r="BA21" s="134"/>
      <c r="BB21" s="134"/>
      <c r="BC21" s="134"/>
      <c r="BD21" s="134"/>
      <c r="BE21" s="134"/>
      <c r="BF21" s="134"/>
      <c r="BG21" s="134"/>
      <c r="BH21" s="134"/>
      <c r="BI21" s="134"/>
      <c r="BJ21" s="134"/>
      <c r="BK21" s="134"/>
      <c r="BL21" s="134"/>
      <c r="BM21" s="134"/>
      <c r="BN21" s="134"/>
      <c r="BO21" s="134"/>
      <c r="BP21" s="134"/>
      <c r="BQ21" s="134"/>
      <c r="BR21" s="134"/>
      <c r="BS21" s="134"/>
      <c r="BT21" s="134"/>
      <c r="BU21" s="134"/>
      <c r="BV21" s="134"/>
      <c r="BW21" s="134"/>
      <c r="BX21" s="134"/>
      <c r="BY21" s="134"/>
      <c r="BZ21" s="134"/>
      <c r="CA21" s="134"/>
      <c r="CB21" s="134"/>
      <c r="CC21" s="134"/>
      <c r="CD21" s="134"/>
      <c r="CE21" s="134"/>
      <c r="CF21" s="134"/>
      <c r="CG21" s="134"/>
      <c r="CH21" s="134"/>
      <c r="CI21" s="134"/>
      <c r="CJ21" s="134"/>
      <c r="CK21" s="134"/>
      <c r="CL21" s="134"/>
      <c r="CM21" s="134"/>
      <c r="CN21" s="134"/>
      <c r="CO21" s="134"/>
      <c r="CP21" s="134"/>
      <c r="CQ21" s="134"/>
      <c r="CR21" s="134"/>
      <c r="CS21" s="134"/>
      <c r="CT21" s="134"/>
      <c r="CU21" s="134"/>
      <c r="CV21" s="134"/>
      <c r="CW21" s="134"/>
      <c r="CX21" s="134"/>
      <c r="CY21" s="134"/>
      <c r="CZ21" s="134"/>
      <c r="DA21" s="134"/>
      <c r="DB21" s="134"/>
      <c r="DC21" s="134"/>
      <c r="DD21" s="134"/>
      <c r="DE21" s="134"/>
      <c r="DF21" s="134"/>
      <c r="DG21" s="134"/>
      <c r="DH21" s="134"/>
      <c r="DI21" s="134"/>
      <c r="DJ21" s="134"/>
      <c r="DK21" s="134"/>
      <c r="DL21" s="134"/>
      <c r="DM21" s="134"/>
      <c r="DN21" s="134"/>
      <c r="DO21" s="134"/>
      <c r="DP21" s="134"/>
      <c r="DQ21" s="134"/>
      <c r="DR21" s="134"/>
      <c r="DS21" s="134"/>
      <c r="DT21" s="134"/>
      <c r="DU21" s="134"/>
      <c r="DV21" s="134"/>
      <c r="DW21" s="134"/>
      <c r="DX21" s="134"/>
      <c r="DY21" s="134"/>
      <c r="DZ21" s="134"/>
      <c r="EA21" s="134"/>
      <c r="EB21" s="134"/>
      <c r="EC21" s="134"/>
      <c r="ED21" s="134"/>
      <c r="EE21" s="134"/>
      <c r="EF21" s="134"/>
      <c r="EG21" s="134"/>
      <c r="EH21" s="134"/>
      <c r="EI21" s="134"/>
      <c r="EJ21" s="134"/>
      <c r="EK21" s="134"/>
      <c r="EL21" s="134"/>
      <c r="EM21" s="134"/>
      <c r="EN21" s="134"/>
      <c r="EO21" s="134"/>
      <c r="EP21" s="134"/>
      <c r="EQ21" s="134"/>
      <c r="ER21" s="134"/>
      <c r="ES21" s="134"/>
      <c r="ET21" s="134"/>
      <c r="EU21" s="134"/>
      <c r="EV21" s="134"/>
      <c r="EW21" s="134"/>
      <c r="EX21" s="134"/>
      <c r="EY21" s="134"/>
      <c r="EZ21" s="134"/>
      <c r="FA21" s="134"/>
      <c r="FB21" s="134"/>
      <c r="FC21" s="134"/>
      <c r="FD21" s="134"/>
      <c r="FE21" s="134"/>
      <c r="FF21" s="134"/>
      <c r="FG21" s="134"/>
      <c r="FH21" s="134"/>
      <c r="FI21" s="134"/>
      <c r="FJ21" s="134"/>
      <c r="FK21" s="134"/>
      <c r="FL21" s="134"/>
      <c r="FM21" s="134"/>
      <c r="FN21" s="134"/>
      <c r="FO21" s="134"/>
      <c r="FP21" s="134"/>
      <c r="FQ21" s="134"/>
      <c r="FR21" s="134"/>
      <c r="FS21" s="134"/>
      <c r="FT21" s="134"/>
      <c r="FU21" s="134"/>
      <c r="FV21" s="134"/>
      <c r="FW21" s="134"/>
      <c r="FX21" s="134"/>
      <c r="FY21" s="134"/>
      <c r="FZ21" s="134"/>
      <c r="GA21" s="134"/>
      <c r="GB21" s="134"/>
      <c r="GC21" s="134"/>
      <c r="GD21" s="134"/>
      <c r="GE21" s="134"/>
      <c r="GF21" s="134"/>
      <c r="GG21" s="134"/>
      <c r="GH21" s="134"/>
      <c r="GI21" s="134"/>
      <c r="GJ21" s="134"/>
      <c r="GK21" s="134"/>
      <c r="GL21" s="134"/>
      <c r="GM21" s="134"/>
      <c r="GN21" s="134"/>
      <c r="GO21" s="134"/>
      <c r="GP21" s="134"/>
      <c r="GQ21" s="134"/>
      <c r="GR21" s="134"/>
      <c r="GS21" s="134"/>
      <c r="GT21" s="134"/>
      <c r="GU21" s="134"/>
      <c r="GV21" s="134"/>
      <c r="GW21" s="134"/>
      <c r="GX21" s="134"/>
      <c r="GY21" s="134"/>
      <c r="GZ21" s="134"/>
      <c r="HA21" s="134"/>
      <c r="HB21" s="134"/>
      <c r="HC21" s="134"/>
      <c r="HD21" s="134"/>
      <c r="HE21" s="134"/>
      <c r="HF21" s="134"/>
      <c r="HG21" s="134"/>
      <c r="HH21" s="134"/>
      <c r="HI21" s="134"/>
      <c r="HJ21" s="134"/>
      <c r="HK21" s="134"/>
      <c r="HL21" s="134"/>
      <c r="HM21" s="134"/>
      <c r="HN21" s="134"/>
      <c r="HO21" s="134"/>
      <c r="HP21" s="134"/>
      <c r="HQ21" s="134"/>
      <c r="HR21" s="134"/>
    </row>
    <row r="22" spans="1:15" ht="30">
      <c r="A22" s="220" t="s">
        <v>448</v>
      </c>
      <c r="B22" s="221" t="s">
        <v>449</v>
      </c>
      <c r="C22" s="127">
        <v>3368</v>
      </c>
      <c r="D22" s="128">
        <v>4639</v>
      </c>
      <c r="E22" s="129">
        <v>4639</v>
      </c>
      <c r="F22" s="127"/>
      <c r="G22" s="128"/>
      <c r="H22" s="129"/>
      <c r="I22" s="127"/>
      <c r="J22" s="128"/>
      <c r="K22" s="129"/>
      <c r="L22" s="130">
        <f t="shared" si="0"/>
        <v>3368</v>
      </c>
      <c r="M22" s="130">
        <f t="shared" si="1"/>
        <v>4639</v>
      </c>
      <c r="N22" s="130">
        <f t="shared" si="2"/>
        <v>4639</v>
      </c>
      <c r="O22" s="131">
        <f t="shared" si="3"/>
        <v>100</v>
      </c>
    </row>
    <row r="23" spans="1:226" ht="15">
      <c r="A23" s="220" t="s">
        <v>467</v>
      </c>
      <c r="B23" s="221" t="s">
        <v>468</v>
      </c>
      <c r="C23" s="127"/>
      <c r="D23" s="128"/>
      <c r="E23" s="129"/>
      <c r="F23" s="127"/>
      <c r="G23" s="128">
        <v>600</v>
      </c>
      <c r="H23" s="129">
        <v>600</v>
      </c>
      <c r="I23" s="127"/>
      <c r="J23" s="128"/>
      <c r="K23" s="129"/>
      <c r="L23" s="130"/>
      <c r="M23" s="130">
        <f t="shared" si="1"/>
        <v>600</v>
      </c>
      <c r="N23" s="130">
        <f t="shared" si="2"/>
        <v>600</v>
      </c>
      <c r="O23" s="131">
        <f t="shared" si="3"/>
        <v>100</v>
      </c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124"/>
      <c r="AM23" s="124"/>
      <c r="AN23" s="124"/>
      <c r="AO23" s="124"/>
      <c r="AP23" s="124"/>
      <c r="AQ23" s="124"/>
      <c r="AR23" s="124"/>
      <c r="AS23" s="124"/>
      <c r="AT23" s="124"/>
      <c r="AU23" s="124"/>
      <c r="AV23" s="124"/>
      <c r="AW23" s="124"/>
      <c r="AX23" s="124"/>
      <c r="AY23" s="124"/>
      <c r="AZ23" s="124"/>
      <c r="BA23" s="124"/>
      <c r="BB23" s="124"/>
      <c r="BC23" s="124"/>
      <c r="BD23" s="124"/>
      <c r="BE23" s="124"/>
      <c r="BF23" s="124"/>
      <c r="BG23" s="124"/>
      <c r="BH23" s="124"/>
      <c r="BI23" s="124"/>
      <c r="BJ23" s="124"/>
      <c r="BK23" s="124"/>
      <c r="BL23" s="124"/>
      <c r="BM23" s="124"/>
      <c r="BN23" s="124"/>
      <c r="BO23" s="124"/>
      <c r="BP23" s="124"/>
      <c r="BQ23" s="124"/>
      <c r="BR23" s="124"/>
      <c r="BS23" s="124"/>
      <c r="BT23" s="124"/>
      <c r="BU23" s="124"/>
      <c r="BV23" s="124"/>
      <c r="BW23" s="124"/>
      <c r="BX23" s="124"/>
      <c r="BY23" s="124"/>
      <c r="BZ23" s="124"/>
      <c r="CA23" s="124"/>
      <c r="CB23" s="124"/>
      <c r="CC23" s="124"/>
      <c r="CD23" s="124"/>
      <c r="CE23" s="124"/>
      <c r="CF23" s="124"/>
      <c r="CG23" s="124"/>
      <c r="CH23" s="124"/>
      <c r="CI23" s="124"/>
      <c r="CJ23" s="124"/>
      <c r="CK23" s="124"/>
      <c r="CL23" s="124"/>
      <c r="CM23" s="124"/>
      <c r="CN23" s="124"/>
      <c r="CO23" s="124"/>
      <c r="CP23" s="124"/>
      <c r="CQ23" s="124"/>
      <c r="CR23" s="124"/>
      <c r="CS23" s="124"/>
      <c r="CT23" s="124"/>
      <c r="CU23" s="124"/>
      <c r="CV23" s="124"/>
      <c r="CW23" s="124"/>
      <c r="CX23" s="124"/>
      <c r="CY23" s="124"/>
      <c r="CZ23" s="124"/>
      <c r="DA23" s="124"/>
      <c r="DB23" s="124"/>
      <c r="DC23" s="124"/>
      <c r="DD23" s="124"/>
      <c r="DE23" s="124"/>
      <c r="DF23" s="124"/>
      <c r="DG23" s="124"/>
      <c r="DH23" s="124"/>
      <c r="DI23" s="124"/>
      <c r="DJ23" s="124"/>
      <c r="DK23" s="124"/>
      <c r="DL23" s="124"/>
      <c r="DM23" s="124"/>
      <c r="DN23" s="124"/>
      <c r="DO23" s="124"/>
      <c r="DP23" s="124"/>
      <c r="DQ23" s="124"/>
      <c r="DR23" s="124"/>
      <c r="DS23" s="124"/>
      <c r="DT23" s="124"/>
      <c r="DU23" s="124"/>
      <c r="DV23" s="124"/>
      <c r="DW23" s="124"/>
      <c r="DX23" s="124"/>
      <c r="DY23" s="124"/>
      <c r="DZ23" s="124"/>
      <c r="EA23" s="124"/>
      <c r="EB23" s="124"/>
      <c r="EC23" s="124"/>
      <c r="ED23" s="124"/>
      <c r="EE23" s="124"/>
      <c r="EF23" s="124"/>
      <c r="EG23" s="124"/>
      <c r="EH23" s="124"/>
      <c r="EI23" s="124"/>
      <c r="EJ23" s="124"/>
      <c r="EK23" s="124"/>
      <c r="EL23" s="124"/>
      <c r="EM23" s="124"/>
      <c r="EN23" s="124"/>
      <c r="EO23" s="124"/>
      <c r="EP23" s="124"/>
      <c r="EQ23" s="124"/>
      <c r="ER23" s="124"/>
      <c r="ES23" s="124"/>
      <c r="ET23" s="124"/>
      <c r="EU23" s="124"/>
      <c r="EV23" s="124"/>
      <c r="EW23" s="124"/>
      <c r="EX23" s="124"/>
      <c r="EY23" s="124"/>
      <c r="EZ23" s="124"/>
      <c r="FA23" s="124"/>
      <c r="FB23" s="124"/>
      <c r="FC23" s="124"/>
      <c r="FD23" s="124"/>
      <c r="FE23" s="124"/>
      <c r="FF23" s="124"/>
      <c r="FG23" s="124"/>
      <c r="FH23" s="124"/>
      <c r="FI23" s="124"/>
      <c r="FJ23" s="124"/>
      <c r="FK23" s="124"/>
      <c r="FL23" s="124"/>
      <c r="FM23" s="124"/>
      <c r="FN23" s="124"/>
      <c r="FO23" s="124"/>
      <c r="FP23" s="124"/>
      <c r="FQ23" s="124"/>
      <c r="FR23" s="124"/>
      <c r="FS23" s="124"/>
      <c r="FT23" s="124"/>
      <c r="FU23" s="124"/>
      <c r="FV23" s="124"/>
      <c r="FW23" s="124"/>
      <c r="FX23" s="124"/>
      <c r="FY23" s="124"/>
      <c r="FZ23" s="124"/>
      <c r="GA23" s="124"/>
      <c r="GB23" s="124"/>
      <c r="GC23" s="124"/>
      <c r="GD23" s="124"/>
      <c r="GE23" s="124"/>
      <c r="GF23" s="124"/>
      <c r="GG23" s="124"/>
      <c r="GH23" s="124"/>
      <c r="GI23" s="124"/>
      <c r="GJ23" s="124"/>
      <c r="GK23" s="124"/>
      <c r="GL23" s="124"/>
      <c r="GM23" s="124"/>
      <c r="GN23" s="124"/>
      <c r="GO23" s="124"/>
      <c r="GP23" s="124"/>
      <c r="GQ23" s="124"/>
      <c r="GR23" s="124"/>
      <c r="GS23" s="124"/>
      <c r="GT23" s="124"/>
      <c r="GU23" s="124"/>
      <c r="GV23" s="124"/>
      <c r="GW23" s="124"/>
      <c r="GX23" s="124"/>
      <c r="GY23" s="124"/>
      <c r="GZ23" s="124"/>
      <c r="HA23" s="124"/>
      <c r="HB23" s="124"/>
      <c r="HC23" s="124"/>
      <c r="HD23" s="124"/>
      <c r="HE23" s="124"/>
      <c r="HF23" s="124"/>
      <c r="HG23" s="124"/>
      <c r="HH23" s="124"/>
      <c r="HI23" s="124"/>
      <c r="HJ23" s="124"/>
      <c r="HK23" s="124"/>
      <c r="HL23" s="124"/>
      <c r="HM23" s="124"/>
      <c r="HN23" s="124"/>
      <c r="HO23" s="124"/>
      <c r="HP23" s="124"/>
      <c r="HQ23" s="124"/>
      <c r="HR23" s="124"/>
    </row>
    <row r="24" spans="1:226" ht="15">
      <c r="A24" s="220" t="s">
        <v>450</v>
      </c>
      <c r="B24" s="221" t="s">
        <v>850</v>
      </c>
      <c r="C24" s="127">
        <v>2984</v>
      </c>
      <c r="D24" s="128">
        <v>3174</v>
      </c>
      <c r="E24" s="129">
        <v>3015</v>
      </c>
      <c r="F24" s="127"/>
      <c r="G24" s="128"/>
      <c r="H24" s="129"/>
      <c r="I24" s="127"/>
      <c r="J24" s="128"/>
      <c r="K24" s="129"/>
      <c r="L24" s="130">
        <f t="shared" si="0"/>
        <v>2984</v>
      </c>
      <c r="M24" s="130">
        <f t="shared" si="1"/>
        <v>3174</v>
      </c>
      <c r="N24" s="130">
        <f t="shared" si="2"/>
        <v>3015</v>
      </c>
      <c r="O24" s="131">
        <f t="shared" si="3"/>
        <v>94.99054820415878</v>
      </c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I24" s="124"/>
      <c r="AJ24" s="124"/>
      <c r="AK24" s="124"/>
      <c r="AL24" s="124"/>
      <c r="AM24" s="124"/>
      <c r="AN24" s="124"/>
      <c r="AO24" s="124"/>
      <c r="AP24" s="124"/>
      <c r="AQ24" s="124"/>
      <c r="AR24" s="124"/>
      <c r="AS24" s="124"/>
      <c r="AT24" s="124"/>
      <c r="AU24" s="124"/>
      <c r="AV24" s="124"/>
      <c r="AW24" s="124"/>
      <c r="AX24" s="124"/>
      <c r="AY24" s="124"/>
      <c r="AZ24" s="124"/>
      <c r="BA24" s="124"/>
      <c r="BB24" s="124"/>
      <c r="BC24" s="124"/>
      <c r="BD24" s="124"/>
      <c r="BE24" s="124"/>
      <c r="BF24" s="124"/>
      <c r="BG24" s="124"/>
      <c r="BH24" s="124"/>
      <c r="BI24" s="124"/>
      <c r="BJ24" s="124"/>
      <c r="BK24" s="124"/>
      <c r="BL24" s="124"/>
      <c r="BM24" s="124"/>
      <c r="BN24" s="124"/>
      <c r="BO24" s="124"/>
      <c r="BP24" s="124"/>
      <c r="BQ24" s="124"/>
      <c r="BR24" s="124"/>
      <c r="BS24" s="124"/>
      <c r="BT24" s="124"/>
      <c r="BU24" s="124"/>
      <c r="BV24" s="124"/>
      <c r="BW24" s="124"/>
      <c r="BX24" s="124"/>
      <c r="BY24" s="124"/>
      <c r="BZ24" s="124"/>
      <c r="CA24" s="124"/>
      <c r="CB24" s="124"/>
      <c r="CC24" s="124"/>
      <c r="CD24" s="124"/>
      <c r="CE24" s="124"/>
      <c r="CF24" s="124"/>
      <c r="CG24" s="124"/>
      <c r="CH24" s="124"/>
      <c r="CI24" s="124"/>
      <c r="CJ24" s="124"/>
      <c r="CK24" s="124"/>
      <c r="CL24" s="124"/>
      <c r="CM24" s="124"/>
      <c r="CN24" s="124"/>
      <c r="CO24" s="124"/>
      <c r="CP24" s="124"/>
      <c r="CQ24" s="124"/>
      <c r="CR24" s="124"/>
      <c r="CS24" s="124"/>
      <c r="CT24" s="124"/>
      <c r="CU24" s="124"/>
      <c r="CV24" s="124"/>
      <c r="CW24" s="124"/>
      <c r="CX24" s="124"/>
      <c r="CY24" s="124"/>
      <c r="CZ24" s="124"/>
      <c r="DA24" s="124"/>
      <c r="DB24" s="124"/>
      <c r="DC24" s="124"/>
      <c r="DD24" s="124"/>
      <c r="DE24" s="124"/>
      <c r="DF24" s="124"/>
      <c r="DG24" s="124"/>
      <c r="DH24" s="124"/>
      <c r="DI24" s="124"/>
      <c r="DJ24" s="124"/>
      <c r="DK24" s="124"/>
      <c r="DL24" s="124"/>
      <c r="DM24" s="124"/>
      <c r="DN24" s="124"/>
      <c r="DO24" s="124"/>
      <c r="DP24" s="124"/>
      <c r="DQ24" s="124"/>
      <c r="DR24" s="124"/>
      <c r="DS24" s="124"/>
      <c r="DT24" s="124"/>
      <c r="DU24" s="124"/>
      <c r="DV24" s="124"/>
      <c r="DW24" s="124"/>
      <c r="DX24" s="124"/>
      <c r="DY24" s="124"/>
      <c r="DZ24" s="124"/>
      <c r="EA24" s="124"/>
      <c r="EB24" s="124"/>
      <c r="EC24" s="124"/>
      <c r="ED24" s="124"/>
      <c r="EE24" s="124"/>
      <c r="EF24" s="124"/>
      <c r="EG24" s="124"/>
      <c r="EH24" s="124"/>
      <c r="EI24" s="124"/>
      <c r="EJ24" s="124"/>
      <c r="EK24" s="124"/>
      <c r="EL24" s="124"/>
      <c r="EM24" s="124"/>
      <c r="EN24" s="124"/>
      <c r="EO24" s="124"/>
      <c r="EP24" s="124"/>
      <c r="EQ24" s="124"/>
      <c r="ER24" s="124"/>
      <c r="ES24" s="124"/>
      <c r="ET24" s="124"/>
      <c r="EU24" s="124"/>
      <c r="EV24" s="124"/>
      <c r="EW24" s="124"/>
      <c r="EX24" s="124"/>
      <c r="EY24" s="124"/>
      <c r="EZ24" s="124"/>
      <c r="FA24" s="124"/>
      <c r="FB24" s="124"/>
      <c r="FC24" s="124"/>
      <c r="FD24" s="124"/>
      <c r="FE24" s="124"/>
      <c r="FF24" s="124"/>
      <c r="FG24" s="124"/>
      <c r="FH24" s="124"/>
      <c r="FI24" s="124"/>
      <c r="FJ24" s="124"/>
      <c r="FK24" s="124"/>
      <c r="FL24" s="124"/>
      <c r="FM24" s="124"/>
      <c r="FN24" s="124"/>
      <c r="FO24" s="124"/>
      <c r="FP24" s="124"/>
      <c r="FQ24" s="124"/>
      <c r="FR24" s="124"/>
      <c r="FS24" s="124"/>
      <c r="FT24" s="124"/>
      <c r="FU24" s="124"/>
      <c r="FV24" s="124"/>
      <c r="FW24" s="124"/>
      <c r="FX24" s="124"/>
      <c r="FY24" s="124"/>
      <c r="FZ24" s="124"/>
      <c r="GA24" s="124"/>
      <c r="GB24" s="124"/>
      <c r="GC24" s="124"/>
      <c r="GD24" s="124"/>
      <c r="GE24" s="124"/>
      <c r="GF24" s="124"/>
      <c r="GG24" s="124"/>
      <c r="GH24" s="124"/>
      <c r="GI24" s="124"/>
      <c r="GJ24" s="124"/>
      <c r="GK24" s="124"/>
      <c r="GL24" s="124"/>
      <c r="GM24" s="124"/>
      <c r="GN24" s="124"/>
      <c r="GO24" s="124"/>
      <c r="GP24" s="124"/>
      <c r="GQ24" s="124"/>
      <c r="GR24" s="124"/>
      <c r="GS24" s="124"/>
      <c r="GT24" s="124"/>
      <c r="GU24" s="124"/>
      <c r="GV24" s="124"/>
      <c r="GW24" s="124"/>
      <c r="GX24" s="124"/>
      <c r="GY24" s="124"/>
      <c r="GZ24" s="124"/>
      <c r="HA24" s="124"/>
      <c r="HB24" s="124"/>
      <c r="HC24" s="124"/>
      <c r="HD24" s="124"/>
      <c r="HE24" s="124"/>
      <c r="HF24" s="124"/>
      <c r="HG24" s="124"/>
      <c r="HH24" s="124"/>
      <c r="HI24" s="124"/>
      <c r="HJ24" s="124"/>
      <c r="HK24" s="124"/>
      <c r="HL24" s="124"/>
      <c r="HM24" s="124"/>
      <c r="HN24" s="124"/>
      <c r="HO24" s="124"/>
      <c r="HP24" s="124"/>
      <c r="HQ24" s="124"/>
      <c r="HR24" s="124"/>
    </row>
    <row r="25" spans="1:226" ht="15">
      <c r="A25" s="220" t="s">
        <v>469</v>
      </c>
      <c r="B25" s="221" t="s">
        <v>849</v>
      </c>
      <c r="C25" s="127">
        <v>381</v>
      </c>
      <c r="D25" s="128">
        <v>381</v>
      </c>
      <c r="E25" s="129">
        <v>227</v>
      </c>
      <c r="F25" s="127"/>
      <c r="G25" s="128"/>
      <c r="H25" s="129"/>
      <c r="I25" s="127"/>
      <c r="J25" s="128"/>
      <c r="K25" s="129"/>
      <c r="L25" s="130">
        <f t="shared" si="0"/>
        <v>381</v>
      </c>
      <c r="M25" s="130">
        <f t="shared" si="1"/>
        <v>381</v>
      </c>
      <c r="N25" s="130">
        <f t="shared" si="2"/>
        <v>227</v>
      </c>
      <c r="O25" s="131">
        <f t="shared" si="3"/>
        <v>59.580052493438316</v>
      </c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  <c r="AG25" s="124"/>
      <c r="AH25" s="124"/>
      <c r="AI25" s="124"/>
      <c r="AJ25" s="124"/>
      <c r="AK25" s="124"/>
      <c r="AL25" s="124"/>
      <c r="AM25" s="124"/>
      <c r="AN25" s="124"/>
      <c r="AO25" s="124"/>
      <c r="AP25" s="124"/>
      <c r="AQ25" s="124"/>
      <c r="AR25" s="124"/>
      <c r="AS25" s="124"/>
      <c r="AT25" s="124"/>
      <c r="AU25" s="124"/>
      <c r="AV25" s="124"/>
      <c r="AW25" s="124"/>
      <c r="AX25" s="124"/>
      <c r="AY25" s="124"/>
      <c r="AZ25" s="124"/>
      <c r="BA25" s="124"/>
      <c r="BB25" s="124"/>
      <c r="BC25" s="124"/>
      <c r="BD25" s="124"/>
      <c r="BE25" s="124"/>
      <c r="BF25" s="124"/>
      <c r="BG25" s="124"/>
      <c r="BH25" s="124"/>
      <c r="BI25" s="124"/>
      <c r="BJ25" s="124"/>
      <c r="BK25" s="124"/>
      <c r="BL25" s="124"/>
      <c r="BM25" s="124"/>
      <c r="BN25" s="124"/>
      <c r="BO25" s="124"/>
      <c r="BP25" s="124"/>
      <c r="BQ25" s="124"/>
      <c r="BR25" s="124"/>
      <c r="BS25" s="124"/>
      <c r="BT25" s="124"/>
      <c r="BU25" s="124"/>
      <c r="BV25" s="124"/>
      <c r="BW25" s="124"/>
      <c r="BX25" s="124"/>
      <c r="BY25" s="124"/>
      <c r="BZ25" s="124"/>
      <c r="CA25" s="124"/>
      <c r="CB25" s="124"/>
      <c r="CC25" s="124"/>
      <c r="CD25" s="124"/>
      <c r="CE25" s="124"/>
      <c r="CF25" s="124"/>
      <c r="CG25" s="124"/>
      <c r="CH25" s="124"/>
      <c r="CI25" s="124"/>
      <c r="CJ25" s="124"/>
      <c r="CK25" s="124"/>
      <c r="CL25" s="124"/>
      <c r="CM25" s="124"/>
      <c r="CN25" s="124"/>
      <c r="CO25" s="124"/>
      <c r="CP25" s="124"/>
      <c r="CQ25" s="124"/>
      <c r="CR25" s="124"/>
      <c r="CS25" s="124"/>
      <c r="CT25" s="124"/>
      <c r="CU25" s="124"/>
      <c r="CV25" s="124"/>
      <c r="CW25" s="124"/>
      <c r="CX25" s="124"/>
      <c r="CY25" s="124"/>
      <c r="CZ25" s="124"/>
      <c r="DA25" s="124"/>
      <c r="DB25" s="124"/>
      <c r="DC25" s="124"/>
      <c r="DD25" s="124"/>
      <c r="DE25" s="124"/>
      <c r="DF25" s="124"/>
      <c r="DG25" s="124"/>
      <c r="DH25" s="124"/>
      <c r="DI25" s="124"/>
      <c r="DJ25" s="124"/>
      <c r="DK25" s="124"/>
      <c r="DL25" s="124"/>
      <c r="DM25" s="124"/>
      <c r="DN25" s="124"/>
      <c r="DO25" s="124"/>
      <c r="DP25" s="124"/>
      <c r="DQ25" s="124"/>
      <c r="DR25" s="124"/>
      <c r="DS25" s="124"/>
      <c r="DT25" s="124"/>
      <c r="DU25" s="124"/>
      <c r="DV25" s="124"/>
      <c r="DW25" s="124"/>
      <c r="DX25" s="124"/>
      <c r="DY25" s="124"/>
      <c r="DZ25" s="124"/>
      <c r="EA25" s="124"/>
      <c r="EB25" s="124"/>
      <c r="EC25" s="124"/>
      <c r="ED25" s="124"/>
      <c r="EE25" s="124"/>
      <c r="EF25" s="124"/>
      <c r="EG25" s="124"/>
      <c r="EH25" s="124"/>
      <c r="EI25" s="124"/>
      <c r="EJ25" s="124"/>
      <c r="EK25" s="124"/>
      <c r="EL25" s="124"/>
      <c r="EM25" s="124"/>
      <c r="EN25" s="124"/>
      <c r="EO25" s="124"/>
      <c r="EP25" s="124"/>
      <c r="EQ25" s="124"/>
      <c r="ER25" s="124"/>
      <c r="ES25" s="124"/>
      <c r="ET25" s="124"/>
      <c r="EU25" s="124"/>
      <c r="EV25" s="124"/>
      <c r="EW25" s="124"/>
      <c r="EX25" s="124"/>
      <c r="EY25" s="124"/>
      <c r="EZ25" s="124"/>
      <c r="FA25" s="124"/>
      <c r="FB25" s="124"/>
      <c r="FC25" s="124"/>
      <c r="FD25" s="124"/>
      <c r="FE25" s="124"/>
      <c r="FF25" s="124"/>
      <c r="FG25" s="124"/>
      <c r="FH25" s="124"/>
      <c r="FI25" s="124"/>
      <c r="FJ25" s="124"/>
      <c r="FK25" s="124"/>
      <c r="FL25" s="124"/>
      <c r="FM25" s="124"/>
      <c r="FN25" s="124"/>
      <c r="FO25" s="124"/>
      <c r="FP25" s="124"/>
      <c r="FQ25" s="124"/>
      <c r="FR25" s="124"/>
      <c r="FS25" s="124"/>
      <c r="FT25" s="124"/>
      <c r="FU25" s="124"/>
      <c r="FV25" s="124"/>
      <c r="FW25" s="124"/>
      <c r="FX25" s="124"/>
      <c r="FY25" s="124"/>
      <c r="FZ25" s="124"/>
      <c r="GA25" s="124"/>
      <c r="GB25" s="124"/>
      <c r="GC25" s="124"/>
      <c r="GD25" s="124"/>
      <c r="GE25" s="124"/>
      <c r="GF25" s="124"/>
      <c r="GG25" s="124"/>
      <c r="GH25" s="124"/>
      <c r="GI25" s="124"/>
      <c r="GJ25" s="124"/>
      <c r="GK25" s="124"/>
      <c r="GL25" s="124"/>
      <c r="GM25" s="124"/>
      <c r="GN25" s="124"/>
      <c r="GO25" s="124"/>
      <c r="GP25" s="124"/>
      <c r="GQ25" s="124"/>
      <c r="GR25" s="124"/>
      <c r="GS25" s="124"/>
      <c r="GT25" s="124"/>
      <c r="GU25" s="124"/>
      <c r="GV25" s="124"/>
      <c r="GW25" s="124"/>
      <c r="GX25" s="124"/>
      <c r="GY25" s="124"/>
      <c r="GZ25" s="124"/>
      <c r="HA25" s="124"/>
      <c r="HB25" s="124"/>
      <c r="HC25" s="124"/>
      <c r="HD25" s="124"/>
      <c r="HE25" s="124"/>
      <c r="HF25" s="124"/>
      <c r="HG25" s="124"/>
      <c r="HH25" s="124"/>
      <c r="HI25" s="124"/>
      <c r="HJ25" s="124"/>
      <c r="HK25" s="124"/>
      <c r="HL25" s="124"/>
      <c r="HM25" s="124"/>
      <c r="HN25" s="124"/>
      <c r="HO25" s="124"/>
      <c r="HP25" s="124"/>
      <c r="HQ25" s="124"/>
      <c r="HR25" s="124"/>
    </row>
    <row r="26" spans="1:15" ht="15">
      <c r="A26" s="220" t="s">
        <v>451</v>
      </c>
      <c r="B26" s="221" t="s">
        <v>452</v>
      </c>
      <c r="C26" s="127">
        <v>1897</v>
      </c>
      <c r="D26" s="128">
        <v>2319</v>
      </c>
      <c r="E26" s="129">
        <v>2064</v>
      </c>
      <c r="F26" s="127">
        <v>4390</v>
      </c>
      <c r="G26" s="128">
        <v>4555</v>
      </c>
      <c r="H26" s="129">
        <v>5147</v>
      </c>
      <c r="I26" s="127"/>
      <c r="J26" s="128"/>
      <c r="K26" s="129"/>
      <c r="L26" s="130">
        <f t="shared" si="0"/>
        <v>6287</v>
      </c>
      <c r="M26" s="130">
        <f t="shared" si="1"/>
        <v>6874</v>
      </c>
      <c r="N26" s="130">
        <f t="shared" si="2"/>
        <v>7211</v>
      </c>
      <c r="O26" s="131">
        <f t="shared" si="3"/>
        <v>104.9025312772767</v>
      </c>
    </row>
    <row r="27" spans="1:15" ht="15">
      <c r="A27" s="220" t="s">
        <v>470</v>
      </c>
      <c r="B27" s="222" t="s">
        <v>851</v>
      </c>
      <c r="C27" s="127">
        <v>60</v>
      </c>
      <c r="D27" s="128">
        <v>60</v>
      </c>
      <c r="E27" s="129">
        <v>20</v>
      </c>
      <c r="F27" s="127"/>
      <c r="G27" s="128"/>
      <c r="H27" s="129"/>
      <c r="I27" s="127"/>
      <c r="J27" s="128"/>
      <c r="K27" s="129"/>
      <c r="L27" s="130">
        <f t="shared" si="0"/>
        <v>60</v>
      </c>
      <c r="M27" s="130">
        <f t="shared" si="1"/>
        <v>60</v>
      </c>
      <c r="N27" s="130">
        <f t="shared" si="2"/>
        <v>20</v>
      </c>
      <c r="O27" s="131">
        <f t="shared" si="3"/>
        <v>33.33333333333333</v>
      </c>
    </row>
    <row r="28" spans="1:15" ht="15">
      <c r="A28" s="220" t="s">
        <v>453</v>
      </c>
      <c r="B28" s="221" t="s">
        <v>587</v>
      </c>
      <c r="C28" s="127">
        <v>8600</v>
      </c>
      <c r="D28" s="128">
        <v>9050</v>
      </c>
      <c r="E28" s="129">
        <v>8600</v>
      </c>
      <c r="F28" s="127"/>
      <c r="G28" s="128"/>
      <c r="H28" s="129"/>
      <c r="I28" s="127"/>
      <c r="J28" s="128"/>
      <c r="K28" s="129"/>
      <c r="L28" s="130">
        <f t="shared" si="0"/>
        <v>8600</v>
      </c>
      <c r="M28" s="130">
        <f t="shared" si="1"/>
        <v>9050</v>
      </c>
      <c r="N28" s="130">
        <f t="shared" si="2"/>
        <v>8600</v>
      </c>
      <c r="O28" s="131">
        <f t="shared" si="3"/>
        <v>95.02762430939227</v>
      </c>
    </row>
    <row r="29" spans="1:15" ht="30">
      <c r="A29" s="220" t="s">
        <v>471</v>
      </c>
      <c r="B29" s="221" t="s">
        <v>472</v>
      </c>
      <c r="C29" s="127">
        <v>675</v>
      </c>
      <c r="D29" s="128">
        <v>675</v>
      </c>
      <c r="E29" s="129">
        <v>675</v>
      </c>
      <c r="F29" s="127"/>
      <c r="G29" s="128"/>
      <c r="H29" s="129"/>
      <c r="I29" s="127"/>
      <c r="J29" s="128"/>
      <c r="K29" s="129"/>
      <c r="L29" s="130">
        <f t="shared" si="0"/>
        <v>675</v>
      </c>
      <c r="M29" s="130">
        <f t="shared" si="1"/>
        <v>675</v>
      </c>
      <c r="N29" s="130">
        <f t="shared" si="2"/>
        <v>675</v>
      </c>
      <c r="O29" s="131">
        <f t="shared" si="3"/>
        <v>100</v>
      </c>
    </row>
    <row r="30" spans="1:15" ht="15">
      <c r="A30" s="220" t="s">
        <v>454</v>
      </c>
      <c r="B30" s="222" t="s">
        <v>854</v>
      </c>
      <c r="C30" s="127">
        <v>532</v>
      </c>
      <c r="D30" s="128">
        <v>683</v>
      </c>
      <c r="E30" s="129">
        <v>600</v>
      </c>
      <c r="F30" s="127"/>
      <c r="G30" s="128"/>
      <c r="H30" s="129"/>
      <c r="I30" s="127"/>
      <c r="J30" s="128"/>
      <c r="K30" s="129"/>
      <c r="L30" s="130">
        <f t="shared" si="0"/>
        <v>532</v>
      </c>
      <c r="M30" s="130">
        <f t="shared" si="1"/>
        <v>683</v>
      </c>
      <c r="N30" s="130">
        <f t="shared" si="2"/>
        <v>600</v>
      </c>
      <c r="O30" s="131">
        <f t="shared" si="3"/>
        <v>87.84773060029283</v>
      </c>
    </row>
    <row r="31" spans="1:15" ht="30">
      <c r="A31" s="220" t="s">
        <v>484</v>
      </c>
      <c r="B31" s="221" t="s">
        <v>485</v>
      </c>
      <c r="C31" s="127"/>
      <c r="D31" s="128">
        <v>331</v>
      </c>
      <c r="E31" s="129">
        <v>331</v>
      </c>
      <c r="F31" s="127"/>
      <c r="G31" s="128"/>
      <c r="H31" s="129"/>
      <c r="I31" s="127"/>
      <c r="J31" s="128"/>
      <c r="K31" s="129"/>
      <c r="L31" s="130"/>
      <c r="M31" s="130">
        <f t="shared" si="1"/>
        <v>331</v>
      </c>
      <c r="N31" s="130">
        <f t="shared" si="2"/>
        <v>331</v>
      </c>
      <c r="O31" s="131">
        <f t="shared" si="3"/>
        <v>100</v>
      </c>
    </row>
    <row r="32" spans="1:15" ht="15">
      <c r="A32" s="220" t="s">
        <v>473</v>
      </c>
      <c r="B32" s="221" t="s">
        <v>853</v>
      </c>
      <c r="C32" s="127">
        <v>135</v>
      </c>
      <c r="D32" s="128">
        <v>135</v>
      </c>
      <c r="E32" s="129">
        <v>95</v>
      </c>
      <c r="F32" s="127"/>
      <c r="G32" s="128"/>
      <c r="H32" s="129"/>
      <c r="I32" s="127"/>
      <c r="J32" s="128"/>
      <c r="K32" s="129"/>
      <c r="L32" s="130">
        <f t="shared" si="0"/>
        <v>135</v>
      </c>
      <c r="M32" s="130">
        <f t="shared" si="1"/>
        <v>135</v>
      </c>
      <c r="N32" s="130">
        <f t="shared" si="2"/>
        <v>95</v>
      </c>
      <c r="O32" s="131">
        <f t="shared" si="3"/>
        <v>70.37037037037037</v>
      </c>
    </row>
    <row r="33" spans="1:15" ht="15">
      <c r="A33" s="220" t="s">
        <v>455</v>
      </c>
      <c r="B33" s="221" t="s">
        <v>456</v>
      </c>
      <c r="C33" s="127">
        <v>2677</v>
      </c>
      <c r="D33" s="128">
        <v>2620</v>
      </c>
      <c r="E33" s="129">
        <v>2407</v>
      </c>
      <c r="F33" s="127"/>
      <c r="G33" s="128">
        <v>109</v>
      </c>
      <c r="H33" s="129">
        <v>109</v>
      </c>
      <c r="I33" s="127"/>
      <c r="J33" s="128"/>
      <c r="K33" s="129"/>
      <c r="L33" s="130">
        <f t="shared" si="0"/>
        <v>2677</v>
      </c>
      <c r="M33" s="130">
        <f t="shared" si="1"/>
        <v>2729</v>
      </c>
      <c r="N33" s="130">
        <f t="shared" si="2"/>
        <v>2516</v>
      </c>
      <c r="O33" s="131">
        <f t="shared" si="3"/>
        <v>92.19494320263833</v>
      </c>
    </row>
    <row r="34" spans="1:15" ht="15">
      <c r="A34" s="220" t="s">
        <v>474</v>
      </c>
      <c r="B34" s="221" t="s">
        <v>475</v>
      </c>
      <c r="C34" s="127">
        <v>325</v>
      </c>
      <c r="D34" s="128">
        <v>325</v>
      </c>
      <c r="E34" s="129">
        <v>50</v>
      </c>
      <c r="F34" s="127"/>
      <c r="G34" s="128"/>
      <c r="H34" s="129"/>
      <c r="I34" s="127"/>
      <c r="J34" s="128"/>
      <c r="K34" s="129"/>
      <c r="L34" s="130">
        <f t="shared" si="0"/>
        <v>325</v>
      </c>
      <c r="M34" s="130">
        <f t="shared" si="1"/>
        <v>325</v>
      </c>
      <c r="N34" s="130">
        <f t="shared" si="2"/>
        <v>50</v>
      </c>
      <c r="O34" s="131">
        <f t="shared" si="3"/>
        <v>15.384615384615385</v>
      </c>
    </row>
    <row r="35" spans="1:15" ht="15">
      <c r="A35" s="220" t="s">
        <v>457</v>
      </c>
      <c r="B35" s="222" t="s">
        <v>827</v>
      </c>
      <c r="C35" s="127">
        <v>5393</v>
      </c>
      <c r="D35" s="128">
        <v>5315</v>
      </c>
      <c r="E35" s="129">
        <v>4780</v>
      </c>
      <c r="F35" s="127"/>
      <c r="G35" s="128"/>
      <c r="H35" s="129"/>
      <c r="I35" s="127"/>
      <c r="J35" s="128"/>
      <c r="K35" s="129"/>
      <c r="L35" s="130">
        <f t="shared" si="0"/>
        <v>5393</v>
      </c>
      <c r="M35" s="130">
        <f t="shared" si="1"/>
        <v>5315</v>
      </c>
      <c r="N35" s="130">
        <f t="shared" si="2"/>
        <v>4780</v>
      </c>
      <c r="O35" s="131">
        <f t="shared" si="3"/>
        <v>89.93414863593603</v>
      </c>
    </row>
    <row r="36" spans="1:15" ht="30">
      <c r="A36" s="220">
        <v>101150</v>
      </c>
      <c r="B36" s="221" t="s">
        <v>476</v>
      </c>
      <c r="C36" s="127">
        <v>400</v>
      </c>
      <c r="D36" s="128">
        <v>400</v>
      </c>
      <c r="E36" s="129">
        <v>631</v>
      </c>
      <c r="F36" s="127"/>
      <c r="G36" s="128"/>
      <c r="H36" s="129"/>
      <c r="I36" s="127"/>
      <c r="J36" s="128"/>
      <c r="K36" s="129"/>
      <c r="L36" s="130">
        <f t="shared" si="0"/>
        <v>400</v>
      </c>
      <c r="M36" s="130">
        <f t="shared" si="1"/>
        <v>400</v>
      </c>
      <c r="N36" s="130">
        <f t="shared" si="2"/>
        <v>631</v>
      </c>
      <c r="O36" s="131">
        <f t="shared" si="3"/>
        <v>157.75</v>
      </c>
    </row>
    <row r="37" spans="1:15" ht="15">
      <c r="A37" s="220" t="s">
        <v>477</v>
      </c>
      <c r="B37" s="222" t="s">
        <v>852</v>
      </c>
      <c r="C37" s="127">
        <v>264</v>
      </c>
      <c r="D37" s="128">
        <v>264</v>
      </c>
      <c r="E37" s="129">
        <v>254</v>
      </c>
      <c r="F37" s="127"/>
      <c r="G37" s="128"/>
      <c r="H37" s="129"/>
      <c r="I37" s="127"/>
      <c r="J37" s="128"/>
      <c r="K37" s="129"/>
      <c r="L37" s="130">
        <f t="shared" si="0"/>
        <v>264</v>
      </c>
      <c r="M37" s="130">
        <f t="shared" si="1"/>
        <v>264</v>
      </c>
      <c r="N37" s="130">
        <f t="shared" si="2"/>
        <v>254</v>
      </c>
      <c r="O37" s="131">
        <f t="shared" si="3"/>
        <v>96.21212121212122</v>
      </c>
    </row>
    <row r="38" spans="1:15" ht="15">
      <c r="A38" s="220">
        <v>104051</v>
      </c>
      <c r="B38" s="221" t="s">
        <v>458</v>
      </c>
      <c r="C38" s="127"/>
      <c r="D38" s="128">
        <v>46</v>
      </c>
      <c r="E38" s="129">
        <v>46</v>
      </c>
      <c r="F38" s="127"/>
      <c r="G38" s="128"/>
      <c r="H38" s="129"/>
      <c r="I38" s="127"/>
      <c r="J38" s="128"/>
      <c r="K38" s="129"/>
      <c r="L38" s="130">
        <f t="shared" si="0"/>
        <v>0</v>
      </c>
      <c r="M38" s="130">
        <f t="shared" si="1"/>
        <v>46</v>
      </c>
      <c r="N38" s="130">
        <f t="shared" si="2"/>
        <v>46</v>
      </c>
      <c r="O38" s="131">
        <f t="shared" si="3"/>
        <v>100</v>
      </c>
    </row>
    <row r="39" spans="1:15" ht="15">
      <c r="A39" s="220">
        <v>105010</v>
      </c>
      <c r="B39" s="221" t="s">
        <v>478</v>
      </c>
      <c r="C39" s="127">
        <v>750</v>
      </c>
      <c r="D39" s="128">
        <v>447</v>
      </c>
      <c r="E39" s="129">
        <v>377</v>
      </c>
      <c r="F39" s="127"/>
      <c r="G39" s="128"/>
      <c r="H39" s="129"/>
      <c r="I39" s="127"/>
      <c r="J39" s="128"/>
      <c r="K39" s="129"/>
      <c r="L39" s="130">
        <f t="shared" si="0"/>
        <v>750</v>
      </c>
      <c r="M39" s="130">
        <f t="shared" si="1"/>
        <v>447</v>
      </c>
      <c r="N39" s="130">
        <f t="shared" si="2"/>
        <v>377</v>
      </c>
      <c r="O39" s="131">
        <f t="shared" si="3"/>
        <v>84.3400447427293</v>
      </c>
    </row>
    <row r="40" spans="1:15" ht="15">
      <c r="A40" s="220">
        <v>106020</v>
      </c>
      <c r="B40" s="221" t="s">
        <v>479</v>
      </c>
      <c r="C40" s="127">
        <v>168</v>
      </c>
      <c r="D40" s="128">
        <v>351</v>
      </c>
      <c r="E40" s="129">
        <v>351</v>
      </c>
      <c r="F40" s="127"/>
      <c r="G40" s="128"/>
      <c r="H40" s="129"/>
      <c r="I40" s="127"/>
      <c r="J40" s="128"/>
      <c r="K40" s="129"/>
      <c r="L40" s="130">
        <f t="shared" si="0"/>
        <v>168</v>
      </c>
      <c r="M40" s="130">
        <f t="shared" si="1"/>
        <v>351</v>
      </c>
      <c r="N40" s="130">
        <f t="shared" si="2"/>
        <v>351</v>
      </c>
      <c r="O40" s="131">
        <f t="shared" si="3"/>
        <v>100</v>
      </c>
    </row>
    <row r="41" spans="1:15" ht="15">
      <c r="A41" s="220" t="s">
        <v>459</v>
      </c>
      <c r="B41" s="222" t="s">
        <v>828</v>
      </c>
      <c r="C41" s="127">
        <v>3801</v>
      </c>
      <c r="D41" s="128">
        <v>3561</v>
      </c>
      <c r="E41" s="129">
        <v>2770</v>
      </c>
      <c r="F41" s="127"/>
      <c r="G41" s="128"/>
      <c r="H41" s="129"/>
      <c r="I41" s="127"/>
      <c r="J41" s="128"/>
      <c r="K41" s="129"/>
      <c r="L41" s="130">
        <f t="shared" si="0"/>
        <v>3801</v>
      </c>
      <c r="M41" s="130">
        <f t="shared" si="1"/>
        <v>3561</v>
      </c>
      <c r="N41" s="130">
        <f t="shared" si="2"/>
        <v>2770</v>
      </c>
      <c r="O41" s="131">
        <f t="shared" si="3"/>
        <v>77.78713844425724</v>
      </c>
    </row>
    <row r="42" spans="1:15" ht="15">
      <c r="A42" s="220">
        <v>107052</v>
      </c>
      <c r="B42" s="224" t="s">
        <v>589</v>
      </c>
      <c r="C42" s="127"/>
      <c r="D42" s="128">
        <v>360</v>
      </c>
      <c r="E42" s="129">
        <v>360</v>
      </c>
      <c r="F42" s="127"/>
      <c r="G42" s="128"/>
      <c r="H42" s="129"/>
      <c r="I42" s="127"/>
      <c r="J42" s="128"/>
      <c r="K42" s="129"/>
      <c r="L42" s="130">
        <f t="shared" si="0"/>
        <v>0</v>
      </c>
      <c r="M42" s="130">
        <f t="shared" si="1"/>
        <v>360</v>
      </c>
      <c r="N42" s="130">
        <f t="shared" si="2"/>
        <v>360</v>
      </c>
      <c r="O42" s="131">
        <f t="shared" si="3"/>
        <v>100</v>
      </c>
    </row>
    <row r="43" spans="1:15" ht="15.75" thickBot="1">
      <c r="A43" s="220">
        <v>107060</v>
      </c>
      <c r="B43" s="221" t="s">
        <v>480</v>
      </c>
      <c r="C43" s="127">
        <v>1404</v>
      </c>
      <c r="D43" s="128">
        <v>1919</v>
      </c>
      <c r="E43" s="129">
        <v>905</v>
      </c>
      <c r="F43" s="127"/>
      <c r="G43" s="128"/>
      <c r="H43" s="129"/>
      <c r="I43" s="127"/>
      <c r="J43" s="128"/>
      <c r="K43" s="129"/>
      <c r="L43" s="130">
        <f t="shared" si="0"/>
        <v>1404</v>
      </c>
      <c r="M43" s="130">
        <f t="shared" si="1"/>
        <v>1919</v>
      </c>
      <c r="N43" s="130">
        <f t="shared" si="2"/>
        <v>905</v>
      </c>
      <c r="O43" s="131">
        <f t="shared" si="3"/>
        <v>47.15997915581032</v>
      </c>
    </row>
    <row r="44" spans="1:15" ht="45.75" thickBot="1">
      <c r="A44" s="549">
        <v>900080</v>
      </c>
      <c r="B44" s="221" t="s">
        <v>462</v>
      </c>
      <c r="C44" s="550">
        <v>2078</v>
      </c>
      <c r="D44" s="551">
        <v>2153</v>
      </c>
      <c r="E44" s="552">
        <v>1415</v>
      </c>
      <c r="F44" s="550"/>
      <c r="G44" s="551"/>
      <c r="H44" s="552"/>
      <c r="I44" s="550"/>
      <c r="J44" s="551"/>
      <c r="K44" s="552"/>
      <c r="L44" s="553">
        <f t="shared" si="0"/>
        <v>2078</v>
      </c>
      <c r="M44" s="553">
        <f t="shared" si="1"/>
        <v>2153</v>
      </c>
      <c r="N44" s="553">
        <f t="shared" si="2"/>
        <v>1415</v>
      </c>
      <c r="O44" s="554">
        <f t="shared" si="3"/>
        <v>65.72224802601022</v>
      </c>
    </row>
    <row r="45" spans="1:15" ht="34.5" customHeight="1" thickBot="1">
      <c r="A45" s="229"/>
      <c r="B45" s="230" t="s">
        <v>825</v>
      </c>
      <c r="C45" s="556">
        <f>SUM(C11:C44)</f>
        <v>51288</v>
      </c>
      <c r="D45" s="556">
        <f aca="true" t="shared" si="4" ref="D45:L45">SUM(D11:D44)</f>
        <v>58359</v>
      </c>
      <c r="E45" s="556">
        <f t="shared" si="4"/>
        <v>48333</v>
      </c>
      <c r="F45" s="556">
        <f t="shared" si="4"/>
        <v>4390</v>
      </c>
      <c r="G45" s="556">
        <f t="shared" si="4"/>
        <v>80215</v>
      </c>
      <c r="H45" s="556">
        <f t="shared" si="4"/>
        <v>49102</v>
      </c>
      <c r="I45" s="556"/>
      <c r="J45" s="556">
        <f t="shared" si="4"/>
        <v>943</v>
      </c>
      <c r="K45" s="556"/>
      <c r="L45" s="556">
        <f t="shared" si="4"/>
        <v>55678</v>
      </c>
      <c r="M45" s="556">
        <f>SUM(M11:M44)</f>
        <v>139517</v>
      </c>
      <c r="N45" s="556">
        <f>SUM(N11:N44)</f>
        <v>97435</v>
      </c>
      <c r="O45" s="555">
        <f t="shared" si="3"/>
        <v>69.83736748926654</v>
      </c>
    </row>
    <row r="46" spans="3:28" ht="21.75" customHeight="1"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36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</row>
    <row r="47" spans="3:28" ht="21.75" customHeight="1"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36"/>
      <c r="P47" s="124"/>
      <c r="Q47" s="124"/>
      <c r="R47" s="124"/>
      <c r="S47" s="124"/>
      <c r="T47" s="124"/>
      <c r="U47" s="124"/>
      <c r="V47" s="124"/>
      <c r="W47" s="124"/>
      <c r="X47" s="124"/>
      <c r="Y47" s="124"/>
      <c r="Z47" s="124"/>
      <c r="AA47" s="124"/>
      <c r="AB47" s="124"/>
    </row>
    <row r="51" spans="7:8" ht="21.75" customHeight="1">
      <c r="G51" s="124"/>
      <c r="H51" s="124"/>
    </row>
    <row r="52" spans="7:8" ht="21.75" customHeight="1">
      <c r="G52" s="124"/>
      <c r="H52" s="124"/>
    </row>
    <row r="53" spans="7:8" ht="21.75" customHeight="1">
      <c r="G53" s="124"/>
      <c r="H53" s="124"/>
    </row>
    <row r="54" spans="7:8" ht="21.75" customHeight="1">
      <c r="G54" s="124"/>
      <c r="H54" s="124"/>
    </row>
    <row r="55" spans="7:8" ht="21.75" customHeight="1">
      <c r="G55" s="124"/>
      <c r="H55" s="124"/>
    </row>
    <row r="56" spans="7:8" ht="21.75" customHeight="1">
      <c r="G56" s="124"/>
      <c r="H56" s="124"/>
    </row>
    <row r="57" spans="7:8" ht="21.75" customHeight="1">
      <c r="G57" s="124"/>
      <c r="H57" s="124"/>
    </row>
    <row r="58" spans="7:8" ht="21.75" customHeight="1">
      <c r="G58" s="124"/>
      <c r="H58" s="124"/>
    </row>
    <row r="59" spans="7:8" ht="21.75" customHeight="1">
      <c r="G59" s="124"/>
      <c r="H59" s="124"/>
    </row>
    <row r="60" spans="7:8" ht="21.75" customHeight="1">
      <c r="G60" s="124"/>
      <c r="H60" s="124"/>
    </row>
    <row r="61" spans="7:8" ht="21.75" customHeight="1">
      <c r="G61" s="124"/>
      <c r="H61" s="124"/>
    </row>
    <row r="62" spans="7:8" ht="21.75" customHeight="1">
      <c r="G62" s="124"/>
      <c r="H62" s="124"/>
    </row>
    <row r="63" spans="7:8" ht="21.75" customHeight="1">
      <c r="G63" s="124"/>
      <c r="H63" s="124"/>
    </row>
    <row r="64" spans="7:8" ht="21.75" customHeight="1">
      <c r="G64" s="124"/>
      <c r="H64" s="124"/>
    </row>
    <row r="65" spans="7:8" ht="21.75" customHeight="1">
      <c r="G65" s="124"/>
      <c r="H65" s="124"/>
    </row>
    <row r="66" spans="7:8" ht="21.75" customHeight="1">
      <c r="G66" s="124"/>
      <c r="H66" s="124"/>
    </row>
    <row r="67" spans="7:8" ht="21.75" customHeight="1">
      <c r="G67" s="124"/>
      <c r="H67" s="124"/>
    </row>
    <row r="68" spans="7:8" ht="21.75" customHeight="1">
      <c r="G68" s="124"/>
      <c r="H68" s="124"/>
    </row>
    <row r="69" spans="7:8" ht="21.75" customHeight="1">
      <c r="G69" s="124"/>
      <c r="H69" s="124"/>
    </row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</sheetData>
  <sheetProtection/>
  <mergeCells count="13">
    <mergeCell ref="A2:O2"/>
    <mergeCell ref="A5:O5"/>
    <mergeCell ref="C8:E8"/>
    <mergeCell ref="F8:H8"/>
    <mergeCell ref="I8:K8"/>
    <mergeCell ref="L8:O8"/>
    <mergeCell ref="A6:O6"/>
    <mergeCell ref="A8:B10"/>
    <mergeCell ref="C10:D10"/>
    <mergeCell ref="F10:G10"/>
    <mergeCell ref="I10:J10"/>
    <mergeCell ref="L10:M10"/>
    <mergeCell ref="A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landscape" paperSize="8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2:AL45"/>
  <sheetViews>
    <sheetView showGridLines="0" zoomScalePageLayoutView="0" workbookViewId="0" topLeftCell="A1">
      <selection activeCell="G22" sqref="G22"/>
    </sheetView>
  </sheetViews>
  <sheetFormatPr defaultColWidth="9.00390625" defaultRowHeight="12.75"/>
  <cols>
    <col min="1" max="1" width="9.125" style="7" customWidth="1"/>
    <col min="2" max="2" width="51.125" style="7" customWidth="1"/>
    <col min="3" max="17" width="7.75390625" style="7" customWidth="1"/>
    <col min="18" max="20" width="8.75390625" style="7" customWidth="1"/>
    <col min="21" max="21" width="7.25390625" style="7" customWidth="1"/>
    <col min="22" max="16384" width="9.125" style="7" customWidth="1"/>
  </cols>
  <sheetData>
    <row r="2" spans="1:21" s="32" customFormat="1" ht="12.75">
      <c r="A2" s="609"/>
      <c r="B2" s="609"/>
      <c r="C2" s="609"/>
      <c r="D2" s="609"/>
      <c r="E2" s="609"/>
      <c r="F2" s="609"/>
      <c r="G2" s="609"/>
      <c r="H2" s="609"/>
      <c r="I2" s="609"/>
      <c r="J2" s="609"/>
      <c r="K2" s="609"/>
      <c r="L2" s="609"/>
      <c r="M2" s="609"/>
      <c r="N2" s="609"/>
      <c r="O2" s="609"/>
      <c r="P2" s="609"/>
      <c r="Q2" s="609"/>
      <c r="R2" s="609"/>
      <c r="S2" s="609"/>
      <c r="T2" s="609"/>
      <c r="U2" s="609"/>
    </row>
    <row r="3" spans="1:17" s="32" customFormat="1" ht="12.75">
      <c r="A3" s="672" t="s">
        <v>234</v>
      </c>
      <c r="B3" s="672"/>
      <c r="C3" s="672"/>
      <c r="D3" s="672"/>
      <c r="E3" s="672"/>
      <c r="F3" s="672"/>
      <c r="G3" s="672"/>
      <c r="H3" s="672"/>
      <c r="I3" s="672"/>
      <c r="J3" s="672"/>
      <c r="K3" s="672"/>
      <c r="L3" s="672"/>
      <c r="M3" s="672"/>
      <c r="N3" s="672"/>
      <c r="O3" s="672"/>
      <c r="P3" s="672"/>
      <c r="Q3" s="672"/>
    </row>
    <row r="4" spans="1:17" s="32" customFormat="1" ht="12.75">
      <c r="A4" s="488"/>
      <c r="B4" s="488"/>
      <c r="C4" s="488"/>
      <c r="D4" s="488"/>
      <c r="E4" s="488"/>
      <c r="F4" s="488"/>
      <c r="G4" s="488"/>
      <c r="H4" s="488"/>
      <c r="I4" s="488"/>
      <c r="J4" s="488"/>
      <c r="K4" s="488"/>
      <c r="L4" s="488"/>
      <c r="M4" s="488"/>
      <c r="N4" s="488"/>
      <c r="O4" s="488"/>
      <c r="P4" s="488"/>
      <c r="Q4" s="488"/>
    </row>
    <row r="5" spans="1:21" s="558" customFormat="1" ht="14.25">
      <c r="A5" s="621" t="s">
        <v>357</v>
      </c>
      <c r="B5" s="621"/>
      <c r="C5" s="621"/>
      <c r="D5" s="621"/>
      <c r="E5" s="621"/>
      <c r="F5" s="621"/>
      <c r="G5" s="621"/>
      <c r="H5" s="621"/>
      <c r="I5" s="621"/>
      <c r="J5" s="621"/>
      <c r="K5" s="621"/>
      <c r="L5" s="621"/>
      <c r="M5" s="621"/>
      <c r="N5" s="621"/>
      <c r="O5" s="621"/>
      <c r="P5" s="621"/>
      <c r="Q5" s="621"/>
      <c r="R5" s="621"/>
      <c r="S5" s="621"/>
      <c r="T5" s="621"/>
      <c r="U5" s="621"/>
    </row>
    <row r="6" spans="1:21" s="559" customFormat="1" ht="15">
      <c r="A6" s="621" t="s">
        <v>358</v>
      </c>
      <c r="B6" s="621"/>
      <c r="C6" s="621"/>
      <c r="D6" s="621"/>
      <c r="E6" s="621"/>
      <c r="F6" s="621"/>
      <c r="G6" s="621"/>
      <c r="H6" s="621"/>
      <c r="I6" s="621"/>
      <c r="J6" s="621"/>
      <c r="K6" s="621"/>
      <c r="L6" s="621"/>
      <c r="M6" s="621"/>
      <c r="N6" s="621"/>
      <c r="O6" s="621"/>
      <c r="P6" s="621"/>
      <c r="Q6" s="621"/>
      <c r="R6" s="621"/>
      <c r="S6" s="621"/>
      <c r="T6" s="621"/>
      <c r="U6" s="621"/>
    </row>
    <row r="7" spans="1:21" s="558" customFormat="1" ht="14.25">
      <c r="A7" s="621" t="s">
        <v>359</v>
      </c>
      <c r="B7" s="621"/>
      <c r="C7" s="621"/>
      <c r="D7" s="621"/>
      <c r="E7" s="621"/>
      <c r="F7" s="621"/>
      <c r="G7" s="621"/>
      <c r="H7" s="621"/>
      <c r="I7" s="621"/>
      <c r="J7" s="621"/>
      <c r="K7" s="621"/>
      <c r="L7" s="621"/>
      <c r="M7" s="621"/>
      <c r="N7" s="621"/>
      <c r="O7" s="621"/>
      <c r="P7" s="621"/>
      <c r="Q7" s="621"/>
      <c r="R7" s="621"/>
      <c r="S7" s="621"/>
      <c r="T7" s="621"/>
      <c r="U7" s="621"/>
    </row>
    <row r="8" spans="1:21" s="558" customFormat="1" ht="14.25">
      <c r="A8" s="557"/>
      <c r="B8" s="557"/>
      <c r="C8" s="557"/>
      <c r="D8" s="557"/>
      <c r="E8" s="557"/>
      <c r="F8" s="557"/>
      <c r="G8" s="557"/>
      <c r="H8" s="557"/>
      <c r="I8" s="557"/>
      <c r="J8" s="557"/>
      <c r="K8" s="557"/>
      <c r="L8" s="557"/>
      <c r="M8" s="557"/>
      <c r="N8" s="557"/>
      <c r="O8" s="557"/>
      <c r="P8" s="557"/>
      <c r="Q8" s="557"/>
      <c r="R8" s="557"/>
      <c r="S8" s="557"/>
      <c r="T8" s="557"/>
      <c r="U8" s="557"/>
    </row>
    <row r="9" ht="13.5" thickBot="1">
      <c r="U9" s="566" t="s">
        <v>572</v>
      </c>
    </row>
    <row r="10" spans="1:38" ht="39.75" customHeight="1" thickBot="1">
      <c r="A10" s="679"/>
      <c r="B10" s="682" t="s">
        <v>826</v>
      </c>
      <c r="C10" s="685" t="s">
        <v>767</v>
      </c>
      <c r="D10" s="686"/>
      <c r="E10" s="687"/>
      <c r="F10" s="35" t="s">
        <v>768</v>
      </c>
      <c r="G10" s="33"/>
      <c r="H10" s="33"/>
      <c r="I10" s="685" t="s">
        <v>769</v>
      </c>
      <c r="J10" s="686"/>
      <c r="K10" s="687"/>
      <c r="L10" s="673" t="s">
        <v>482</v>
      </c>
      <c r="M10" s="674"/>
      <c r="N10" s="675"/>
      <c r="O10" s="676" t="s">
        <v>483</v>
      </c>
      <c r="P10" s="677"/>
      <c r="Q10" s="678"/>
      <c r="R10" s="688" t="s">
        <v>590</v>
      </c>
      <c r="S10" s="689"/>
      <c r="T10" s="689"/>
      <c r="U10" s="690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</row>
    <row r="11" spans="1:38" ht="12.75">
      <c r="A11" s="680"/>
      <c r="B11" s="683"/>
      <c r="C11" s="34" t="s">
        <v>812</v>
      </c>
      <c r="D11" s="34" t="s">
        <v>814</v>
      </c>
      <c r="E11" s="34" t="s">
        <v>815</v>
      </c>
      <c r="F11" s="34" t="s">
        <v>812</v>
      </c>
      <c r="G11" s="34" t="s">
        <v>814</v>
      </c>
      <c r="H11" s="34" t="s">
        <v>815</v>
      </c>
      <c r="I11" s="34" t="s">
        <v>812</v>
      </c>
      <c r="J11" s="34" t="s">
        <v>814</v>
      </c>
      <c r="K11" s="34" t="s">
        <v>815</v>
      </c>
      <c r="L11" s="34" t="s">
        <v>812</v>
      </c>
      <c r="M11" s="34" t="s">
        <v>814</v>
      </c>
      <c r="N11" s="34" t="s">
        <v>815</v>
      </c>
      <c r="O11" s="34" t="s">
        <v>812</v>
      </c>
      <c r="P11" s="34" t="s">
        <v>814</v>
      </c>
      <c r="Q11" s="34" t="s">
        <v>815</v>
      </c>
      <c r="R11" s="36" t="s">
        <v>812</v>
      </c>
      <c r="S11" s="36" t="s">
        <v>814</v>
      </c>
      <c r="T11" s="36" t="s">
        <v>815</v>
      </c>
      <c r="U11" s="670" t="s">
        <v>591</v>
      </c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</row>
    <row r="12" spans="1:21" ht="13.5" thickBot="1">
      <c r="A12" s="681"/>
      <c r="B12" s="684"/>
      <c r="C12" s="36" t="s">
        <v>816</v>
      </c>
      <c r="D12" s="37" t="s">
        <v>816</v>
      </c>
      <c r="E12" s="37" t="s">
        <v>773</v>
      </c>
      <c r="F12" s="37" t="s">
        <v>816</v>
      </c>
      <c r="G12" s="37" t="s">
        <v>816</v>
      </c>
      <c r="H12" s="37" t="s">
        <v>773</v>
      </c>
      <c r="I12" s="37" t="s">
        <v>816</v>
      </c>
      <c r="J12" s="37" t="s">
        <v>816</v>
      </c>
      <c r="K12" s="37" t="s">
        <v>773</v>
      </c>
      <c r="L12" s="37" t="s">
        <v>816</v>
      </c>
      <c r="M12" s="37" t="s">
        <v>816</v>
      </c>
      <c r="N12" s="37" t="s">
        <v>773</v>
      </c>
      <c r="O12" s="37" t="s">
        <v>816</v>
      </c>
      <c r="P12" s="37" t="s">
        <v>816</v>
      </c>
      <c r="Q12" s="37" t="s">
        <v>773</v>
      </c>
      <c r="R12" s="37" t="s">
        <v>816</v>
      </c>
      <c r="S12" s="37" t="s">
        <v>816</v>
      </c>
      <c r="T12" s="37" t="s">
        <v>773</v>
      </c>
      <c r="U12" s="671"/>
    </row>
    <row r="13" spans="1:21" s="8" customFormat="1" ht="30">
      <c r="A13" s="228" t="s">
        <v>29</v>
      </c>
      <c r="B13" s="221" t="s">
        <v>30</v>
      </c>
      <c r="C13" s="43">
        <f>5057-220-478</f>
        <v>4359</v>
      </c>
      <c r="D13" s="43">
        <v>4757</v>
      </c>
      <c r="E13" s="44">
        <v>4756</v>
      </c>
      <c r="F13" s="42">
        <f>1568-61-130</f>
        <v>1377</v>
      </c>
      <c r="G13" s="43">
        <v>1510</v>
      </c>
      <c r="H13" s="44">
        <v>1378</v>
      </c>
      <c r="I13" s="42">
        <f>4197-365-824</f>
        <v>3008</v>
      </c>
      <c r="J13" s="43">
        <v>3344</v>
      </c>
      <c r="K13" s="44">
        <v>3297</v>
      </c>
      <c r="L13" s="42"/>
      <c r="M13" s="43"/>
      <c r="N13" s="44"/>
      <c r="O13" s="42">
        <v>4974</v>
      </c>
      <c r="P13" s="43">
        <v>4107</v>
      </c>
      <c r="Q13" s="44">
        <v>156</v>
      </c>
      <c r="R13" s="41">
        <f>C13+F13+I13+L13+O13</f>
        <v>13718</v>
      </c>
      <c r="S13" s="41">
        <f>D13+G13+J13+M13+P13</f>
        <v>13718</v>
      </c>
      <c r="T13" s="41">
        <f>E13+H13+K13+N13+Q13</f>
        <v>9587</v>
      </c>
      <c r="U13" s="560">
        <f aca="true" t="shared" si="0" ref="U13:U18">T13/S13*100</f>
        <v>69.88628079895028</v>
      </c>
    </row>
    <row r="14" spans="1:21" s="8" customFormat="1" ht="15">
      <c r="A14" s="220" t="s">
        <v>387</v>
      </c>
      <c r="B14" s="221" t="s">
        <v>855</v>
      </c>
      <c r="C14" s="38"/>
      <c r="D14" s="38"/>
      <c r="E14" s="39"/>
      <c r="F14" s="40"/>
      <c r="G14" s="38"/>
      <c r="H14" s="39"/>
      <c r="I14" s="40">
        <v>51</v>
      </c>
      <c r="J14" s="38">
        <v>51</v>
      </c>
      <c r="K14" s="39">
        <v>44</v>
      </c>
      <c r="L14" s="40"/>
      <c r="M14" s="38"/>
      <c r="N14" s="39"/>
      <c r="O14" s="40"/>
      <c r="P14" s="38"/>
      <c r="Q14" s="39"/>
      <c r="R14" s="41">
        <f aca="true" t="shared" si="1" ref="R14:R44">C14+F14+I14+L14+O14</f>
        <v>51</v>
      </c>
      <c r="S14" s="41">
        <f aca="true" t="shared" si="2" ref="S14:S44">D14+G14+J14+M14+P14</f>
        <v>51</v>
      </c>
      <c r="T14" s="41">
        <f>E14+H14+K14+N14+Q14</f>
        <v>44</v>
      </c>
      <c r="U14" s="560">
        <f t="shared" si="0"/>
        <v>86.27450980392157</v>
      </c>
    </row>
    <row r="15" spans="1:21" s="8" customFormat="1" ht="30">
      <c r="A15" s="220" t="s">
        <v>388</v>
      </c>
      <c r="B15" s="221" t="s">
        <v>389</v>
      </c>
      <c r="C15" s="38"/>
      <c r="D15" s="38"/>
      <c r="E15" s="39"/>
      <c r="F15" s="40"/>
      <c r="G15" s="38"/>
      <c r="H15" s="39"/>
      <c r="I15" s="40">
        <v>648</v>
      </c>
      <c r="J15" s="38">
        <v>2141</v>
      </c>
      <c r="K15" s="39">
        <v>1471</v>
      </c>
      <c r="L15" s="40"/>
      <c r="M15" s="38"/>
      <c r="N15" s="39"/>
      <c r="O15" s="40"/>
      <c r="P15" s="38"/>
      <c r="Q15" s="39"/>
      <c r="R15" s="41">
        <f t="shared" si="1"/>
        <v>648</v>
      </c>
      <c r="S15" s="41">
        <f t="shared" si="2"/>
        <v>2141</v>
      </c>
      <c r="T15" s="41">
        <f aca="true" t="shared" si="3" ref="T15:T44">E15+H15+K15+N15+Q15</f>
        <v>1471</v>
      </c>
      <c r="U15" s="560">
        <f t="shared" si="0"/>
        <v>68.70621205044371</v>
      </c>
    </row>
    <row r="16" spans="1:21" ht="15">
      <c r="A16" s="218" t="s">
        <v>390</v>
      </c>
      <c r="B16" s="219" t="s">
        <v>391</v>
      </c>
      <c r="C16" s="38"/>
      <c r="D16" s="38"/>
      <c r="E16" s="39"/>
      <c r="F16" s="40"/>
      <c r="G16" s="38"/>
      <c r="H16" s="39"/>
      <c r="I16" s="40"/>
      <c r="J16" s="38"/>
      <c r="K16" s="39"/>
      <c r="L16" s="40"/>
      <c r="M16" s="38"/>
      <c r="N16" s="39"/>
      <c r="O16" s="40"/>
      <c r="P16" s="38">
        <v>66</v>
      </c>
      <c r="Q16" s="39">
        <v>66</v>
      </c>
      <c r="R16" s="41"/>
      <c r="S16" s="41">
        <f t="shared" si="2"/>
        <v>66</v>
      </c>
      <c r="T16" s="41">
        <f t="shared" si="3"/>
        <v>66</v>
      </c>
      <c r="U16" s="560">
        <f t="shared" si="0"/>
        <v>100</v>
      </c>
    </row>
    <row r="17" spans="1:21" ht="18" customHeight="1">
      <c r="A17" s="220" t="s">
        <v>394</v>
      </c>
      <c r="B17" s="221" t="s">
        <v>395</v>
      </c>
      <c r="C17" s="43">
        <v>385</v>
      </c>
      <c r="D17" s="43">
        <v>614</v>
      </c>
      <c r="E17" s="44">
        <v>509</v>
      </c>
      <c r="F17" s="42">
        <v>52</v>
      </c>
      <c r="G17" s="43">
        <v>83</v>
      </c>
      <c r="H17" s="44">
        <v>69</v>
      </c>
      <c r="I17" s="42"/>
      <c r="J17" s="43"/>
      <c r="K17" s="44"/>
      <c r="L17" s="42"/>
      <c r="M17" s="43"/>
      <c r="N17" s="44"/>
      <c r="O17" s="42"/>
      <c r="P17" s="43"/>
      <c r="Q17" s="44"/>
      <c r="R17" s="41">
        <f t="shared" si="1"/>
        <v>437</v>
      </c>
      <c r="S17" s="41">
        <f t="shared" si="2"/>
        <v>697</v>
      </c>
      <c r="T17" s="41">
        <f t="shared" si="3"/>
        <v>578</v>
      </c>
      <c r="U17" s="561">
        <f t="shared" si="0"/>
        <v>82.92682926829268</v>
      </c>
    </row>
    <row r="18" spans="1:21" ht="18" customHeight="1">
      <c r="A18" s="220" t="s">
        <v>396</v>
      </c>
      <c r="B18" s="221" t="s">
        <v>397</v>
      </c>
      <c r="C18" s="43"/>
      <c r="D18" s="43">
        <v>926</v>
      </c>
      <c r="E18" s="44">
        <v>926</v>
      </c>
      <c r="F18" s="42"/>
      <c r="G18" s="43">
        <v>125</v>
      </c>
      <c r="H18" s="44">
        <v>125</v>
      </c>
      <c r="I18" s="42"/>
      <c r="J18" s="43"/>
      <c r="K18" s="44"/>
      <c r="L18" s="42"/>
      <c r="M18" s="43"/>
      <c r="N18" s="44"/>
      <c r="O18" s="42"/>
      <c r="P18" s="43"/>
      <c r="Q18" s="44"/>
      <c r="R18" s="41"/>
      <c r="S18" s="41">
        <f t="shared" si="2"/>
        <v>1051</v>
      </c>
      <c r="T18" s="41">
        <f t="shared" si="3"/>
        <v>1051</v>
      </c>
      <c r="U18" s="561">
        <f t="shared" si="0"/>
        <v>100</v>
      </c>
    </row>
    <row r="19" spans="1:21" ht="15">
      <c r="A19" s="562" t="s">
        <v>464</v>
      </c>
      <c r="B19" s="221" t="s">
        <v>588</v>
      </c>
      <c r="C19" s="43"/>
      <c r="D19" s="43"/>
      <c r="E19" s="44"/>
      <c r="F19" s="42"/>
      <c r="G19" s="43"/>
      <c r="H19" s="44"/>
      <c r="I19" s="42">
        <v>254</v>
      </c>
      <c r="J19" s="43">
        <v>1139</v>
      </c>
      <c r="K19" s="44">
        <v>904</v>
      </c>
      <c r="L19" s="42"/>
      <c r="M19" s="43"/>
      <c r="N19" s="44"/>
      <c r="O19" s="42"/>
      <c r="P19" s="43"/>
      <c r="Q19" s="44"/>
      <c r="R19" s="41">
        <f t="shared" si="1"/>
        <v>254</v>
      </c>
      <c r="S19" s="41">
        <f t="shared" si="2"/>
        <v>1139</v>
      </c>
      <c r="T19" s="41">
        <f t="shared" si="3"/>
        <v>904</v>
      </c>
      <c r="U19" s="561">
        <f aca="true" t="shared" si="4" ref="U19:U31">T19/S19*100</f>
        <v>79.36786654960491</v>
      </c>
    </row>
    <row r="20" spans="1:21" ht="30">
      <c r="A20" s="235" t="s">
        <v>465</v>
      </c>
      <c r="B20" s="221" t="s">
        <v>466</v>
      </c>
      <c r="C20" s="43"/>
      <c r="D20" s="43"/>
      <c r="E20" s="44"/>
      <c r="F20" s="42"/>
      <c r="G20" s="43"/>
      <c r="H20" s="44"/>
      <c r="I20" s="42">
        <v>288</v>
      </c>
      <c r="J20" s="43">
        <v>288</v>
      </c>
      <c r="K20" s="44">
        <v>8</v>
      </c>
      <c r="L20" s="42"/>
      <c r="M20" s="43"/>
      <c r="N20" s="44"/>
      <c r="O20" s="42"/>
      <c r="P20" s="43"/>
      <c r="Q20" s="44"/>
      <c r="R20" s="41">
        <f t="shared" si="1"/>
        <v>288</v>
      </c>
      <c r="S20" s="41">
        <f t="shared" si="2"/>
        <v>288</v>
      </c>
      <c r="T20" s="41">
        <f t="shared" si="3"/>
        <v>8</v>
      </c>
      <c r="U20" s="561">
        <f t="shared" si="4"/>
        <v>2.7777777777777777</v>
      </c>
    </row>
    <row r="21" spans="1:21" ht="15">
      <c r="A21" s="235" t="s">
        <v>486</v>
      </c>
      <c r="B21" s="221" t="s">
        <v>487</v>
      </c>
      <c r="C21" s="43"/>
      <c r="D21" s="43"/>
      <c r="E21" s="44"/>
      <c r="F21" s="42"/>
      <c r="G21" s="43"/>
      <c r="H21" s="44"/>
      <c r="I21" s="42"/>
      <c r="J21" s="43"/>
      <c r="K21" s="44">
        <v>12</v>
      </c>
      <c r="L21" s="42"/>
      <c r="M21" s="43"/>
      <c r="N21" s="44"/>
      <c r="O21" s="42"/>
      <c r="P21" s="43"/>
      <c r="Q21" s="44"/>
      <c r="R21" s="41"/>
      <c r="S21" s="41"/>
      <c r="T21" s="41">
        <f>E21+H21+K21+N21+Q21</f>
        <v>12</v>
      </c>
      <c r="U21" s="561"/>
    </row>
    <row r="22" spans="1:21" ht="15">
      <c r="A22" s="220" t="s">
        <v>448</v>
      </c>
      <c r="B22" s="221" t="s">
        <v>449</v>
      </c>
      <c r="C22" s="43"/>
      <c r="D22" s="43"/>
      <c r="E22" s="44"/>
      <c r="F22" s="42"/>
      <c r="G22" s="43"/>
      <c r="H22" s="44"/>
      <c r="I22" s="42">
        <v>3368</v>
      </c>
      <c r="J22" s="43">
        <v>4639</v>
      </c>
      <c r="K22" s="44">
        <v>4639</v>
      </c>
      <c r="L22" s="42"/>
      <c r="M22" s="43"/>
      <c r="N22" s="44"/>
      <c r="O22" s="42"/>
      <c r="P22" s="43"/>
      <c r="Q22" s="44"/>
      <c r="R22" s="41">
        <f t="shared" si="1"/>
        <v>3368</v>
      </c>
      <c r="S22" s="41">
        <f t="shared" si="2"/>
        <v>4639</v>
      </c>
      <c r="T22" s="41">
        <f t="shared" si="3"/>
        <v>4639</v>
      </c>
      <c r="U22" s="561">
        <f t="shared" si="4"/>
        <v>100</v>
      </c>
    </row>
    <row r="23" spans="1:21" ht="15">
      <c r="A23" s="220" t="s">
        <v>467</v>
      </c>
      <c r="B23" s="221" t="s">
        <v>468</v>
      </c>
      <c r="C23" s="43"/>
      <c r="D23" s="43"/>
      <c r="E23" s="44"/>
      <c r="F23" s="42"/>
      <c r="G23" s="43"/>
      <c r="H23" s="44"/>
      <c r="I23" s="42"/>
      <c r="J23" s="43"/>
      <c r="K23" s="44"/>
      <c r="L23" s="42"/>
      <c r="M23" s="43"/>
      <c r="N23" s="44"/>
      <c r="O23" s="42"/>
      <c r="P23" s="43"/>
      <c r="Q23" s="44"/>
      <c r="R23" s="41"/>
      <c r="S23" s="41"/>
      <c r="T23" s="41"/>
      <c r="U23" s="561"/>
    </row>
    <row r="24" spans="1:21" ht="18" customHeight="1">
      <c r="A24" s="220" t="s">
        <v>450</v>
      </c>
      <c r="B24" s="221" t="s">
        <v>850</v>
      </c>
      <c r="C24" s="43"/>
      <c r="D24" s="43"/>
      <c r="E24" s="44"/>
      <c r="F24" s="42"/>
      <c r="G24" s="43"/>
      <c r="H24" s="44"/>
      <c r="I24" s="42">
        <v>2984</v>
      </c>
      <c r="J24" s="43">
        <v>3174</v>
      </c>
      <c r="K24" s="44">
        <v>3015</v>
      </c>
      <c r="L24" s="42"/>
      <c r="M24" s="43"/>
      <c r="N24" s="44"/>
      <c r="O24" s="42"/>
      <c r="P24" s="43"/>
      <c r="Q24" s="44"/>
      <c r="R24" s="41">
        <f t="shared" si="1"/>
        <v>2984</v>
      </c>
      <c r="S24" s="41">
        <f t="shared" si="2"/>
        <v>3174</v>
      </c>
      <c r="T24" s="41">
        <f t="shared" si="3"/>
        <v>3015</v>
      </c>
      <c r="U24" s="561">
        <f t="shared" si="4"/>
        <v>94.99054820415878</v>
      </c>
    </row>
    <row r="25" spans="1:21" ht="15">
      <c r="A25" s="220" t="s">
        <v>469</v>
      </c>
      <c r="B25" s="221" t="s">
        <v>849</v>
      </c>
      <c r="C25" s="43"/>
      <c r="D25" s="43"/>
      <c r="E25" s="44"/>
      <c r="F25" s="42"/>
      <c r="G25" s="43"/>
      <c r="H25" s="44"/>
      <c r="I25" s="42">
        <v>381</v>
      </c>
      <c r="J25" s="43">
        <v>381</v>
      </c>
      <c r="K25" s="44">
        <v>227</v>
      </c>
      <c r="L25" s="42"/>
      <c r="M25" s="43"/>
      <c r="N25" s="44"/>
      <c r="O25" s="42"/>
      <c r="P25" s="43"/>
      <c r="Q25" s="44"/>
      <c r="R25" s="41">
        <f t="shared" si="1"/>
        <v>381</v>
      </c>
      <c r="S25" s="41">
        <f t="shared" si="2"/>
        <v>381</v>
      </c>
      <c r="T25" s="41">
        <f t="shared" si="3"/>
        <v>227</v>
      </c>
      <c r="U25" s="561">
        <f t="shared" si="4"/>
        <v>59.580052493438316</v>
      </c>
    </row>
    <row r="26" spans="1:21" ht="15">
      <c r="A26" s="220" t="s">
        <v>451</v>
      </c>
      <c r="B26" s="221" t="s">
        <v>452</v>
      </c>
      <c r="C26" s="43">
        <v>637</v>
      </c>
      <c r="D26" s="43">
        <v>799</v>
      </c>
      <c r="E26" s="44">
        <v>799</v>
      </c>
      <c r="F26" s="42">
        <v>172</v>
      </c>
      <c r="G26" s="43">
        <v>218</v>
      </c>
      <c r="H26" s="44">
        <v>218</v>
      </c>
      <c r="I26" s="42">
        <v>1088</v>
      </c>
      <c r="J26" s="43">
        <v>1302</v>
      </c>
      <c r="K26" s="44">
        <v>1047</v>
      </c>
      <c r="L26" s="42"/>
      <c r="M26" s="43"/>
      <c r="N26" s="44"/>
      <c r="O26" s="42"/>
      <c r="P26" s="43"/>
      <c r="Q26" s="44"/>
      <c r="R26" s="41">
        <f t="shared" si="1"/>
        <v>1897</v>
      </c>
      <c r="S26" s="41">
        <f t="shared" si="2"/>
        <v>2319</v>
      </c>
      <c r="T26" s="41">
        <f t="shared" si="3"/>
        <v>2064</v>
      </c>
      <c r="U26" s="561">
        <f t="shared" si="4"/>
        <v>89.0038809831824</v>
      </c>
    </row>
    <row r="27" spans="1:21" ht="18" customHeight="1">
      <c r="A27" s="220" t="s">
        <v>470</v>
      </c>
      <c r="B27" s="234" t="s">
        <v>851</v>
      </c>
      <c r="C27" s="43"/>
      <c r="D27" s="43"/>
      <c r="E27" s="44"/>
      <c r="F27" s="42"/>
      <c r="G27" s="43"/>
      <c r="H27" s="44"/>
      <c r="I27" s="42">
        <v>60</v>
      </c>
      <c r="J27" s="43">
        <v>60</v>
      </c>
      <c r="K27" s="44">
        <v>20</v>
      </c>
      <c r="L27" s="42"/>
      <c r="M27" s="43"/>
      <c r="N27" s="44"/>
      <c r="O27" s="42"/>
      <c r="P27" s="43"/>
      <c r="Q27" s="44"/>
      <c r="R27" s="41">
        <f t="shared" si="1"/>
        <v>60</v>
      </c>
      <c r="S27" s="41">
        <f t="shared" si="2"/>
        <v>60</v>
      </c>
      <c r="T27" s="41">
        <f t="shared" si="3"/>
        <v>20</v>
      </c>
      <c r="U27" s="561">
        <f t="shared" si="4"/>
        <v>33.33333333333333</v>
      </c>
    </row>
    <row r="28" spans="1:21" ht="15">
      <c r="A28" s="220" t="s">
        <v>453</v>
      </c>
      <c r="B28" s="221" t="s">
        <v>587</v>
      </c>
      <c r="C28" s="43">
        <v>386</v>
      </c>
      <c r="D28" s="43">
        <v>386</v>
      </c>
      <c r="E28" s="44">
        <v>386</v>
      </c>
      <c r="F28" s="42">
        <v>104</v>
      </c>
      <c r="G28" s="43">
        <v>104</v>
      </c>
      <c r="H28" s="44">
        <v>104</v>
      </c>
      <c r="I28" s="42">
        <v>8110</v>
      </c>
      <c r="J28" s="43">
        <v>8560</v>
      </c>
      <c r="K28" s="44">
        <v>8110</v>
      </c>
      <c r="L28" s="42"/>
      <c r="M28" s="43"/>
      <c r="N28" s="44"/>
      <c r="O28" s="42"/>
      <c r="P28" s="43"/>
      <c r="Q28" s="44"/>
      <c r="R28" s="41">
        <f t="shared" si="1"/>
        <v>8600</v>
      </c>
      <c r="S28" s="41">
        <f t="shared" si="2"/>
        <v>9050</v>
      </c>
      <c r="T28" s="41">
        <f t="shared" si="3"/>
        <v>8600</v>
      </c>
      <c r="U28" s="561">
        <f t="shared" si="4"/>
        <v>95.02762430939227</v>
      </c>
    </row>
    <row r="29" spans="1:21" ht="30">
      <c r="A29" s="220" t="s">
        <v>471</v>
      </c>
      <c r="B29" s="221" t="s">
        <v>472</v>
      </c>
      <c r="C29" s="43"/>
      <c r="D29" s="43"/>
      <c r="E29" s="44"/>
      <c r="F29" s="42"/>
      <c r="G29" s="43"/>
      <c r="H29" s="44"/>
      <c r="I29" s="42"/>
      <c r="J29" s="43"/>
      <c r="K29" s="44"/>
      <c r="L29" s="42"/>
      <c r="M29" s="43"/>
      <c r="N29" s="44"/>
      <c r="O29" s="42">
        <v>675</v>
      </c>
      <c r="P29" s="43">
        <v>675</v>
      </c>
      <c r="Q29" s="44">
        <v>675</v>
      </c>
      <c r="R29" s="41">
        <f t="shared" si="1"/>
        <v>675</v>
      </c>
      <c r="S29" s="41">
        <f t="shared" si="2"/>
        <v>675</v>
      </c>
      <c r="T29" s="41">
        <f t="shared" si="3"/>
        <v>675</v>
      </c>
      <c r="U29" s="561">
        <f t="shared" si="4"/>
        <v>100</v>
      </c>
    </row>
    <row r="30" spans="1:21" ht="18" customHeight="1">
      <c r="A30" s="220" t="s">
        <v>454</v>
      </c>
      <c r="B30" s="234" t="s">
        <v>854</v>
      </c>
      <c r="C30" s="43">
        <v>354</v>
      </c>
      <c r="D30" s="43">
        <v>472</v>
      </c>
      <c r="E30" s="44">
        <v>472</v>
      </c>
      <c r="F30" s="42">
        <v>95</v>
      </c>
      <c r="G30" s="43">
        <v>128</v>
      </c>
      <c r="H30" s="44">
        <v>128</v>
      </c>
      <c r="I30" s="42">
        <v>83</v>
      </c>
      <c r="J30" s="43">
        <v>83</v>
      </c>
      <c r="K30" s="44"/>
      <c r="L30" s="42"/>
      <c r="M30" s="43"/>
      <c r="N30" s="44"/>
      <c r="O30" s="42"/>
      <c r="P30" s="43"/>
      <c r="Q30" s="44"/>
      <c r="R30" s="41">
        <f t="shared" si="1"/>
        <v>532</v>
      </c>
      <c r="S30" s="41">
        <f t="shared" si="2"/>
        <v>683</v>
      </c>
      <c r="T30" s="41">
        <f t="shared" si="3"/>
        <v>600</v>
      </c>
      <c r="U30" s="561">
        <f t="shared" si="4"/>
        <v>87.84773060029283</v>
      </c>
    </row>
    <row r="31" spans="1:21" ht="30">
      <c r="A31" s="220" t="s">
        <v>484</v>
      </c>
      <c r="B31" s="221" t="s">
        <v>485</v>
      </c>
      <c r="C31" s="43"/>
      <c r="D31" s="43">
        <v>266</v>
      </c>
      <c r="E31" s="44">
        <v>266</v>
      </c>
      <c r="F31" s="42"/>
      <c r="G31" s="43">
        <v>65</v>
      </c>
      <c r="H31" s="44">
        <v>65</v>
      </c>
      <c r="I31" s="42"/>
      <c r="J31" s="43"/>
      <c r="K31" s="44"/>
      <c r="L31" s="42"/>
      <c r="M31" s="43"/>
      <c r="N31" s="44"/>
      <c r="O31" s="42"/>
      <c r="P31" s="43"/>
      <c r="Q31" s="44"/>
      <c r="R31" s="41"/>
      <c r="S31" s="41">
        <f t="shared" si="2"/>
        <v>331</v>
      </c>
      <c r="T31" s="41">
        <f t="shared" si="3"/>
        <v>331</v>
      </c>
      <c r="U31" s="561">
        <f t="shared" si="4"/>
        <v>100</v>
      </c>
    </row>
    <row r="32" spans="1:21" ht="15">
      <c r="A32" s="220" t="s">
        <v>473</v>
      </c>
      <c r="B32" s="221" t="s">
        <v>853</v>
      </c>
      <c r="C32" s="43"/>
      <c r="D32" s="43"/>
      <c r="E32" s="44"/>
      <c r="F32" s="42"/>
      <c r="G32" s="43"/>
      <c r="H32" s="44"/>
      <c r="I32" s="42"/>
      <c r="J32" s="43"/>
      <c r="K32" s="44"/>
      <c r="L32" s="42"/>
      <c r="M32" s="43"/>
      <c r="N32" s="44"/>
      <c r="O32" s="42">
        <v>135</v>
      </c>
      <c r="P32" s="43">
        <v>135</v>
      </c>
      <c r="Q32" s="44">
        <v>95</v>
      </c>
      <c r="R32" s="41">
        <f t="shared" si="1"/>
        <v>135</v>
      </c>
      <c r="S32" s="41">
        <f t="shared" si="2"/>
        <v>135</v>
      </c>
      <c r="T32" s="41">
        <f t="shared" si="3"/>
        <v>95</v>
      </c>
      <c r="U32" s="561">
        <f aca="true" t="shared" si="5" ref="U32:U45">T32/S32*100</f>
        <v>70.37037037037037</v>
      </c>
    </row>
    <row r="33" spans="1:21" ht="15">
      <c r="A33" s="220" t="s">
        <v>455</v>
      </c>
      <c r="B33" s="221" t="s">
        <v>456</v>
      </c>
      <c r="C33" s="43">
        <v>1750</v>
      </c>
      <c r="D33" s="43">
        <f>1926-266</f>
        <v>1660</v>
      </c>
      <c r="E33" s="44">
        <v>1660</v>
      </c>
      <c r="F33" s="42">
        <v>466</v>
      </c>
      <c r="G33" s="43">
        <f>519-65</f>
        <v>454</v>
      </c>
      <c r="H33" s="44">
        <v>454</v>
      </c>
      <c r="I33" s="42">
        <v>461</v>
      </c>
      <c r="J33" s="43">
        <v>506</v>
      </c>
      <c r="K33" s="44">
        <v>293</v>
      </c>
      <c r="L33" s="42"/>
      <c r="M33" s="43"/>
      <c r="N33" s="44"/>
      <c r="O33" s="42"/>
      <c r="P33" s="43"/>
      <c r="Q33" s="44"/>
      <c r="R33" s="41">
        <f t="shared" si="1"/>
        <v>2677</v>
      </c>
      <c r="S33" s="41">
        <f t="shared" si="2"/>
        <v>2620</v>
      </c>
      <c r="T33" s="41">
        <f t="shared" si="3"/>
        <v>2407</v>
      </c>
      <c r="U33" s="561">
        <f t="shared" si="5"/>
        <v>91.87022900763358</v>
      </c>
    </row>
    <row r="34" spans="1:21" ht="15">
      <c r="A34" s="220" t="s">
        <v>474</v>
      </c>
      <c r="B34" s="221" t="s">
        <v>475</v>
      </c>
      <c r="C34" s="43"/>
      <c r="D34" s="43"/>
      <c r="E34" s="44"/>
      <c r="F34" s="42"/>
      <c r="G34" s="43"/>
      <c r="H34" s="44"/>
      <c r="I34" s="42"/>
      <c r="J34" s="43"/>
      <c r="K34" s="44"/>
      <c r="L34" s="42"/>
      <c r="M34" s="43"/>
      <c r="N34" s="44"/>
      <c r="O34" s="42">
        <v>325</v>
      </c>
      <c r="P34" s="43">
        <v>325</v>
      </c>
      <c r="Q34" s="44">
        <v>50</v>
      </c>
      <c r="R34" s="41">
        <f t="shared" si="1"/>
        <v>325</v>
      </c>
      <c r="S34" s="41">
        <f t="shared" si="2"/>
        <v>325</v>
      </c>
      <c r="T34" s="41">
        <f t="shared" si="3"/>
        <v>50</v>
      </c>
      <c r="U34" s="561">
        <f t="shared" si="5"/>
        <v>15.384615384615385</v>
      </c>
    </row>
    <row r="35" spans="1:21" ht="18" customHeight="1">
      <c r="A35" s="220" t="s">
        <v>457</v>
      </c>
      <c r="B35" s="234" t="s">
        <v>827</v>
      </c>
      <c r="C35" s="43">
        <v>1691</v>
      </c>
      <c r="D35" s="43">
        <v>1500</v>
      </c>
      <c r="E35" s="44">
        <v>1388</v>
      </c>
      <c r="F35" s="42">
        <v>462</v>
      </c>
      <c r="G35" s="43">
        <v>410</v>
      </c>
      <c r="H35" s="44">
        <v>372</v>
      </c>
      <c r="I35" s="42">
        <v>3240</v>
      </c>
      <c r="J35" s="43">
        <v>3405</v>
      </c>
      <c r="K35" s="44">
        <v>3020</v>
      </c>
      <c r="L35" s="42"/>
      <c r="M35" s="43"/>
      <c r="N35" s="44"/>
      <c r="O35" s="42"/>
      <c r="P35" s="43"/>
      <c r="Q35" s="44"/>
      <c r="R35" s="41">
        <f t="shared" si="1"/>
        <v>5393</v>
      </c>
      <c r="S35" s="41">
        <f t="shared" si="2"/>
        <v>5315</v>
      </c>
      <c r="T35" s="41">
        <f t="shared" si="3"/>
        <v>4780</v>
      </c>
      <c r="U35" s="561">
        <f t="shared" si="5"/>
        <v>89.93414863593603</v>
      </c>
    </row>
    <row r="36" spans="1:21" ht="15">
      <c r="A36" s="220">
        <v>101150</v>
      </c>
      <c r="B36" s="221" t="s">
        <v>476</v>
      </c>
      <c r="C36" s="43"/>
      <c r="D36" s="43"/>
      <c r="E36" s="44"/>
      <c r="F36" s="42"/>
      <c r="G36" s="43"/>
      <c r="H36" s="44"/>
      <c r="I36" s="42"/>
      <c r="J36" s="43"/>
      <c r="K36" s="44"/>
      <c r="L36" s="42">
        <v>400</v>
      </c>
      <c r="M36" s="43">
        <v>400</v>
      </c>
      <c r="N36" s="44">
        <v>631</v>
      </c>
      <c r="O36" s="42"/>
      <c r="P36" s="43"/>
      <c r="Q36" s="44"/>
      <c r="R36" s="41">
        <f t="shared" si="1"/>
        <v>400</v>
      </c>
      <c r="S36" s="41">
        <f t="shared" si="2"/>
        <v>400</v>
      </c>
      <c r="T36" s="41">
        <f t="shared" si="3"/>
        <v>631</v>
      </c>
      <c r="U36" s="561">
        <f t="shared" si="5"/>
        <v>157.75</v>
      </c>
    </row>
    <row r="37" spans="1:21" ht="18" customHeight="1">
      <c r="A37" s="220" t="s">
        <v>477</v>
      </c>
      <c r="B37" s="234" t="s">
        <v>852</v>
      </c>
      <c r="C37" s="43">
        <v>204</v>
      </c>
      <c r="D37" s="43">
        <v>204</v>
      </c>
      <c r="E37" s="44">
        <v>204</v>
      </c>
      <c r="F37" s="42">
        <v>50</v>
      </c>
      <c r="G37" s="43">
        <v>50</v>
      </c>
      <c r="H37" s="44">
        <v>50</v>
      </c>
      <c r="I37" s="42">
        <v>10</v>
      </c>
      <c r="J37" s="43">
        <v>10</v>
      </c>
      <c r="K37" s="44"/>
      <c r="L37" s="42"/>
      <c r="M37" s="43"/>
      <c r="N37" s="44"/>
      <c r="O37" s="42"/>
      <c r="P37" s="43"/>
      <c r="Q37" s="44"/>
      <c r="R37" s="41">
        <f t="shared" si="1"/>
        <v>264</v>
      </c>
      <c r="S37" s="41">
        <f t="shared" si="2"/>
        <v>264</v>
      </c>
      <c r="T37" s="41">
        <f t="shared" si="3"/>
        <v>254</v>
      </c>
      <c r="U37" s="561">
        <f t="shared" si="5"/>
        <v>96.21212121212122</v>
      </c>
    </row>
    <row r="38" spans="1:21" ht="15">
      <c r="A38" s="220">
        <v>104051</v>
      </c>
      <c r="B38" s="221" t="s">
        <v>458</v>
      </c>
      <c r="C38" s="43"/>
      <c r="D38" s="43"/>
      <c r="E38" s="44"/>
      <c r="F38" s="42"/>
      <c r="G38" s="43"/>
      <c r="H38" s="44"/>
      <c r="I38" s="42"/>
      <c r="J38" s="43"/>
      <c r="K38" s="44"/>
      <c r="L38" s="42"/>
      <c r="M38" s="43">
        <v>46</v>
      </c>
      <c r="N38" s="44">
        <v>46</v>
      </c>
      <c r="O38" s="42"/>
      <c r="P38" s="43"/>
      <c r="Q38" s="44"/>
      <c r="R38" s="41"/>
      <c r="S38" s="41">
        <f t="shared" si="2"/>
        <v>46</v>
      </c>
      <c r="T38" s="41">
        <f t="shared" si="3"/>
        <v>46</v>
      </c>
      <c r="U38" s="561">
        <f t="shared" si="5"/>
        <v>100</v>
      </c>
    </row>
    <row r="39" spans="1:21" ht="18" customHeight="1">
      <c r="A39" s="220">
        <v>105010</v>
      </c>
      <c r="B39" s="221" t="s">
        <v>478</v>
      </c>
      <c r="C39" s="43"/>
      <c r="D39" s="43"/>
      <c r="E39" s="44"/>
      <c r="F39" s="42"/>
      <c r="G39" s="43"/>
      <c r="H39" s="44"/>
      <c r="I39" s="42"/>
      <c r="J39" s="43"/>
      <c r="K39" s="44"/>
      <c r="L39" s="42">
        <v>750</v>
      </c>
      <c r="M39" s="43">
        <v>447</v>
      </c>
      <c r="N39" s="44">
        <v>377</v>
      </c>
      <c r="O39" s="42"/>
      <c r="P39" s="43"/>
      <c r="Q39" s="44"/>
      <c r="R39" s="41">
        <f t="shared" si="1"/>
        <v>750</v>
      </c>
      <c r="S39" s="41">
        <f t="shared" si="2"/>
        <v>447</v>
      </c>
      <c r="T39" s="41">
        <f t="shared" si="3"/>
        <v>377</v>
      </c>
      <c r="U39" s="561">
        <f t="shared" si="5"/>
        <v>84.3400447427293</v>
      </c>
    </row>
    <row r="40" spans="1:21" ht="15">
      <c r="A40" s="220">
        <v>106020</v>
      </c>
      <c r="B40" s="221" t="s">
        <v>479</v>
      </c>
      <c r="C40" s="43"/>
      <c r="D40" s="43"/>
      <c r="E40" s="44"/>
      <c r="F40" s="42"/>
      <c r="G40" s="43"/>
      <c r="H40" s="44"/>
      <c r="I40" s="42"/>
      <c r="J40" s="43"/>
      <c r="K40" s="44"/>
      <c r="L40" s="42">
        <v>168</v>
      </c>
      <c r="M40" s="43">
        <v>351</v>
      </c>
      <c r="N40" s="44">
        <v>351</v>
      </c>
      <c r="O40" s="42"/>
      <c r="P40" s="43"/>
      <c r="Q40" s="44"/>
      <c r="R40" s="41">
        <f t="shared" si="1"/>
        <v>168</v>
      </c>
      <c r="S40" s="41">
        <f t="shared" si="2"/>
        <v>351</v>
      </c>
      <c r="T40" s="41">
        <f t="shared" si="3"/>
        <v>351</v>
      </c>
      <c r="U40" s="561">
        <f t="shared" si="5"/>
        <v>100</v>
      </c>
    </row>
    <row r="41" spans="1:21" ht="18" customHeight="1">
      <c r="A41" s="220" t="s">
        <v>459</v>
      </c>
      <c r="B41" s="234" t="s">
        <v>828</v>
      </c>
      <c r="C41" s="43">
        <v>1286</v>
      </c>
      <c r="D41" s="43">
        <v>1080</v>
      </c>
      <c r="E41" s="44">
        <v>856</v>
      </c>
      <c r="F41" s="42">
        <v>352</v>
      </c>
      <c r="G41" s="43">
        <v>298</v>
      </c>
      <c r="H41" s="44">
        <v>229</v>
      </c>
      <c r="I41" s="42">
        <v>2163</v>
      </c>
      <c r="J41" s="43">
        <v>2183</v>
      </c>
      <c r="K41" s="44">
        <v>1685</v>
      </c>
      <c r="L41" s="42"/>
      <c r="M41" s="43"/>
      <c r="N41" s="44"/>
      <c r="O41" s="42"/>
      <c r="P41" s="43"/>
      <c r="Q41" s="44"/>
      <c r="R41" s="41">
        <f t="shared" si="1"/>
        <v>3801</v>
      </c>
      <c r="S41" s="41">
        <f t="shared" si="2"/>
        <v>3561</v>
      </c>
      <c r="T41" s="41">
        <f t="shared" si="3"/>
        <v>2770</v>
      </c>
      <c r="U41" s="561">
        <f t="shared" si="5"/>
        <v>77.78713844425724</v>
      </c>
    </row>
    <row r="42" spans="1:21" ht="18" customHeight="1">
      <c r="A42" s="220">
        <v>107052</v>
      </c>
      <c r="B42" s="224" t="s">
        <v>589</v>
      </c>
      <c r="C42" s="43"/>
      <c r="D42" s="43"/>
      <c r="E42" s="44"/>
      <c r="F42" s="42"/>
      <c r="G42" s="43"/>
      <c r="H42" s="44"/>
      <c r="I42" s="42"/>
      <c r="J42" s="43">
        <v>360</v>
      </c>
      <c r="K42" s="44">
        <v>360</v>
      </c>
      <c r="L42" s="42"/>
      <c r="M42" s="43"/>
      <c r="N42" s="44"/>
      <c r="O42" s="42"/>
      <c r="P42" s="43"/>
      <c r="Q42" s="44"/>
      <c r="R42" s="41"/>
      <c r="S42" s="41">
        <f t="shared" si="2"/>
        <v>360</v>
      </c>
      <c r="T42" s="41">
        <f t="shared" si="3"/>
        <v>360</v>
      </c>
      <c r="U42" s="561">
        <f t="shared" si="5"/>
        <v>100</v>
      </c>
    </row>
    <row r="43" spans="1:21" ht="15">
      <c r="A43" s="562">
        <v>107060</v>
      </c>
      <c r="B43" s="221" t="s">
        <v>480</v>
      </c>
      <c r="C43" s="43"/>
      <c r="D43" s="43"/>
      <c r="E43" s="44"/>
      <c r="F43" s="42"/>
      <c r="G43" s="43"/>
      <c r="H43" s="44"/>
      <c r="I43" s="42"/>
      <c r="J43" s="43">
        <v>515</v>
      </c>
      <c r="K43" s="44">
        <v>248</v>
      </c>
      <c r="L43" s="42">
        <v>1404</v>
      </c>
      <c r="M43" s="43">
        <v>1404</v>
      </c>
      <c r="N43" s="44">
        <v>657</v>
      </c>
      <c r="O43" s="42"/>
      <c r="P43" s="43"/>
      <c r="Q43" s="44"/>
      <c r="R43" s="41">
        <f t="shared" si="1"/>
        <v>1404</v>
      </c>
      <c r="S43" s="41">
        <f t="shared" si="2"/>
        <v>1919</v>
      </c>
      <c r="T43" s="41">
        <f t="shared" si="3"/>
        <v>905</v>
      </c>
      <c r="U43" s="561">
        <f t="shared" si="5"/>
        <v>47.15997915581032</v>
      </c>
    </row>
    <row r="44" spans="1:21" ht="30.75" thickBot="1">
      <c r="A44" s="237">
        <v>900080</v>
      </c>
      <c r="B44" s="221" t="s">
        <v>462</v>
      </c>
      <c r="C44" s="55">
        <f>220+478</f>
        <v>698</v>
      </c>
      <c r="D44" s="55">
        <v>726</v>
      </c>
      <c r="E44" s="56">
        <v>454</v>
      </c>
      <c r="F44" s="57">
        <v>191</v>
      </c>
      <c r="G44" s="55">
        <v>198</v>
      </c>
      <c r="H44" s="56">
        <v>122</v>
      </c>
      <c r="I44" s="57">
        <f>365+824</f>
        <v>1189</v>
      </c>
      <c r="J44" s="55">
        <v>1229</v>
      </c>
      <c r="K44" s="56">
        <v>839</v>
      </c>
      <c r="L44" s="57"/>
      <c r="M44" s="55"/>
      <c r="N44" s="56"/>
      <c r="O44" s="57"/>
      <c r="P44" s="55"/>
      <c r="Q44" s="56"/>
      <c r="R44" s="41">
        <f t="shared" si="1"/>
        <v>2078</v>
      </c>
      <c r="S44" s="41">
        <f t="shared" si="2"/>
        <v>2153</v>
      </c>
      <c r="T44" s="41">
        <f t="shared" si="3"/>
        <v>1415</v>
      </c>
      <c r="U44" s="563">
        <f t="shared" si="5"/>
        <v>65.72224802601022</v>
      </c>
    </row>
    <row r="45" spans="1:21" ht="42.75" customHeight="1" thickBot="1">
      <c r="A45" s="229"/>
      <c r="B45" s="230" t="s">
        <v>825</v>
      </c>
      <c r="C45" s="240">
        <f aca="true" t="shared" si="6" ref="C45:T45">SUM(C13:C44)</f>
        <v>11750</v>
      </c>
      <c r="D45" s="240">
        <f t="shared" si="6"/>
        <v>13390</v>
      </c>
      <c r="E45" s="240">
        <f t="shared" si="6"/>
        <v>12676</v>
      </c>
      <c r="F45" s="240">
        <f t="shared" si="6"/>
        <v>3321</v>
      </c>
      <c r="G45" s="240">
        <f t="shared" si="6"/>
        <v>3643</v>
      </c>
      <c r="H45" s="240">
        <f t="shared" si="6"/>
        <v>3314</v>
      </c>
      <c r="I45" s="240">
        <f t="shared" si="6"/>
        <v>27386</v>
      </c>
      <c r="J45" s="240">
        <f t="shared" si="6"/>
        <v>33370</v>
      </c>
      <c r="K45" s="240">
        <f t="shared" si="6"/>
        <v>29239</v>
      </c>
      <c r="L45" s="240">
        <f t="shared" si="6"/>
        <v>2722</v>
      </c>
      <c r="M45" s="240">
        <f t="shared" si="6"/>
        <v>2648</v>
      </c>
      <c r="N45" s="240">
        <f t="shared" si="6"/>
        <v>2062</v>
      </c>
      <c r="O45" s="240">
        <f t="shared" si="6"/>
        <v>6109</v>
      </c>
      <c r="P45" s="240">
        <f t="shared" si="6"/>
        <v>5308</v>
      </c>
      <c r="Q45" s="240">
        <f t="shared" si="6"/>
        <v>1042</v>
      </c>
      <c r="R45" s="240">
        <f t="shared" si="6"/>
        <v>51288</v>
      </c>
      <c r="S45" s="240">
        <f t="shared" si="6"/>
        <v>58359</v>
      </c>
      <c r="T45" s="240">
        <f t="shared" si="6"/>
        <v>48333</v>
      </c>
      <c r="U45" s="239">
        <f t="shared" si="5"/>
        <v>82.82013057112013</v>
      </c>
    </row>
  </sheetData>
  <sheetProtection/>
  <mergeCells count="13">
    <mergeCell ref="A2:U2"/>
    <mergeCell ref="A6:U6"/>
    <mergeCell ref="R10:U10"/>
    <mergeCell ref="A5:U5"/>
    <mergeCell ref="A7:U7"/>
    <mergeCell ref="U11:U12"/>
    <mergeCell ref="A3:Q3"/>
    <mergeCell ref="L10:N10"/>
    <mergeCell ref="O10:Q10"/>
    <mergeCell ref="A10:A12"/>
    <mergeCell ref="B10:B12"/>
    <mergeCell ref="C10:E10"/>
    <mergeCell ref="I10:K10"/>
  </mergeCells>
  <printOptions horizontalCentered="1" verticalCentered="1"/>
  <pageMargins left="0" right="0" top="0.4330708661417323" bottom="0.3937007874015748" header="0.2755905511811024" footer="0.31496062992125984"/>
  <pageSetup fitToHeight="1" fitToWidth="1" horizontalDpi="600" verticalDpi="600" orientation="landscape" paperSize="8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2:AF50"/>
  <sheetViews>
    <sheetView showGridLines="0" zoomScalePageLayoutView="0" workbookViewId="0" topLeftCell="A1">
      <selection activeCell="A3" sqref="A3:Q3"/>
    </sheetView>
  </sheetViews>
  <sheetFormatPr defaultColWidth="9.00390625" defaultRowHeight="12.75"/>
  <cols>
    <col min="1" max="1" width="9.125" style="7" customWidth="1"/>
    <col min="2" max="2" width="59.125" style="7" customWidth="1"/>
    <col min="3" max="11" width="7.75390625" style="7" customWidth="1"/>
    <col min="12" max="14" width="8.75390625" style="7" customWidth="1"/>
    <col min="15" max="15" width="7.25390625" style="7" customWidth="1"/>
    <col min="16" max="16384" width="9.125" style="7" customWidth="1"/>
  </cols>
  <sheetData>
    <row r="2" spans="1:15" s="32" customFormat="1" ht="12.75">
      <c r="A2" s="609"/>
      <c r="B2" s="609"/>
      <c r="C2" s="609"/>
      <c r="D2" s="609"/>
      <c r="E2" s="609"/>
      <c r="F2" s="609"/>
      <c r="G2" s="609"/>
      <c r="H2" s="609"/>
      <c r="I2" s="609"/>
      <c r="J2" s="609"/>
      <c r="K2" s="609"/>
      <c r="L2" s="609"/>
      <c r="M2" s="609"/>
      <c r="N2" s="609"/>
      <c r="O2" s="609"/>
    </row>
    <row r="3" spans="1:17" s="32" customFormat="1" ht="12.75">
      <c r="A3" s="672" t="s">
        <v>235</v>
      </c>
      <c r="B3" s="672"/>
      <c r="C3" s="672"/>
      <c r="D3" s="672"/>
      <c r="E3" s="672"/>
      <c r="F3" s="672"/>
      <c r="G3" s="672"/>
      <c r="H3" s="672"/>
      <c r="I3" s="672"/>
      <c r="J3" s="672"/>
      <c r="K3" s="672"/>
      <c r="L3" s="672"/>
      <c r="M3" s="672"/>
      <c r="N3" s="672"/>
      <c r="O3" s="672"/>
      <c r="P3" s="672"/>
      <c r="Q3" s="672"/>
    </row>
    <row r="4" spans="1:17" s="32" customFormat="1" ht="12.75">
      <c r="A4" s="488"/>
      <c r="B4" s="488"/>
      <c r="C4" s="488"/>
      <c r="D4" s="488"/>
      <c r="E4" s="488"/>
      <c r="F4" s="488"/>
      <c r="G4" s="488"/>
      <c r="H4" s="488"/>
      <c r="I4" s="488"/>
      <c r="J4" s="488"/>
      <c r="K4" s="488"/>
      <c r="L4" s="488"/>
      <c r="M4" s="488"/>
      <c r="N4" s="488"/>
      <c r="O4" s="488"/>
      <c r="P4" s="488"/>
      <c r="Q4" s="488"/>
    </row>
    <row r="5" spans="1:21" s="558" customFormat="1" ht="14.25">
      <c r="A5" s="621" t="s">
        <v>357</v>
      </c>
      <c r="B5" s="621"/>
      <c r="C5" s="621"/>
      <c r="D5" s="621"/>
      <c r="E5" s="621"/>
      <c r="F5" s="621"/>
      <c r="G5" s="621"/>
      <c r="H5" s="621"/>
      <c r="I5" s="621"/>
      <c r="J5" s="621"/>
      <c r="K5" s="621"/>
      <c r="L5" s="621"/>
      <c r="M5" s="621"/>
      <c r="N5" s="621"/>
      <c r="O5" s="621"/>
      <c r="P5" s="564"/>
      <c r="Q5" s="564"/>
      <c r="R5" s="564"/>
      <c r="S5" s="564"/>
      <c r="T5" s="564"/>
      <c r="U5" s="564"/>
    </row>
    <row r="6" spans="1:21" s="559" customFormat="1" ht="15">
      <c r="A6" s="621" t="s">
        <v>360</v>
      </c>
      <c r="B6" s="621"/>
      <c r="C6" s="621"/>
      <c r="D6" s="621"/>
      <c r="E6" s="621"/>
      <c r="F6" s="621"/>
      <c r="G6" s="621"/>
      <c r="H6" s="621"/>
      <c r="I6" s="621"/>
      <c r="J6" s="621"/>
      <c r="K6" s="621"/>
      <c r="L6" s="621"/>
      <c r="M6" s="621"/>
      <c r="N6" s="621"/>
      <c r="O6" s="621"/>
      <c r="P6" s="564"/>
      <c r="Q6" s="564"/>
      <c r="R6" s="564"/>
      <c r="S6" s="564"/>
      <c r="T6" s="564"/>
      <c r="U6" s="564"/>
    </row>
    <row r="7" spans="1:21" s="558" customFormat="1" ht="14.25">
      <c r="A7" s="621" t="s">
        <v>359</v>
      </c>
      <c r="B7" s="621"/>
      <c r="C7" s="621"/>
      <c r="D7" s="621"/>
      <c r="E7" s="621"/>
      <c r="F7" s="621"/>
      <c r="G7" s="621"/>
      <c r="H7" s="621"/>
      <c r="I7" s="621"/>
      <c r="J7" s="621"/>
      <c r="K7" s="621"/>
      <c r="L7" s="621"/>
      <c r="M7" s="621"/>
      <c r="N7" s="621"/>
      <c r="O7" s="621"/>
      <c r="P7" s="564"/>
      <c r="Q7" s="564"/>
      <c r="R7" s="564"/>
      <c r="S7" s="564"/>
      <c r="T7" s="564"/>
      <c r="U7" s="564"/>
    </row>
    <row r="8" ht="13.5" thickBot="1">
      <c r="O8" s="566" t="s">
        <v>572</v>
      </c>
    </row>
    <row r="9" spans="1:32" ht="39.75" customHeight="1" thickBot="1">
      <c r="A9" s="679"/>
      <c r="B9" s="682" t="s">
        <v>826</v>
      </c>
      <c r="C9" s="688" t="s">
        <v>896</v>
      </c>
      <c r="D9" s="686"/>
      <c r="E9" s="687"/>
      <c r="F9" s="688" t="s">
        <v>897</v>
      </c>
      <c r="G9" s="686"/>
      <c r="H9" s="687"/>
      <c r="I9" s="688" t="s">
        <v>488</v>
      </c>
      <c r="J9" s="686"/>
      <c r="K9" s="687"/>
      <c r="L9" s="688" t="s">
        <v>590</v>
      </c>
      <c r="M9" s="689"/>
      <c r="N9" s="689"/>
      <c r="O9" s="690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</row>
    <row r="10" spans="1:32" ht="12.75">
      <c r="A10" s="680"/>
      <c r="B10" s="683"/>
      <c r="C10" s="34" t="s">
        <v>812</v>
      </c>
      <c r="D10" s="34" t="s">
        <v>814</v>
      </c>
      <c r="E10" s="34" t="s">
        <v>815</v>
      </c>
      <c r="F10" s="34" t="s">
        <v>812</v>
      </c>
      <c r="G10" s="34" t="s">
        <v>814</v>
      </c>
      <c r="H10" s="34" t="s">
        <v>815</v>
      </c>
      <c r="I10" s="34" t="s">
        <v>812</v>
      </c>
      <c r="J10" s="34" t="s">
        <v>814</v>
      </c>
      <c r="K10" s="34" t="s">
        <v>815</v>
      </c>
      <c r="L10" s="36" t="s">
        <v>812</v>
      </c>
      <c r="M10" s="36" t="s">
        <v>814</v>
      </c>
      <c r="N10" s="36" t="s">
        <v>815</v>
      </c>
      <c r="O10" s="670" t="s">
        <v>591</v>
      </c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15" ht="13.5" thickBot="1">
      <c r="A11" s="681"/>
      <c r="B11" s="684"/>
      <c r="C11" s="36" t="s">
        <v>816</v>
      </c>
      <c r="D11" s="37" t="s">
        <v>816</v>
      </c>
      <c r="E11" s="37" t="s">
        <v>773</v>
      </c>
      <c r="F11" s="37" t="s">
        <v>816</v>
      </c>
      <c r="G11" s="37" t="s">
        <v>816</v>
      </c>
      <c r="H11" s="37" t="s">
        <v>773</v>
      </c>
      <c r="I11" s="37" t="s">
        <v>816</v>
      </c>
      <c r="J11" s="37" t="s">
        <v>816</v>
      </c>
      <c r="K11" s="37" t="s">
        <v>773</v>
      </c>
      <c r="L11" s="37" t="s">
        <v>816</v>
      </c>
      <c r="M11" s="37" t="s">
        <v>816</v>
      </c>
      <c r="N11" s="37" t="s">
        <v>773</v>
      </c>
      <c r="O11" s="671"/>
    </row>
    <row r="12" spans="1:15" s="8" customFormat="1" ht="30">
      <c r="A12" s="228" t="s">
        <v>29</v>
      </c>
      <c r="B12" s="221" t="s">
        <v>30</v>
      </c>
      <c r="C12" s="43"/>
      <c r="D12" s="43">
        <v>12601</v>
      </c>
      <c r="E12" s="44">
        <v>12416</v>
      </c>
      <c r="F12" s="42"/>
      <c r="G12" s="43"/>
      <c r="H12" s="44"/>
      <c r="I12" s="42"/>
      <c r="J12" s="43"/>
      <c r="K12" s="44"/>
      <c r="L12" s="41"/>
      <c r="M12" s="41">
        <f>D12+G12+J12</f>
        <v>12601</v>
      </c>
      <c r="N12" s="41">
        <f>E12+H12+K12</f>
        <v>12416</v>
      </c>
      <c r="O12" s="53">
        <f>N12/M12*100</f>
        <v>98.53186255059121</v>
      </c>
    </row>
    <row r="13" spans="1:15" s="8" customFormat="1" ht="15">
      <c r="A13" s="220" t="s">
        <v>387</v>
      </c>
      <c r="B13" s="221" t="s">
        <v>855</v>
      </c>
      <c r="C13" s="38"/>
      <c r="D13" s="38"/>
      <c r="E13" s="39"/>
      <c r="F13" s="40"/>
      <c r="G13" s="38"/>
      <c r="H13" s="39"/>
      <c r="I13" s="40"/>
      <c r="J13" s="38"/>
      <c r="K13" s="39"/>
      <c r="L13" s="41"/>
      <c r="M13" s="41"/>
      <c r="N13" s="41"/>
      <c r="O13" s="53"/>
    </row>
    <row r="14" spans="1:15" s="8" customFormat="1" ht="18.75" customHeight="1">
      <c r="A14" s="220" t="s">
        <v>388</v>
      </c>
      <c r="B14" s="221" t="s">
        <v>389</v>
      </c>
      <c r="C14" s="38"/>
      <c r="D14" s="38">
        <v>2270</v>
      </c>
      <c r="E14" s="39">
        <v>750</v>
      </c>
      <c r="F14" s="40"/>
      <c r="G14" s="38"/>
      <c r="H14" s="39"/>
      <c r="I14" s="40"/>
      <c r="J14" s="38"/>
      <c r="K14" s="39"/>
      <c r="L14" s="41"/>
      <c r="M14" s="41">
        <f>D14+G14+J14</f>
        <v>2270</v>
      </c>
      <c r="N14" s="41">
        <f>E14+H14+K14</f>
        <v>750</v>
      </c>
      <c r="O14" s="53">
        <f>N14/M14*100</f>
        <v>33.03964757709251</v>
      </c>
    </row>
    <row r="15" spans="1:15" ht="15">
      <c r="A15" s="218" t="s">
        <v>390</v>
      </c>
      <c r="B15" s="219" t="s">
        <v>391</v>
      </c>
      <c r="C15" s="38"/>
      <c r="D15" s="38"/>
      <c r="E15" s="39"/>
      <c r="F15" s="40"/>
      <c r="G15" s="38"/>
      <c r="H15" s="39"/>
      <c r="I15" s="40"/>
      <c r="J15" s="38"/>
      <c r="K15" s="39"/>
      <c r="L15" s="41"/>
      <c r="M15" s="41"/>
      <c r="N15" s="41"/>
      <c r="O15" s="53"/>
    </row>
    <row r="16" spans="1:15" ht="18" customHeight="1">
      <c r="A16" s="218" t="s">
        <v>392</v>
      </c>
      <c r="B16" s="219" t="s">
        <v>393</v>
      </c>
      <c r="C16" s="38"/>
      <c r="D16" s="38"/>
      <c r="E16" s="39"/>
      <c r="F16" s="40"/>
      <c r="G16" s="38"/>
      <c r="H16" s="39"/>
      <c r="I16" s="40"/>
      <c r="J16" s="38">
        <v>49980</v>
      </c>
      <c r="K16" s="39">
        <v>19980</v>
      </c>
      <c r="L16" s="41"/>
      <c r="M16" s="41">
        <f>D16+G16+J16</f>
        <v>49980</v>
      </c>
      <c r="N16" s="41">
        <f>E16+H16+K16</f>
        <v>19980</v>
      </c>
      <c r="O16" s="53">
        <f>N16/M16*100</f>
        <v>39.97599039615846</v>
      </c>
    </row>
    <row r="17" spans="1:15" ht="18" customHeight="1">
      <c r="A17" s="220" t="s">
        <v>394</v>
      </c>
      <c r="B17" s="221" t="s">
        <v>395</v>
      </c>
      <c r="C17" s="43"/>
      <c r="D17" s="43"/>
      <c r="E17" s="44"/>
      <c r="F17" s="42"/>
      <c r="G17" s="43"/>
      <c r="H17" s="44"/>
      <c r="I17" s="42"/>
      <c r="J17" s="43"/>
      <c r="K17" s="44"/>
      <c r="L17" s="41"/>
      <c r="M17" s="41"/>
      <c r="N17" s="41"/>
      <c r="O17" s="54"/>
    </row>
    <row r="18" spans="1:15" ht="18" customHeight="1">
      <c r="A18" s="220" t="s">
        <v>396</v>
      </c>
      <c r="B18" s="221" t="s">
        <v>397</v>
      </c>
      <c r="C18" s="43"/>
      <c r="D18" s="43"/>
      <c r="E18" s="44"/>
      <c r="F18" s="42"/>
      <c r="G18" s="43"/>
      <c r="H18" s="44"/>
      <c r="I18" s="42"/>
      <c r="J18" s="43"/>
      <c r="K18" s="44"/>
      <c r="L18" s="41"/>
      <c r="M18" s="41"/>
      <c r="N18" s="41"/>
      <c r="O18" s="54"/>
    </row>
    <row r="19" spans="1:15" ht="18" customHeight="1">
      <c r="A19" s="220" t="s">
        <v>446</v>
      </c>
      <c r="B19" s="221" t="s">
        <v>447</v>
      </c>
      <c r="C19" s="43"/>
      <c r="D19" s="43"/>
      <c r="E19" s="44"/>
      <c r="F19" s="42"/>
      <c r="G19" s="43">
        <v>10100</v>
      </c>
      <c r="H19" s="44">
        <v>10100</v>
      </c>
      <c r="I19" s="42"/>
      <c r="J19" s="43"/>
      <c r="K19" s="44"/>
      <c r="L19" s="41"/>
      <c r="M19" s="41">
        <f>D19+G19+J19</f>
        <v>10100</v>
      </c>
      <c r="N19" s="41">
        <f>E19+H19+K19</f>
        <v>10100</v>
      </c>
      <c r="O19" s="54">
        <f>N19/M19*100</f>
        <v>100</v>
      </c>
    </row>
    <row r="20" spans="1:15" ht="15">
      <c r="A20" s="236" t="s">
        <v>464</v>
      </c>
      <c r="B20" s="221" t="s">
        <v>588</v>
      </c>
      <c r="C20" s="43"/>
      <c r="D20" s="43"/>
      <c r="E20" s="44"/>
      <c r="F20" s="42"/>
      <c r="G20" s="43"/>
      <c r="H20" s="44"/>
      <c r="I20" s="42"/>
      <c r="J20" s="43"/>
      <c r="K20" s="44"/>
      <c r="L20" s="41"/>
      <c r="M20" s="41"/>
      <c r="N20" s="41"/>
      <c r="O20" s="54"/>
    </row>
    <row r="21" spans="1:15" ht="30">
      <c r="A21" s="235" t="s">
        <v>465</v>
      </c>
      <c r="B21" s="221" t="s">
        <v>466</v>
      </c>
      <c r="C21" s="43"/>
      <c r="D21" s="43"/>
      <c r="E21" s="44"/>
      <c r="F21" s="42"/>
      <c r="G21" s="43"/>
      <c r="H21" s="44"/>
      <c r="I21" s="42"/>
      <c r="J21" s="43"/>
      <c r="K21" s="44"/>
      <c r="L21" s="41"/>
      <c r="M21" s="41"/>
      <c r="N21" s="41"/>
      <c r="O21" s="54"/>
    </row>
    <row r="22" spans="1:15" ht="15">
      <c r="A22" s="235" t="s">
        <v>486</v>
      </c>
      <c r="B22" s="221" t="s">
        <v>487</v>
      </c>
      <c r="C22" s="43"/>
      <c r="D22" s="43"/>
      <c r="E22" s="44"/>
      <c r="F22" s="42"/>
      <c r="G22" s="43"/>
      <c r="H22" s="44"/>
      <c r="I22" s="42"/>
      <c r="J22" s="43"/>
      <c r="K22" s="44"/>
      <c r="L22" s="41"/>
      <c r="M22" s="41"/>
      <c r="N22" s="41"/>
      <c r="O22" s="54"/>
    </row>
    <row r="23" spans="1:15" ht="15">
      <c r="A23" s="220" t="s">
        <v>448</v>
      </c>
      <c r="B23" s="221" t="s">
        <v>449</v>
      </c>
      <c r="C23" s="43"/>
      <c r="D23" s="43"/>
      <c r="E23" s="44"/>
      <c r="F23" s="42"/>
      <c r="G23" s="43"/>
      <c r="H23" s="44"/>
      <c r="I23" s="42"/>
      <c r="J23" s="43"/>
      <c r="K23" s="44"/>
      <c r="L23" s="41"/>
      <c r="M23" s="41"/>
      <c r="N23" s="41"/>
      <c r="O23" s="54"/>
    </row>
    <row r="24" spans="1:15" ht="15">
      <c r="A24" s="220" t="s">
        <v>467</v>
      </c>
      <c r="B24" s="221" t="s">
        <v>468</v>
      </c>
      <c r="C24" s="43"/>
      <c r="D24" s="43"/>
      <c r="E24" s="44"/>
      <c r="F24" s="42"/>
      <c r="G24" s="43"/>
      <c r="H24" s="44"/>
      <c r="I24" s="42"/>
      <c r="J24" s="43">
        <v>600</v>
      </c>
      <c r="K24" s="44">
        <v>600</v>
      </c>
      <c r="L24" s="41"/>
      <c r="M24" s="41">
        <f>D24+G24+J24</f>
        <v>600</v>
      </c>
      <c r="N24" s="41">
        <f>E24+H24+K24</f>
        <v>600</v>
      </c>
      <c r="O24" s="54">
        <f>N24/M24*100</f>
        <v>100</v>
      </c>
    </row>
    <row r="25" spans="1:15" ht="18" customHeight="1">
      <c r="A25" s="220" t="s">
        <v>450</v>
      </c>
      <c r="B25" s="221" t="s">
        <v>850</v>
      </c>
      <c r="C25" s="43"/>
      <c r="D25" s="43"/>
      <c r="E25" s="44"/>
      <c r="F25" s="42"/>
      <c r="G25" s="43"/>
      <c r="H25" s="44"/>
      <c r="I25" s="42"/>
      <c r="J25" s="43"/>
      <c r="K25" s="44"/>
      <c r="L25" s="41"/>
      <c r="M25" s="41"/>
      <c r="N25" s="41"/>
      <c r="O25" s="54"/>
    </row>
    <row r="26" spans="1:15" ht="15">
      <c r="A26" s="220" t="s">
        <v>469</v>
      </c>
      <c r="B26" s="221" t="s">
        <v>849</v>
      </c>
      <c r="C26" s="43"/>
      <c r="D26" s="43"/>
      <c r="E26" s="44"/>
      <c r="F26" s="42"/>
      <c r="G26" s="43"/>
      <c r="H26" s="44"/>
      <c r="I26" s="42"/>
      <c r="J26" s="43"/>
      <c r="K26" s="44"/>
      <c r="L26" s="41"/>
      <c r="M26" s="41"/>
      <c r="N26" s="41"/>
      <c r="O26" s="54"/>
    </row>
    <row r="27" spans="1:15" ht="15">
      <c r="A27" s="220" t="s">
        <v>451</v>
      </c>
      <c r="B27" s="221" t="s">
        <v>452</v>
      </c>
      <c r="C27" s="43">
        <v>4390</v>
      </c>
      <c r="D27" s="43">
        <v>4555</v>
      </c>
      <c r="E27" s="44">
        <v>5147</v>
      </c>
      <c r="F27" s="42"/>
      <c r="G27" s="43"/>
      <c r="H27" s="44"/>
      <c r="I27" s="42"/>
      <c r="J27" s="43"/>
      <c r="K27" s="44"/>
      <c r="L27" s="41">
        <f>C27+F27+I27</f>
        <v>4390</v>
      </c>
      <c r="M27" s="41">
        <f>D27+G27+J27</f>
        <v>4555</v>
      </c>
      <c r="N27" s="41">
        <f>E27+H27+K27</f>
        <v>5147</v>
      </c>
      <c r="O27" s="54">
        <f>N27/M27*100</f>
        <v>112.99670691547749</v>
      </c>
    </row>
    <row r="28" spans="1:15" ht="18" customHeight="1">
      <c r="A28" s="220" t="s">
        <v>470</v>
      </c>
      <c r="B28" s="234" t="s">
        <v>851</v>
      </c>
      <c r="C28" s="43"/>
      <c r="D28" s="43"/>
      <c r="E28" s="44"/>
      <c r="F28" s="42"/>
      <c r="G28" s="43"/>
      <c r="H28" s="44"/>
      <c r="I28" s="42"/>
      <c r="J28" s="43"/>
      <c r="K28" s="44"/>
      <c r="L28" s="41"/>
      <c r="M28" s="41"/>
      <c r="N28" s="41"/>
      <c r="O28" s="54"/>
    </row>
    <row r="29" spans="1:15" ht="15">
      <c r="A29" s="220" t="s">
        <v>453</v>
      </c>
      <c r="B29" s="221" t="s">
        <v>587</v>
      </c>
      <c r="C29" s="43"/>
      <c r="D29" s="43"/>
      <c r="E29" s="44"/>
      <c r="F29" s="42"/>
      <c r="G29" s="43"/>
      <c r="H29" s="44"/>
      <c r="I29" s="42"/>
      <c r="J29" s="43"/>
      <c r="K29" s="44"/>
      <c r="L29" s="41"/>
      <c r="M29" s="41"/>
      <c r="N29" s="41"/>
      <c r="O29" s="54"/>
    </row>
    <row r="30" spans="1:15" ht="15">
      <c r="A30" s="220" t="s">
        <v>471</v>
      </c>
      <c r="B30" s="221" t="s">
        <v>472</v>
      </c>
      <c r="C30" s="43"/>
      <c r="D30" s="43"/>
      <c r="E30" s="44"/>
      <c r="F30" s="42"/>
      <c r="G30" s="43"/>
      <c r="H30" s="44"/>
      <c r="I30" s="42"/>
      <c r="J30" s="43"/>
      <c r="K30" s="44"/>
      <c r="L30" s="41"/>
      <c r="M30" s="41"/>
      <c r="N30" s="41"/>
      <c r="O30" s="54"/>
    </row>
    <row r="31" spans="1:15" ht="18" customHeight="1">
      <c r="A31" s="220" t="s">
        <v>454</v>
      </c>
      <c r="B31" s="234" t="s">
        <v>854</v>
      </c>
      <c r="C31" s="43"/>
      <c r="D31" s="43"/>
      <c r="E31" s="44"/>
      <c r="F31" s="42"/>
      <c r="G31" s="43"/>
      <c r="H31" s="44"/>
      <c r="I31" s="42"/>
      <c r="J31" s="43"/>
      <c r="K31" s="44"/>
      <c r="L31" s="41"/>
      <c r="M31" s="41"/>
      <c r="N31" s="41"/>
      <c r="O31" s="54"/>
    </row>
    <row r="32" spans="1:15" ht="15">
      <c r="A32" s="220" t="s">
        <v>484</v>
      </c>
      <c r="B32" s="221" t="s">
        <v>485</v>
      </c>
      <c r="C32" s="43"/>
      <c r="D32" s="43"/>
      <c r="E32" s="44"/>
      <c r="F32" s="42"/>
      <c r="G32" s="43"/>
      <c r="H32" s="44"/>
      <c r="I32" s="42"/>
      <c r="J32" s="43"/>
      <c r="K32" s="44"/>
      <c r="L32" s="41"/>
      <c r="M32" s="41"/>
      <c r="N32" s="41"/>
      <c r="O32" s="54"/>
    </row>
    <row r="33" spans="1:15" ht="15">
      <c r="A33" s="220" t="s">
        <v>473</v>
      </c>
      <c r="B33" s="221" t="s">
        <v>853</v>
      </c>
      <c r="C33" s="43"/>
      <c r="D33" s="43"/>
      <c r="E33" s="44"/>
      <c r="F33" s="42"/>
      <c r="G33" s="43"/>
      <c r="H33" s="44"/>
      <c r="I33" s="42"/>
      <c r="J33" s="43"/>
      <c r="K33" s="44"/>
      <c r="L33" s="41"/>
      <c r="M33" s="41"/>
      <c r="N33" s="41"/>
      <c r="O33" s="54"/>
    </row>
    <row r="34" spans="1:15" ht="15">
      <c r="A34" s="220" t="s">
        <v>455</v>
      </c>
      <c r="B34" s="221" t="s">
        <v>456</v>
      </c>
      <c r="C34" s="43"/>
      <c r="D34" s="43">
        <v>109</v>
      </c>
      <c r="E34" s="44">
        <v>109</v>
      </c>
      <c r="F34" s="42"/>
      <c r="G34" s="43"/>
      <c r="H34" s="44"/>
      <c r="I34" s="42"/>
      <c r="J34" s="43"/>
      <c r="K34" s="44"/>
      <c r="L34" s="41"/>
      <c r="M34" s="41">
        <f>D34+G34+J34</f>
        <v>109</v>
      </c>
      <c r="N34" s="41">
        <f>E34+H34+K34</f>
        <v>109</v>
      </c>
      <c r="O34" s="54">
        <f>N34/M34*100</f>
        <v>100</v>
      </c>
    </row>
    <row r="35" spans="1:15" ht="15">
      <c r="A35" s="220" t="s">
        <v>474</v>
      </c>
      <c r="B35" s="221" t="s">
        <v>475</v>
      </c>
      <c r="C35" s="43"/>
      <c r="D35" s="43"/>
      <c r="E35" s="44"/>
      <c r="F35" s="42"/>
      <c r="G35" s="43"/>
      <c r="H35" s="44"/>
      <c r="I35" s="42"/>
      <c r="J35" s="43"/>
      <c r="K35" s="44"/>
      <c r="L35" s="41"/>
      <c r="M35" s="41"/>
      <c r="N35" s="41"/>
      <c r="O35" s="54"/>
    </row>
    <row r="36" spans="1:15" ht="18" customHeight="1">
      <c r="A36" s="220" t="s">
        <v>457</v>
      </c>
      <c r="B36" s="234" t="s">
        <v>827</v>
      </c>
      <c r="C36" s="43"/>
      <c r="D36" s="43"/>
      <c r="E36" s="44"/>
      <c r="F36" s="42"/>
      <c r="G36" s="43"/>
      <c r="H36" s="44"/>
      <c r="I36" s="42"/>
      <c r="J36" s="43"/>
      <c r="K36" s="44"/>
      <c r="L36" s="41"/>
      <c r="M36" s="41"/>
      <c r="N36" s="41"/>
      <c r="O36" s="54"/>
    </row>
    <row r="37" spans="1:15" ht="15">
      <c r="A37" s="220">
        <v>101150</v>
      </c>
      <c r="B37" s="221" t="s">
        <v>476</v>
      </c>
      <c r="C37" s="43"/>
      <c r="D37" s="43"/>
      <c r="E37" s="44"/>
      <c r="F37" s="42"/>
      <c r="G37" s="43"/>
      <c r="H37" s="44"/>
      <c r="I37" s="42"/>
      <c r="J37" s="43"/>
      <c r="K37" s="44"/>
      <c r="L37" s="41"/>
      <c r="M37" s="41"/>
      <c r="N37" s="41"/>
      <c r="O37" s="54"/>
    </row>
    <row r="38" spans="1:15" ht="18" customHeight="1">
      <c r="A38" s="220" t="s">
        <v>477</v>
      </c>
      <c r="B38" s="234" t="s">
        <v>852</v>
      </c>
      <c r="C38" s="43"/>
      <c r="D38" s="43"/>
      <c r="E38" s="44"/>
      <c r="F38" s="42"/>
      <c r="G38" s="43"/>
      <c r="H38" s="44"/>
      <c r="I38" s="42"/>
      <c r="J38" s="43"/>
      <c r="K38" s="44"/>
      <c r="L38" s="41"/>
      <c r="M38" s="41"/>
      <c r="N38" s="41"/>
      <c r="O38" s="54"/>
    </row>
    <row r="39" spans="1:15" ht="15">
      <c r="A39" s="220">
        <v>104051</v>
      </c>
      <c r="B39" s="221" t="s">
        <v>458</v>
      </c>
      <c r="C39" s="43"/>
      <c r="D39" s="43"/>
      <c r="E39" s="44"/>
      <c r="F39" s="42"/>
      <c r="G39" s="43"/>
      <c r="H39" s="44"/>
      <c r="I39" s="42"/>
      <c r="J39" s="43"/>
      <c r="K39" s="44"/>
      <c r="L39" s="41"/>
      <c r="M39" s="41"/>
      <c r="N39" s="41"/>
      <c r="O39" s="54"/>
    </row>
    <row r="40" spans="1:15" ht="18" customHeight="1">
      <c r="A40" s="220">
        <v>105010</v>
      </c>
      <c r="B40" s="221" t="s">
        <v>478</v>
      </c>
      <c r="C40" s="43"/>
      <c r="D40" s="43"/>
      <c r="E40" s="44"/>
      <c r="F40" s="42"/>
      <c r="G40" s="43"/>
      <c r="H40" s="44"/>
      <c r="I40" s="42"/>
      <c r="J40" s="43"/>
      <c r="K40" s="44"/>
      <c r="L40" s="41"/>
      <c r="M40" s="41"/>
      <c r="N40" s="41"/>
      <c r="O40" s="54"/>
    </row>
    <row r="41" spans="1:15" ht="15">
      <c r="A41" s="220">
        <v>106020</v>
      </c>
      <c r="B41" s="221" t="s">
        <v>479</v>
      </c>
      <c r="C41" s="43"/>
      <c r="D41" s="43"/>
      <c r="E41" s="44"/>
      <c r="F41" s="42"/>
      <c r="G41" s="43"/>
      <c r="H41" s="44"/>
      <c r="I41" s="42"/>
      <c r="J41" s="43"/>
      <c r="K41" s="44"/>
      <c r="L41" s="41"/>
      <c r="M41" s="41"/>
      <c r="N41" s="41"/>
      <c r="O41" s="54"/>
    </row>
    <row r="42" spans="1:15" ht="18" customHeight="1">
      <c r="A42" s="220" t="s">
        <v>459</v>
      </c>
      <c r="B42" s="234" t="s">
        <v>828</v>
      </c>
      <c r="C42" s="43"/>
      <c r="D42" s="43"/>
      <c r="E42" s="44"/>
      <c r="F42" s="42"/>
      <c r="G42" s="43"/>
      <c r="H42" s="44"/>
      <c r="I42" s="42"/>
      <c r="J42" s="43"/>
      <c r="K42" s="44"/>
      <c r="L42" s="41"/>
      <c r="M42" s="41"/>
      <c r="N42" s="41"/>
      <c r="O42" s="54"/>
    </row>
    <row r="43" spans="1:15" ht="18" customHeight="1">
      <c r="A43" s="220">
        <v>107052</v>
      </c>
      <c r="B43" s="224" t="s">
        <v>589</v>
      </c>
      <c r="C43" s="43"/>
      <c r="D43" s="43"/>
      <c r="E43" s="44"/>
      <c r="F43" s="42"/>
      <c r="G43" s="43"/>
      <c r="H43" s="44"/>
      <c r="I43" s="42"/>
      <c r="J43" s="43"/>
      <c r="K43" s="44"/>
      <c r="L43" s="41"/>
      <c r="M43" s="41"/>
      <c r="N43" s="41"/>
      <c r="O43" s="54"/>
    </row>
    <row r="44" spans="1:15" ht="15">
      <c r="A44" s="236">
        <v>107060</v>
      </c>
      <c r="B44" s="221" t="s">
        <v>480</v>
      </c>
      <c r="C44" s="43"/>
      <c r="D44" s="43"/>
      <c r="E44" s="44"/>
      <c r="F44" s="42"/>
      <c r="G44" s="43"/>
      <c r="H44" s="44"/>
      <c r="I44" s="42"/>
      <c r="J44" s="43"/>
      <c r="K44" s="44"/>
      <c r="L44" s="41"/>
      <c r="M44" s="41"/>
      <c r="N44" s="41"/>
      <c r="O44" s="54"/>
    </row>
    <row r="45" spans="1:15" ht="30.75" thickBot="1">
      <c r="A45" s="237">
        <v>900080</v>
      </c>
      <c r="B45" s="221" t="s">
        <v>462</v>
      </c>
      <c r="C45" s="55"/>
      <c r="D45" s="55"/>
      <c r="E45" s="56"/>
      <c r="F45" s="57"/>
      <c r="G45" s="55"/>
      <c r="H45" s="56"/>
      <c r="I45" s="57"/>
      <c r="J45" s="55"/>
      <c r="K45" s="56"/>
      <c r="L45" s="41"/>
      <c r="M45" s="41"/>
      <c r="N45" s="41"/>
      <c r="O45" s="238"/>
    </row>
    <row r="46" spans="1:15" ht="42.75" customHeight="1" thickBot="1">
      <c r="A46" s="229"/>
      <c r="B46" s="230" t="s">
        <v>825</v>
      </c>
      <c r="C46" s="240">
        <f aca="true" t="shared" si="0" ref="C46:N46">SUM(C12:C45)</f>
        <v>4390</v>
      </c>
      <c r="D46" s="240">
        <f t="shared" si="0"/>
        <v>19535</v>
      </c>
      <c r="E46" s="240">
        <f t="shared" si="0"/>
        <v>18422</v>
      </c>
      <c r="F46" s="240"/>
      <c r="G46" s="240">
        <f t="shared" si="0"/>
        <v>10100</v>
      </c>
      <c r="H46" s="240">
        <f t="shared" si="0"/>
        <v>10100</v>
      </c>
      <c r="I46" s="240"/>
      <c r="J46" s="240">
        <f t="shared" si="0"/>
        <v>50580</v>
      </c>
      <c r="K46" s="240">
        <f t="shared" si="0"/>
        <v>20580</v>
      </c>
      <c r="L46" s="240">
        <f t="shared" si="0"/>
        <v>4390</v>
      </c>
      <c r="M46" s="240">
        <f t="shared" si="0"/>
        <v>80215</v>
      </c>
      <c r="N46" s="240">
        <f t="shared" si="0"/>
        <v>49102</v>
      </c>
      <c r="O46" s="239">
        <f>N46/M46*100</f>
        <v>61.212990089135445</v>
      </c>
    </row>
    <row r="47" spans="7:8" ht="12.75">
      <c r="G47" s="8"/>
      <c r="H47" s="101"/>
    </row>
    <row r="48" spans="7:8" ht="12.75">
      <c r="G48" s="8"/>
      <c r="H48" s="101"/>
    </row>
    <row r="49" spans="7:8" ht="12.75">
      <c r="G49" s="8"/>
      <c r="H49" s="101"/>
    </row>
    <row r="50" ht="12.75">
      <c r="H50" s="101"/>
    </row>
  </sheetData>
  <sheetProtection/>
  <mergeCells count="12">
    <mergeCell ref="O10:O11"/>
    <mergeCell ref="A9:A11"/>
    <mergeCell ref="B9:B11"/>
    <mergeCell ref="C9:E9"/>
    <mergeCell ref="I9:K9"/>
    <mergeCell ref="F9:H9"/>
    <mergeCell ref="A7:O7"/>
    <mergeCell ref="A2:O2"/>
    <mergeCell ref="A6:O6"/>
    <mergeCell ref="L9:O9"/>
    <mergeCell ref="A3:Q3"/>
    <mergeCell ref="A5:O5"/>
  </mergeCells>
  <printOptions horizontalCentered="1" verticalCentered="1"/>
  <pageMargins left="0" right="0" top="0.4330708661417323" bottom="0.3937007874015748" header="0.2755905511811024" footer="0.31496062992125984"/>
  <pageSetup fitToHeight="1" fitToWidth="1" horizontalDpi="600" verticalDpi="600" orientation="landscape" paperSize="8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2:F49"/>
  <sheetViews>
    <sheetView workbookViewId="0" topLeftCell="A1">
      <selection activeCell="B3" sqref="B3:F3"/>
    </sheetView>
  </sheetViews>
  <sheetFormatPr defaultColWidth="9.00390625" defaultRowHeight="12.75"/>
  <cols>
    <col min="1" max="1" width="9.125" style="28" customWidth="1"/>
    <col min="2" max="2" width="63.125" style="28" customWidth="1"/>
    <col min="3" max="6" width="26.25390625" style="28" customWidth="1"/>
    <col min="7" max="16384" width="9.125" style="28" customWidth="1"/>
  </cols>
  <sheetData>
    <row r="2" spans="1:6" s="206" customFormat="1" ht="15.75">
      <c r="A2" s="205" t="s">
        <v>236</v>
      </c>
      <c r="C2" s="207"/>
      <c r="D2" s="208"/>
      <c r="E2" s="208"/>
      <c r="F2" s="208"/>
    </row>
    <row r="3" spans="2:6" s="81" customFormat="1" ht="15" customHeight="1">
      <c r="B3" s="649"/>
      <c r="C3" s="649"/>
      <c r="D3" s="649"/>
      <c r="E3" s="649"/>
      <c r="F3" s="649"/>
    </row>
    <row r="4" spans="3:6" s="118" customFormat="1" ht="15" customHeight="1">
      <c r="C4" s="117"/>
      <c r="D4" s="209"/>
      <c r="E4" s="209"/>
      <c r="F4" s="209"/>
    </row>
    <row r="5" spans="2:6" s="17" customFormat="1" ht="15" customHeight="1">
      <c r="B5" s="639" t="s">
        <v>864</v>
      </c>
      <c r="C5" s="639"/>
      <c r="D5" s="639"/>
      <c r="E5" s="639"/>
      <c r="F5" s="639"/>
    </row>
    <row r="6" spans="2:6" s="17" customFormat="1" ht="15.75">
      <c r="B6" s="640" t="s">
        <v>489</v>
      </c>
      <c r="C6" s="640"/>
      <c r="D6" s="640"/>
      <c r="E6" s="640"/>
      <c r="F6" s="640"/>
    </row>
    <row r="7" spans="2:6" s="17" customFormat="1" ht="15" customHeight="1">
      <c r="B7" s="639" t="s">
        <v>915</v>
      </c>
      <c r="C7" s="639"/>
      <c r="D7" s="639"/>
      <c r="E7" s="639"/>
      <c r="F7" s="639"/>
    </row>
    <row r="8" spans="2:6" s="206" customFormat="1" ht="12" customHeight="1" thickBot="1">
      <c r="B8" s="207"/>
      <c r="C8" s="210"/>
      <c r="D8" s="211"/>
      <c r="E8" s="211"/>
      <c r="F8" s="567" t="s">
        <v>361</v>
      </c>
    </row>
    <row r="9" spans="1:6" s="206" customFormat="1" ht="16.5" customHeight="1" thickBot="1">
      <c r="A9" s="641" t="s">
        <v>21</v>
      </c>
      <c r="B9" s="637" t="s">
        <v>22</v>
      </c>
      <c r="C9" s="691" t="s">
        <v>490</v>
      </c>
      <c r="D9" s="694" t="s">
        <v>24</v>
      </c>
      <c r="E9" s="694"/>
      <c r="F9" s="695"/>
    </row>
    <row r="10" spans="1:6" s="206" customFormat="1" ht="33" customHeight="1" thickBot="1">
      <c r="A10" s="638"/>
      <c r="B10" s="634"/>
      <c r="C10" s="692"/>
      <c r="D10" s="155" t="s">
        <v>25</v>
      </c>
      <c r="E10" s="212" t="s">
        <v>26</v>
      </c>
      <c r="F10" s="213" t="s">
        <v>27</v>
      </c>
    </row>
    <row r="11" spans="1:6" s="206" customFormat="1" ht="22.5" customHeight="1">
      <c r="A11" s="638"/>
      <c r="B11" s="634"/>
      <c r="C11" s="692"/>
      <c r="D11" s="696" t="s">
        <v>28</v>
      </c>
      <c r="E11" s="697"/>
      <c r="F11" s="698"/>
    </row>
    <row r="12" spans="1:6" ht="12.75">
      <c r="A12" s="638"/>
      <c r="B12" s="634"/>
      <c r="C12" s="692"/>
      <c r="D12" s="699"/>
      <c r="E12" s="700"/>
      <c r="F12" s="701"/>
    </row>
    <row r="13" spans="1:6" ht="3" customHeight="1" thickBot="1">
      <c r="A13" s="636"/>
      <c r="B13" s="635"/>
      <c r="C13" s="693"/>
      <c r="D13" s="702"/>
      <c r="E13" s="703"/>
      <c r="F13" s="704"/>
    </row>
    <row r="14" spans="1:6" ht="30">
      <c r="A14" s="214" t="s">
        <v>29</v>
      </c>
      <c r="B14" s="215" t="s">
        <v>30</v>
      </c>
      <c r="C14" s="216">
        <f>SUM(D14:F14)</f>
        <v>22003</v>
      </c>
      <c r="D14" s="216">
        <f>22003-1224</f>
        <v>20779</v>
      </c>
      <c r="E14" s="216">
        <v>1224</v>
      </c>
      <c r="F14" s="217"/>
    </row>
    <row r="15" spans="1:6" ht="15">
      <c r="A15" s="218" t="s">
        <v>387</v>
      </c>
      <c r="B15" s="219" t="s">
        <v>855</v>
      </c>
      <c r="C15" s="67">
        <f aca="true" t="shared" si="0" ref="C15:C47">SUM(D15:F15)</f>
        <v>44</v>
      </c>
      <c r="D15" s="67">
        <f>44</f>
        <v>44</v>
      </c>
      <c r="E15" s="67"/>
      <c r="F15" s="112"/>
    </row>
    <row r="16" spans="1:6" ht="15">
      <c r="A16" s="218" t="s">
        <v>388</v>
      </c>
      <c r="B16" s="219" t="s">
        <v>389</v>
      </c>
      <c r="C16" s="67">
        <f t="shared" si="0"/>
        <v>2221</v>
      </c>
      <c r="D16" s="67">
        <f>2221</f>
        <v>2221</v>
      </c>
      <c r="E16" s="67"/>
      <c r="F16" s="112"/>
    </row>
    <row r="17" spans="1:6" ht="15">
      <c r="A17" s="218" t="s">
        <v>390</v>
      </c>
      <c r="B17" s="219" t="s">
        <v>391</v>
      </c>
      <c r="C17" s="67">
        <f t="shared" si="0"/>
        <v>1009</v>
      </c>
      <c r="D17" s="67">
        <f>66+943</f>
        <v>1009</v>
      </c>
      <c r="E17" s="67"/>
      <c r="F17" s="112"/>
    </row>
    <row r="18" spans="1:6" ht="15">
      <c r="A18" s="218" t="s">
        <v>392</v>
      </c>
      <c r="B18" s="219" t="s">
        <v>393</v>
      </c>
      <c r="C18" s="67">
        <f t="shared" si="0"/>
        <v>19980</v>
      </c>
      <c r="D18" s="67"/>
      <c r="E18" s="67">
        <v>19980</v>
      </c>
      <c r="F18" s="112"/>
    </row>
    <row r="19" spans="1:6" ht="15">
      <c r="A19" s="220" t="s">
        <v>394</v>
      </c>
      <c r="B19" s="221" t="s">
        <v>395</v>
      </c>
      <c r="C19" s="67">
        <f t="shared" si="0"/>
        <v>578</v>
      </c>
      <c r="D19" s="67"/>
      <c r="E19" s="67">
        <v>578</v>
      </c>
      <c r="F19" s="112"/>
    </row>
    <row r="20" spans="1:6" ht="15">
      <c r="A20" s="220" t="s">
        <v>396</v>
      </c>
      <c r="B20" s="221" t="s">
        <v>397</v>
      </c>
      <c r="C20" s="67">
        <f t="shared" si="0"/>
        <v>1051</v>
      </c>
      <c r="D20" s="67"/>
      <c r="E20" s="67">
        <v>1051</v>
      </c>
      <c r="F20" s="112"/>
    </row>
    <row r="21" spans="1:6" ht="15">
      <c r="A21" s="220" t="s">
        <v>446</v>
      </c>
      <c r="B21" s="221" t="s">
        <v>447</v>
      </c>
      <c r="C21" s="67">
        <f t="shared" si="0"/>
        <v>10100</v>
      </c>
      <c r="D21" s="67"/>
      <c r="E21" s="67">
        <v>10100</v>
      </c>
      <c r="F21" s="112"/>
    </row>
    <row r="22" spans="1:6" ht="15">
      <c r="A22" s="218" t="s">
        <v>464</v>
      </c>
      <c r="B22" s="219" t="s">
        <v>588</v>
      </c>
      <c r="C22" s="67">
        <f t="shared" si="0"/>
        <v>904</v>
      </c>
      <c r="D22" s="67">
        <f>904</f>
        <v>904</v>
      </c>
      <c r="E22" s="67"/>
      <c r="F22" s="112"/>
    </row>
    <row r="23" spans="1:6" ht="30">
      <c r="A23" s="218" t="s">
        <v>465</v>
      </c>
      <c r="B23" s="219" t="s">
        <v>466</v>
      </c>
      <c r="C23" s="67">
        <f t="shared" si="0"/>
        <v>8</v>
      </c>
      <c r="D23" s="67">
        <f>8</f>
        <v>8</v>
      </c>
      <c r="E23" s="67"/>
      <c r="F23" s="112"/>
    </row>
    <row r="24" spans="1:6" ht="15">
      <c r="A24" s="235" t="s">
        <v>486</v>
      </c>
      <c r="B24" s="221" t="s">
        <v>487</v>
      </c>
      <c r="C24" s="67">
        <f t="shared" si="0"/>
        <v>12</v>
      </c>
      <c r="D24" s="67">
        <f>12</f>
        <v>12</v>
      </c>
      <c r="E24" s="67"/>
      <c r="F24" s="112"/>
    </row>
    <row r="25" spans="1:6" ht="15">
      <c r="A25" s="218" t="s">
        <v>448</v>
      </c>
      <c r="B25" s="219" t="s">
        <v>449</v>
      </c>
      <c r="C25" s="67">
        <f t="shared" si="0"/>
        <v>4639</v>
      </c>
      <c r="D25" s="67">
        <f>4639</f>
        <v>4639</v>
      </c>
      <c r="E25" s="67"/>
      <c r="F25" s="112"/>
    </row>
    <row r="26" spans="1:6" ht="15">
      <c r="A26" s="218" t="s">
        <v>465</v>
      </c>
      <c r="B26" s="219" t="s">
        <v>468</v>
      </c>
      <c r="C26" s="67">
        <f t="shared" si="0"/>
        <v>600</v>
      </c>
      <c r="D26" s="67"/>
      <c r="E26" s="67">
        <v>600</v>
      </c>
      <c r="F26" s="112"/>
    </row>
    <row r="27" spans="1:6" ht="15">
      <c r="A27" s="218" t="s">
        <v>450</v>
      </c>
      <c r="B27" s="219" t="s">
        <v>850</v>
      </c>
      <c r="C27" s="67">
        <f t="shared" si="0"/>
        <v>3015</v>
      </c>
      <c r="D27" s="67">
        <f>3015</f>
        <v>3015</v>
      </c>
      <c r="E27" s="67"/>
      <c r="F27" s="112"/>
    </row>
    <row r="28" spans="1:6" ht="15">
      <c r="A28" s="218" t="s">
        <v>469</v>
      </c>
      <c r="B28" s="219" t="s">
        <v>849</v>
      </c>
      <c r="C28" s="67">
        <f t="shared" si="0"/>
        <v>227</v>
      </c>
      <c r="D28" s="67">
        <f>227</f>
        <v>227</v>
      </c>
      <c r="E28" s="67"/>
      <c r="F28" s="112"/>
    </row>
    <row r="29" spans="1:6" ht="15">
      <c r="A29" s="218" t="s">
        <v>451</v>
      </c>
      <c r="B29" s="219" t="s">
        <v>452</v>
      </c>
      <c r="C29" s="67">
        <f t="shared" si="0"/>
        <v>7211</v>
      </c>
      <c r="D29" s="67">
        <f>7211</f>
        <v>7211</v>
      </c>
      <c r="E29" s="67"/>
      <c r="F29" s="112"/>
    </row>
    <row r="30" spans="1:6" ht="15">
      <c r="A30" s="218" t="s">
        <v>470</v>
      </c>
      <c r="B30" s="223" t="s">
        <v>851</v>
      </c>
      <c r="C30" s="67">
        <f t="shared" si="0"/>
        <v>20</v>
      </c>
      <c r="D30" s="67">
        <f>20</f>
        <v>20</v>
      </c>
      <c r="E30" s="67"/>
      <c r="F30" s="112"/>
    </row>
    <row r="31" spans="1:6" ht="15">
      <c r="A31" s="218" t="s">
        <v>453</v>
      </c>
      <c r="B31" s="219" t="s">
        <v>587</v>
      </c>
      <c r="C31" s="67">
        <f t="shared" si="0"/>
        <v>8600</v>
      </c>
      <c r="D31" s="67">
        <f>8600</f>
        <v>8600</v>
      </c>
      <c r="E31" s="67"/>
      <c r="F31" s="112"/>
    </row>
    <row r="32" spans="1:6" ht="15">
      <c r="A32" s="218" t="s">
        <v>471</v>
      </c>
      <c r="B32" s="219" t="s">
        <v>472</v>
      </c>
      <c r="C32" s="67">
        <f t="shared" si="0"/>
        <v>675</v>
      </c>
      <c r="D32" s="67">
        <f>675</f>
        <v>675</v>
      </c>
      <c r="E32" s="67"/>
      <c r="F32" s="112"/>
    </row>
    <row r="33" spans="1:6" ht="15">
      <c r="A33" s="218" t="s">
        <v>454</v>
      </c>
      <c r="B33" s="223" t="s">
        <v>854</v>
      </c>
      <c r="C33" s="67">
        <f t="shared" si="0"/>
        <v>600</v>
      </c>
      <c r="D33" s="67">
        <f>600</f>
        <v>600</v>
      </c>
      <c r="E33" s="67"/>
      <c r="F33" s="112"/>
    </row>
    <row r="34" spans="1:6" ht="15">
      <c r="A34" s="220" t="s">
        <v>484</v>
      </c>
      <c r="B34" s="221" t="s">
        <v>485</v>
      </c>
      <c r="C34" s="67">
        <f t="shared" si="0"/>
        <v>331</v>
      </c>
      <c r="D34" s="67">
        <f>331</f>
        <v>331</v>
      </c>
      <c r="E34" s="67"/>
      <c r="F34" s="112"/>
    </row>
    <row r="35" spans="1:6" ht="15">
      <c r="A35" s="218" t="s">
        <v>473</v>
      </c>
      <c r="B35" s="219" t="s">
        <v>853</v>
      </c>
      <c r="C35" s="67">
        <f t="shared" si="0"/>
        <v>95</v>
      </c>
      <c r="D35" s="67"/>
      <c r="E35" s="67">
        <v>95</v>
      </c>
      <c r="F35" s="112"/>
    </row>
    <row r="36" spans="1:6" ht="15">
      <c r="A36" s="218" t="s">
        <v>455</v>
      </c>
      <c r="B36" s="219" t="s">
        <v>456</v>
      </c>
      <c r="C36" s="67">
        <f t="shared" si="0"/>
        <v>2516</v>
      </c>
      <c r="D36" s="67">
        <f>2516</f>
        <v>2516</v>
      </c>
      <c r="E36" s="67"/>
      <c r="F36" s="112"/>
    </row>
    <row r="37" spans="1:6" ht="15">
      <c r="A37" s="218" t="s">
        <v>474</v>
      </c>
      <c r="B37" s="219" t="s">
        <v>475</v>
      </c>
      <c r="C37" s="67">
        <f t="shared" si="0"/>
        <v>50</v>
      </c>
      <c r="D37" s="67"/>
      <c r="E37" s="67">
        <v>50</v>
      </c>
      <c r="F37" s="112"/>
    </row>
    <row r="38" spans="1:6" ht="15">
      <c r="A38" s="218" t="s">
        <v>457</v>
      </c>
      <c r="B38" s="223" t="s">
        <v>827</v>
      </c>
      <c r="C38" s="67">
        <f t="shared" si="0"/>
        <v>4780</v>
      </c>
      <c r="D38" s="67">
        <f>4780</f>
        <v>4780</v>
      </c>
      <c r="E38" s="67"/>
      <c r="F38" s="112"/>
    </row>
    <row r="39" spans="1:6" ht="15">
      <c r="A39" s="218">
        <v>101150</v>
      </c>
      <c r="B39" s="219" t="s">
        <v>476</v>
      </c>
      <c r="C39" s="67">
        <f t="shared" si="0"/>
        <v>631</v>
      </c>
      <c r="D39" s="67">
        <f>631-241</f>
        <v>390</v>
      </c>
      <c r="E39" s="67"/>
      <c r="F39" s="112">
        <v>241</v>
      </c>
    </row>
    <row r="40" spans="1:6" ht="15">
      <c r="A40" s="218" t="s">
        <v>477</v>
      </c>
      <c r="B40" s="223" t="s">
        <v>852</v>
      </c>
      <c r="C40" s="67">
        <f t="shared" si="0"/>
        <v>254</v>
      </c>
      <c r="D40" s="67">
        <f>254</f>
        <v>254</v>
      </c>
      <c r="E40" s="67"/>
      <c r="F40" s="112"/>
    </row>
    <row r="41" spans="1:6" ht="15">
      <c r="A41" s="220">
        <v>104051</v>
      </c>
      <c r="B41" s="221" t="s">
        <v>458</v>
      </c>
      <c r="C41" s="67">
        <f t="shared" si="0"/>
        <v>46</v>
      </c>
      <c r="D41" s="67"/>
      <c r="E41" s="67"/>
      <c r="F41" s="112">
        <v>46</v>
      </c>
    </row>
    <row r="42" spans="1:6" ht="15">
      <c r="A42" s="218">
        <v>105010</v>
      </c>
      <c r="B42" s="219" t="s">
        <v>478</v>
      </c>
      <c r="C42" s="67">
        <f t="shared" si="0"/>
        <v>377</v>
      </c>
      <c r="D42" s="67"/>
      <c r="E42" s="67"/>
      <c r="F42" s="112">
        <v>377</v>
      </c>
    </row>
    <row r="43" spans="1:6" ht="15">
      <c r="A43" s="218">
        <v>106020</v>
      </c>
      <c r="B43" s="219" t="s">
        <v>479</v>
      </c>
      <c r="C43" s="67">
        <f t="shared" si="0"/>
        <v>351</v>
      </c>
      <c r="D43" s="67"/>
      <c r="E43" s="67"/>
      <c r="F43" s="112">
        <v>351</v>
      </c>
    </row>
    <row r="44" spans="1:6" ht="15">
      <c r="A44" s="218" t="s">
        <v>459</v>
      </c>
      <c r="B44" s="223" t="s">
        <v>828</v>
      </c>
      <c r="C44" s="67">
        <f t="shared" si="0"/>
        <v>2770</v>
      </c>
      <c r="D44" s="67">
        <f>2770</f>
        <v>2770</v>
      </c>
      <c r="E44" s="67"/>
      <c r="F44" s="112"/>
    </row>
    <row r="45" spans="1:6" ht="15">
      <c r="A45" s="218">
        <v>107052</v>
      </c>
      <c r="B45" s="242" t="s">
        <v>589</v>
      </c>
      <c r="C45" s="67">
        <f t="shared" si="0"/>
        <v>360</v>
      </c>
      <c r="D45" s="67">
        <f>360</f>
        <v>360</v>
      </c>
      <c r="E45" s="67"/>
      <c r="F45" s="112"/>
    </row>
    <row r="46" spans="1:6" ht="15">
      <c r="A46" s="218">
        <v>107060</v>
      </c>
      <c r="B46" s="219" t="s">
        <v>480</v>
      </c>
      <c r="C46" s="67">
        <f t="shared" si="0"/>
        <v>905</v>
      </c>
      <c r="D46" s="67">
        <f>905</f>
        <v>905</v>
      </c>
      <c r="E46" s="67"/>
      <c r="F46" s="112"/>
    </row>
    <row r="47" spans="1:6" ht="30.75" thickBot="1">
      <c r="A47" s="220">
        <v>900080</v>
      </c>
      <c r="B47" s="221" t="s">
        <v>462</v>
      </c>
      <c r="C47" s="67">
        <f t="shared" si="0"/>
        <v>1415</v>
      </c>
      <c r="D47" s="67"/>
      <c r="E47" s="67">
        <v>1415</v>
      </c>
      <c r="F47" s="112"/>
    </row>
    <row r="48" spans="1:6" ht="33" customHeight="1" thickBot="1">
      <c r="A48" s="225"/>
      <c r="B48" s="226" t="s">
        <v>825</v>
      </c>
      <c r="C48" s="227">
        <f>SUM(C14:C47)</f>
        <v>98378</v>
      </c>
      <c r="D48" s="227">
        <f>SUM(D14:D47)</f>
        <v>62270</v>
      </c>
      <c r="E48" s="227">
        <f>SUM(E14:E47)</f>
        <v>35093</v>
      </c>
      <c r="F48" s="227">
        <f>SUM(F14:F47)</f>
        <v>1015</v>
      </c>
    </row>
    <row r="49" spans="1:6" ht="14.25">
      <c r="A49" s="243"/>
      <c r="B49" s="243"/>
      <c r="C49" s="244"/>
      <c r="D49" s="244"/>
      <c r="E49" s="244"/>
      <c r="F49" s="244"/>
    </row>
  </sheetData>
  <mergeCells count="9">
    <mergeCell ref="B3:F3"/>
    <mergeCell ref="B5:F5"/>
    <mergeCell ref="B6:F6"/>
    <mergeCell ref="B7:F7"/>
    <mergeCell ref="A9:A13"/>
    <mergeCell ref="B9:B13"/>
    <mergeCell ref="C9:C13"/>
    <mergeCell ref="D9:F9"/>
    <mergeCell ref="D11:F13"/>
  </mergeCells>
  <printOptions horizontalCentered="1"/>
  <pageMargins left="0" right="0" top="0" bottom="0" header="0.5118110236220472" footer="0.5118110236220472"/>
  <pageSetup fitToHeight="1" fitToWidth="1" horizontalDpi="600" verticalDpi="600" orientation="landscape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3"/>
  </sheetPr>
  <dimension ref="A1:IU44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5.625" style="14" customWidth="1"/>
    <col min="2" max="2" width="9.125" style="14" customWidth="1"/>
    <col min="3" max="3" width="23.125" style="14" customWidth="1"/>
    <col min="4" max="4" width="16.875" style="14" customWidth="1"/>
    <col min="5" max="5" width="0.12890625" style="14" hidden="1" customWidth="1"/>
    <col min="6" max="6" width="1.25" style="14" customWidth="1"/>
    <col min="7" max="7" width="10.75390625" style="14" customWidth="1"/>
    <col min="8" max="9" width="11.375" style="14" customWidth="1"/>
    <col min="10" max="10" width="10.75390625" style="14" customWidth="1"/>
    <col min="11" max="16384" width="9.125" style="14" customWidth="1"/>
  </cols>
  <sheetData>
    <row r="1" ht="15.75">
      <c r="G1" s="16"/>
    </row>
    <row r="2" spans="1:10" ht="15.75">
      <c r="A2" s="706"/>
      <c r="B2" s="706"/>
      <c r="C2" s="706"/>
      <c r="D2" s="706"/>
      <c r="E2" s="706"/>
      <c r="F2" s="706"/>
      <c r="G2" s="706"/>
      <c r="H2" s="706"/>
      <c r="I2" s="706"/>
      <c r="J2" s="706"/>
    </row>
    <row r="3" spans="1:6" s="206" customFormat="1" ht="15.75">
      <c r="A3" s="205" t="s">
        <v>237</v>
      </c>
      <c r="C3" s="207"/>
      <c r="D3" s="208"/>
      <c r="E3" s="208"/>
      <c r="F3" s="208"/>
    </row>
    <row r="4" ht="12.75" customHeight="1"/>
    <row r="5" s="137" customFormat="1" ht="12.75" customHeight="1"/>
    <row r="6" spans="1:10" ht="15.75">
      <c r="A6" s="644" t="s">
        <v>864</v>
      </c>
      <c r="B6" s="644"/>
      <c r="C6" s="644"/>
      <c r="D6" s="644"/>
      <c r="E6" s="644"/>
      <c r="F6" s="644"/>
      <c r="G6" s="644"/>
      <c r="H6" s="644"/>
      <c r="I6" s="644"/>
      <c r="J6" s="644"/>
    </row>
    <row r="7" spans="1:10" ht="15.75">
      <c r="A7" s="644" t="s">
        <v>491</v>
      </c>
      <c r="B7" s="644"/>
      <c r="C7" s="644"/>
      <c r="D7" s="644"/>
      <c r="E7" s="644"/>
      <c r="F7" s="644"/>
      <c r="G7" s="644"/>
      <c r="H7" s="644"/>
      <c r="I7" s="644"/>
      <c r="J7" s="644"/>
    </row>
    <row r="8" spans="1:10" ht="15.75">
      <c r="A8" s="644" t="s">
        <v>915</v>
      </c>
      <c r="B8" s="644"/>
      <c r="C8" s="644"/>
      <c r="D8" s="644"/>
      <c r="E8" s="644"/>
      <c r="F8" s="644"/>
      <c r="G8" s="644"/>
      <c r="H8" s="644"/>
      <c r="I8" s="644"/>
      <c r="J8" s="644"/>
    </row>
    <row r="9" s="137" customFormat="1" ht="15.75" thickBot="1">
      <c r="J9" s="491" t="s">
        <v>572</v>
      </c>
    </row>
    <row r="10" spans="1:10" s="81" customFormat="1" ht="13.5" thickBot="1">
      <c r="A10" s="650" t="s">
        <v>894</v>
      </c>
      <c r="B10" s="651"/>
      <c r="C10" s="651"/>
      <c r="D10" s="651"/>
      <c r="E10" s="651"/>
      <c r="F10" s="652"/>
      <c r="G10" s="167" t="s">
        <v>812</v>
      </c>
      <c r="H10" s="167" t="s">
        <v>577</v>
      </c>
      <c r="I10" s="659" t="s">
        <v>813</v>
      </c>
      <c r="J10" s="167" t="s">
        <v>917</v>
      </c>
    </row>
    <row r="11" spans="1:10" s="81" customFormat="1" ht="12.75">
      <c r="A11" s="653"/>
      <c r="B11" s="654"/>
      <c r="C11" s="654"/>
      <c r="D11" s="654"/>
      <c r="E11" s="654"/>
      <c r="F11" s="655"/>
      <c r="G11" s="662" t="s">
        <v>766</v>
      </c>
      <c r="H11" s="663"/>
      <c r="I11" s="660"/>
      <c r="J11" s="169"/>
    </row>
    <row r="12" spans="1:10" s="81" customFormat="1" ht="13.5" thickBot="1">
      <c r="A12" s="656"/>
      <c r="B12" s="657"/>
      <c r="C12" s="657"/>
      <c r="D12" s="657"/>
      <c r="E12" s="657"/>
      <c r="F12" s="658"/>
      <c r="G12" s="664"/>
      <c r="H12" s="665"/>
      <c r="I12" s="661"/>
      <c r="J12" s="170" t="s">
        <v>817</v>
      </c>
    </row>
    <row r="13" spans="1:6" s="137" customFormat="1" ht="15">
      <c r="A13" s="10" t="s">
        <v>197</v>
      </c>
      <c r="E13" s="245"/>
      <c r="F13" s="246"/>
    </row>
    <row r="14" spans="1:2" s="10" customFormat="1" ht="15">
      <c r="A14" s="247"/>
      <c r="B14" s="137"/>
    </row>
    <row r="15" spans="1:5" s="137" customFormat="1" ht="29.25" customHeight="1">
      <c r="A15" s="250" t="s">
        <v>863</v>
      </c>
      <c r="B15" s="647" t="s">
        <v>492</v>
      </c>
      <c r="C15" s="647"/>
      <c r="D15" s="647"/>
      <c r="E15" s="647"/>
    </row>
    <row r="16" spans="1:10" s="28" customFormat="1" ht="12.75">
      <c r="A16" s="252" t="s">
        <v>775</v>
      </c>
      <c r="B16" s="162" t="s">
        <v>493</v>
      </c>
      <c r="G16" s="65">
        <v>20</v>
      </c>
      <c r="H16" s="65">
        <v>20</v>
      </c>
      <c r="I16" s="65">
        <v>71</v>
      </c>
      <c r="J16" s="253">
        <f>I16/H16*100</f>
        <v>355</v>
      </c>
    </row>
    <row r="17" spans="1:10" s="28" customFormat="1" ht="12.75">
      <c r="A17" s="62" t="s">
        <v>776</v>
      </c>
      <c r="B17" s="28" t="s">
        <v>494</v>
      </c>
      <c r="G17" s="65">
        <v>92</v>
      </c>
      <c r="H17" s="65">
        <v>92</v>
      </c>
      <c r="I17" s="65">
        <v>85</v>
      </c>
      <c r="J17" s="253">
        <f>I17/H17*100</f>
        <v>92.3913043478261</v>
      </c>
    </row>
    <row r="18" spans="1:10" s="28" customFormat="1" ht="12.75">
      <c r="A18" s="62" t="s">
        <v>777</v>
      </c>
      <c r="B18" s="28" t="s">
        <v>503</v>
      </c>
      <c r="G18" s="65"/>
      <c r="H18" s="65">
        <v>55</v>
      </c>
      <c r="I18" s="65">
        <v>66</v>
      </c>
      <c r="J18" s="253">
        <f>I18/H18*100</f>
        <v>120</v>
      </c>
    </row>
    <row r="19" spans="7:9" s="137" customFormat="1" ht="13.5" customHeight="1">
      <c r="G19" s="248"/>
      <c r="H19" s="248"/>
      <c r="I19" s="248"/>
    </row>
    <row r="20" spans="1:10" s="137" customFormat="1" ht="33.75" customHeight="1">
      <c r="A20" s="647" t="s">
        <v>495</v>
      </c>
      <c r="B20" s="647"/>
      <c r="C20" s="647"/>
      <c r="D20" s="647"/>
      <c r="E20" s="647"/>
      <c r="G20" s="249">
        <f>SUM(G16:G19)</f>
        <v>112</v>
      </c>
      <c r="H20" s="249">
        <f>SUM(H16:H19)</f>
        <v>167</v>
      </c>
      <c r="I20" s="249">
        <f>SUM(I16:I19)</f>
        <v>222</v>
      </c>
      <c r="J20" s="251">
        <f>I20/H20*100</f>
        <v>132.93413173652695</v>
      </c>
    </row>
    <row r="21" spans="7:9" s="137" customFormat="1" ht="13.5" customHeight="1">
      <c r="G21" s="248"/>
      <c r="H21" s="248"/>
      <c r="I21" s="248"/>
    </row>
    <row r="22" spans="1:9" s="137" customFormat="1" ht="33" customHeight="1">
      <c r="A22" s="250" t="s">
        <v>596</v>
      </c>
      <c r="B22" s="647" t="s">
        <v>496</v>
      </c>
      <c r="C22" s="647"/>
      <c r="D22" s="647"/>
      <c r="E22" s="647"/>
      <c r="G22" s="248"/>
      <c r="H22" s="248"/>
      <c r="I22" s="248"/>
    </row>
    <row r="23" spans="1:10" s="28" customFormat="1" ht="12.75">
      <c r="A23" s="62" t="s">
        <v>775</v>
      </c>
      <c r="B23" s="254" t="s">
        <v>751</v>
      </c>
      <c r="C23" s="254"/>
      <c r="G23" s="65">
        <v>325</v>
      </c>
      <c r="H23" s="65">
        <v>325</v>
      </c>
      <c r="I23" s="65">
        <v>50</v>
      </c>
      <c r="J23" s="253">
        <f>I23/H23*100</f>
        <v>15.384615384615385</v>
      </c>
    </row>
    <row r="24" spans="1:255" s="28" customFormat="1" ht="12.75">
      <c r="A24" s="62" t="s">
        <v>776</v>
      </c>
      <c r="B24" s="255" t="s">
        <v>752</v>
      </c>
      <c r="C24" s="255"/>
      <c r="D24" s="255"/>
      <c r="E24" s="255"/>
      <c r="G24" s="65">
        <v>45</v>
      </c>
      <c r="H24" s="65">
        <v>45</v>
      </c>
      <c r="I24" s="65">
        <v>45</v>
      </c>
      <c r="J24" s="253">
        <f>I24/H24*100</f>
        <v>100</v>
      </c>
      <c r="K24" s="255"/>
      <c r="L24" s="255"/>
      <c r="M24" s="255"/>
      <c r="N24" s="255"/>
      <c r="O24" s="255"/>
      <c r="P24" s="255"/>
      <c r="Q24" s="255"/>
      <c r="R24" s="255"/>
      <c r="S24" s="255"/>
      <c r="T24" s="255"/>
      <c r="U24" s="255"/>
      <c r="V24" s="255"/>
      <c r="W24" s="255"/>
      <c r="X24" s="255"/>
      <c r="Y24" s="255"/>
      <c r="Z24" s="255"/>
      <c r="AA24" s="255"/>
      <c r="AB24" s="255"/>
      <c r="AC24" s="255"/>
      <c r="AD24" s="255"/>
      <c r="AE24" s="255"/>
      <c r="AF24" s="255"/>
      <c r="AG24" s="255"/>
      <c r="AH24" s="255"/>
      <c r="AI24" s="255"/>
      <c r="AJ24" s="255"/>
      <c r="AK24" s="255"/>
      <c r="AL24" s="255"/>
      <c r="AM24" s="255"/>
      <c r="AN24" s="255"/>
      <c r="AO24" s="255"/>
      <c r="AP24" s="255"/>
      <c r="AQ24" s="255"/>
      <c r="AR24" s="255"/>
      <c r="AS24" s="255"/>
      <c r="AT24" s="255"/>
      <c r="AU24" s="255"/>
      <c r="AV24" s="255"/>
      <c r="AW24" s="255"/>
      <c r="AX24" s="255"/>
      <c r="AY24" s="255"/>
      <c r="AZ24" s="255"/>
      <c r="BA24" s="255"/>
      <c r="BB24" s="255"/>
      <c r="BC24" s="255"/>
      <c r="BD24" s="255"/>
      <c r="BE24" s="255"/>
      <c r="BF24" s="255"/>
      <c r="BG24" s="255"/>
      <c r="BH24" s="255"/>
      <c r="BI24" s="255"/>
      <c r="BJ24" s="255"/>
      <c r="BK24" s="255"/>
      <c r="BL24" s="255"/>
      <c r="BM24" s="255"/>
      <c r="BN24" s="255"/>
      <c r="BO24" s="255"/>
      <c r="BP24" s="255"/>
      <c r="BQ24" s="255"/>
      <c r="BR24" s="255"/>
      <c r="BS24" s="255"/>
      <c r="BT24" s="255"/>
      <c r="BU24" s="255"/>
      <c r="BV24" s="255"/>
      <c r="BW24" s="255"/>
      <c r="BX24" s="255"/>
      <c r="BY24" s="255"/>
      <c r="BZ24" s="255"/>
      <c r="CA24" s="255"/>
      <c r="CB24" s="255"/>
      <c r="CC24" s="255"/>
      <c r="CD24" s="255"/>
      <c r="CE24" s="255"/>
      <c r="CF24" s="255"/>
      <c r="CG24" s="255"/>
      <c r="CH24" s="255"/>
      <c r="CI24" s="255"/>
      <c r="CJ24" s="255"/>
      <c r="CK24" s="255"/>
      <c r="CL24" s="255"/>
      <c r="CM24" s="255"/>
      <c r="CN24" s="255"/>
      <c r="CO24" s="255"/>
      <c r="CP24" s="255"/>
      <c r="CQ24" s="255"/>
      <c r="CR24" s="255"/>
      <c r="CS24" s="255"/>
      <c r="CT24" s="255"/>
      <c r="CU24" s="255"/>
      <c r="CV24" s="255"/>
      <c r="CW24" s="255"/>
      <c r="CX24" s="255"/>
      <c r="CY24" s="255"/>
      <c r="CZ24" s="255"/>
      <c r="DA24" s="255"/>
      <c r="DB24" s="255"/>
      <c r="DC24" s="255"/>
      <c r="DD24" s="255"/>
      <c r="DE24" s="255"/>
      <c r="DF24" s="255"/>
      <c r="DG24" s="255"/>
      <c r="DH24" s="255"/>
      <c r="DI24" s="255"/>
      <c r="DJ24" s="255"/>
      <c r="DK24" s="255"/>
      <c r="DL24" s="255"/>
      <c r="DM24" s="255"/>
      <c r="DN24" s="255"/>
      <c r="DO24" s="255"/>
      <c r="DP24" s="255"/>
      <c r="DQ24" s="255"/>
      <c r="DR24" s="255"/>
      <c r="DS24" s="255"/>
      <c r="DT24" s="255"/>
      <c r="DU24" s="255"/>
      <c r="DV24" s="255"/>
      <c r="DW24" s="255"/>
      <c r="DX24" s="255"/>
      <c r="DY24" s="255"/>
      <c r="DZ24" s="255"/>
      <c r="EA24" s="255"/>
      <c r="EB24" s="255"/>
      <c r="EC24" s="255"/>
      <c r="ED24" s="255"/>
      <c r="EE24" s="255"/>
      <c r="EF24" s="255"/>
      <c r="EG24" s="255"/>
      <c r="EH24" s="255"/>
      <c r="EI24" s="255"/>
      <c r="EJ24" s="255"/>
      <c r="EK24" s="255"/>
      <c r="EL24" s="255"/>
      <c r="EM24" s="255"/>
      <c r="EN24" s="255"/>
      <c r="EO24" s="255"/>
      <c r="EP24" s="255"/>
      <c r="EQ24" s="255"/>
      <c r="ER24" s="255"/>
      <c r="ES24" s="255"/>
      <c r="ET24" s="255"/>
      <c r="EU24" s="255"/>
      <c r="EV24" s="255"/>
      <c r="EW24" s="255"/>
      <c r="EX24" s="255"/>
      <c r="EY24" s="255"/>
      <c r="EZ24" s="255"/>
      <c r="FA24" s="255"/>
      <c r="FB24" s="255"/>
      <c r="FC24" s="255"/>
      <c r="FD24" s="255"/>
      <c r="FE24" s="255"/>
      <c r="FF24" s="255"/>
      <c r="FG24" s="255"/>
      <c r="FH24" s="255"/>
      <c r="FI24" s="255"/>
      <c r="FJ24" s="255"/>
      <c r="FK24" s="255"/>
      <c r="FL24" s="255"/>
      <c r="FM24" s="255"/>
      <c r="FN24" s="255"/>
      <c r="FO24" s="255"/>
      <c r="FP24" s="255"/>
      <c r="FQ24" s="255"/>
      <c r="FR24" s="255"/>
      <c r="FS24" s="255"/>
      <c r="FT24" s="255"/>
      <c r="FU24" s="255"/>
      <c r="FV24" s="255"/>
      <c r="FW24" s="255"/>
      <c r="FX24" s="255"/>
      <c r="FY24" s="255"/>
      <c r="FZ24" s="255"/>
      <c r="GA24" s="255"/>
      <c r="GB24" s="255"/>
      <c r="GC24" s="255"/>
      <c r="GD24" s="255"/>
      <c r="GE24" s="255"/>
      <c r="GF24" s="255"/>
      <c r="GG24" s="255"/>
      <c r="GH24" s="255"/>
      <c r="GI24" s="255"/>
      <c r="GJ24" s="255"/>
      <c r="GK24" s="255"/>
      <c r="GL24" s="255"/>
      <c r="GM24" s="255"/>
      <c r="GN24" s="255"/>
      <c r="GO24" s="255"/>
      <c r="GP24" s="255"/>
      <c r="GQ24" s="255"/>
      <c r="GR24" s="255"/>
      <c r="GS24" s="255"/>
      <c r="GT24" s="255"/>
      <c r="GU24" s="255"/>
      <c r="GV24" s="255"/>
      <c r="GW24" s="255"/>
      <c r="GX24" s="255"/>
      <c r="GY24" s="255"/>
      <c r="GZ24" s="255"/>
      <c r="HA24" s="255"/>
      <c r="HB24" s="255"/>
      <c r="HC24" s="255"/>
      <c r="HD24" s="255"/>
      <c r="HE24" s="255"/>
      <c r="HF24" s="255"/>
      <c r="HG24" s="255"/>
      <c r="HH24" s="255"/>
      <c r="HI24" s="255"/>
      <c r="HJ24" s="255"/>
      <c r="HK24" s="255"/>
      <c r="HL24" s="255"/>
      <c r="HM24" s="255"/>
      <c r="HN24" s="255"/>
      <c r="HO24" s="255"/>
      <c r="HP24" s="255"/>
      <c r="HQ24" s="255"/>
      <c r="HR24" s="255"/>
      <c r="HS24" s="255"/>
      <c r="HT24" s="255"/>
      <c r="HU24" s="255"/>
      <c r="HV24" s="255"/>
      <c r="HW24" s="255"/>
      <c r="HX24" s="255"/>
      <c r="HY24" s="255"/>
      <c r="HZ24" s="255"/>
      <c r="IA24" s="255"/>
      <c r="IB24" s="255"/>
      <c r="IC24" s="255"/>
      <c r="ID24" s="255"/>
      <c r="IE24" s="255"/>
      <c r="IF24" s="255"/>
      <c r="IG24" s="255"/>
      <c r="IH24" s="255"/>
      <c r="II24" s="255"/>
      <c r="IJ24" s="255"/>
      <c r="IK24" s="255"/>
      <c r="IL24" s="255"/>
      <c r="IM24" s="255"/>
      <c r="IN24" s="255"/>
      <c r="IO24" s="255"/>
      <c r="IP24" s="255"/>
      <c r="IQ24" s="255"/>
      <c r="IR24" s="255"/>
      <c r="IS24" s="255"/>
      <c r="IT24" s="255"/>
      <c r="IU24" s="255"/>
    </row>
    <row r="25" spans="1:255" s="28" customFormat="1" ht="12.75">
      <c r="A25" s="62" t="s">
        <v>777</v>
      </c>
      <c r="B25" s="255" t="s">
        <v>497</v>
      </c>
      <c r="C25" s="255"/>
      <c r="D25" s="255"/>
      <c r="E25" s="255"/>
      <c r="G25" s="65">
        <v>45</v>
      </c>
      <c r="H25" s="65">
        <v>45</v>
      </c>
      <c r="I25" s="65"/>
      <c r="J25" s="255"/>
      <c r="K25" s="255"/>
      <c r="L25" s="255"/>
      <c r="M25" s="255"/>
      <c r="N25" s="255"/>
      <c r="O25" s="255"/>
      <c r="P25" s="255"/>
      <c r="Q25" s="255"/>
      <c r="R25" s="255"/>
      <c r="S25" s="255"/>
      <c r="T25" s="255"/>
      <c r="U25" s="255"/>
      <c r="V25" s="255"/>
      <c r="W25" s="255"/>
      <c r="X25" s="255"/>
      <c r="Y25" s="255"/>
      <c r="Z25" s="255"/>
      <c r="AA25" s="255"/>
      <c r="AB25" s="255"/>
      <c r="AC25" s="255"/>
      <c r="AD25" s="255"/>
      <c r="AE25" s="255"/>
      <c r="AF25" s="255"/>
      <c r="AG25" s="255"/>
      <c r="AH25" s="255"/>
      <c r="AI25" s="255"/>
      <c r="AJ25" s="255"/>
      <c r="AK25" s="255"/>
      <c r="AL25" s="255"/>
      <c r="AM25" s="255"/>
      <c r="AN25" s="255"/>
      <c r="AO25" s="255"/>
      <c r="AP25" s="255"/>
      <c r="AQ25" s="255"/>
      <c r="AR25" s="255"/>
      <c r="AS25" s="255"/>
      <c r="AT25" s="255"/>
      <c r="AU25" s="255"/>
      <c r="AV25" s="255"/>
      <c r="AW25" s="255"/>
      <c r="AX25" s="255"/>
      <c r="AY25" s="255"/>
      <c r="AZ25" s="255"/>
      <c r="BA25" s="255"/>
      <c r="BB25" s="255"/>
      <c r="BC25" s="255"/>
      <c r="BD25" s="255"/>
      <c r="BE25" s="255"/>
      <c r="BF25" s="255"/>
      <c r="BG25" s="255"/>
      <c r="BH25" s="255"/>
      <c r="BI25" s="255"/>
      <c r="BJ25" s="255"/>
      <c r="BK25" s="255"/>
      <c r="BL25" s="255"/>
      <c r="BM25" s="255"/>
      <c r="BN25" s="255"/>
      <c r="BO25" s="255"/>
      <c r="BP25" s="255"/>
      <c r="BQ25" s="255"/>
      <c r="BR25" s="255"/>
      <c r="BS25" s="255"/>
      <c r="BT25" s="255"/>
      <c r="BU25" s="255"/>
      <c r="BV25" s="255"/>
      <c r="BW25" s="255"/>
      <c r="BX25" s="255"/>
      <c r="BY25" s="255"/>
      <c r="BZ25" s="255"/>
      <c r="CA25" s="255"/>
      <c r="CB25" s="255"/>
      <c r="CC25" s="255"/>
      <c r="CD25" s="255"/>
      <c r="CE25" s="255"/>
      <c r="CF25" s="255"/>
      <c r="CG25" s="255"/>
      <c r="CH25" s="255"/>
      <c r="CI25" s="255"/>
      <c r="CJ25" s="255"/>
      <c r="CK25" s="255"/>
      <c r="CL25" s="255"/>
      <c r="CM25" s="255"/>
      <c r="CN25" s="255"/>
      <c r="CO25" s="255"/>
      <c r="CP25" s="255"/>
      <c r="CQ25" s="255"/>
      <c r="CR25" s="255"/>
      <c r="CS25" s="255"/>
      <c r="CT25" s="255"/>
      <c r="CU25" s="255"/>
      <c r="CV25" s="255"/>
      <c r="CW25" s="255"/>
      <c r="CX25" s="255"/>
      <c r="CY25" s="255"/>
      <c r="CZ25" s="255"/>
      <c r="DA25" s="255"/>
      <c r="DB25" s="255"/>
      <c r="DC25" s="255"/>
      <c r="DD25" s="255"/>
      <c r="DE25" s="255"/>
      <c r="DF25" s="255"/>
      <c r="DG25" s="255"/>
      <c r="DH25" s="255"/>
      <c r="DI25" s="255"/>
      <c r="DJ25" s="255"/>
      <c r="DK25" s="255"/>
      <c r="DL25" s="255"/>
      <c r="DM25" s="255"/>
      <c r="DN25" s="255"/>
      <c r="DO25" s="255"/>
      <c r="DP25" s="255"/>
      <c r="DQ25" s="255"/>
      <c r="DR25" s="255"/>
      <c r="DS25" s="255"/>
      <c r="DT25" s="255"/>
      <c r="DU25" s="255"/>
      <c r="DV25" s="255"/>
      <c r="DW25" s="255"/>
      <c r="DX25" s="255"/>
      <c r="DY25" s="255"/>
      <c r="DZ25" s="255"/>
      <c r="EA25" s="255"/>
      <c r="EB25" s="255"/>
      <c r="EC25" s="255"/>
      <c r="ED25" s="255"/>
      <c r="EE25" s="255"/>
      <c r="EF25" s="255"/>
      <c r="EG25" s="255"/>
      <c r="EH25" s="255"/>
      <c r="EI25" s="255"/>
      <c r="EJ25" s="255"/>
      <c r="EK25" s="255"/>
      <c r="EL25" s="255"/>
      <c r="EM25" s="255"/>
      <c r="EN25" s="255"/>
      <c r="EO25" s="255"/>
      <c r="EP25" s="255"/>
      <c r="EQ25" s="255"/>
      <c r="ER25" s="255"/>
      <c r="ES25" s="255"/>
      <c r="ET25" s="255"/>
      <c r="EU25" s="255"/>
      <c r="EV25" s="255"/>
      <c r="EW25" s="255"/>
      <c r="EX25" s="255"/>
      <c r="EY25" s="255"/>
      <c r="EZ25" s="255"/>
      <c r="FA25" s="255"/>
      <c r="FB25" s="255"/>
      <c r="FC25" s="255"/>
      <c r="FD25" s="255"/>
      <c r="FE25" s="255"/>
      <c r="FF25" s="255"/>
      <c r="FG25" s="255"/>
      <c r="FH25" s="255"/>
      <c r="FI25" s="255"/>
      <c r="FJ25" s="255"/>
      <c r="FK25" s="255"/>
      <c r="FL25" s="255"/>
      <c r="FM25" s="255"/>
      <c r="FN25" s="255"/>
      <c r="FO25" s="255"/>
      <c r="FP25" s="255"/>
      <c r="FQ25" s="255"/>
      <c r="FR25" s="255"/>
      <c r="FS25" s="255"/>
      <c r="FT25" s="255"/>
      <c r="FU25" s="255"/>
      <c r="FV25" s="255"/>
      <c r="FW25" s="255"/>
      <c r="FX25" s="255"/>
      <c r="FY25" s="255"/>
      <c r="FZ25" s="255"/>
      <c r="GA25" s="255"/>
      <c r="GB25" s="255"/>
      <c r="GC25" s="255"/>
      <c r="GD25" s="255"/>
      <c r="GE25" s="255"/>
      <c r="GF25" s="255"/>
      <c r="GG25" s="255"/>
      <c r="GH25" s="255"/>
      <c r="GI25" s="255"/>
      <c r="GJ25" s="255"/>
      <c r="GK25" s="255"/>
      <c r="GL25" s="255"/>
      <c r="GM25" s="255"/>
      <c r="GN25" s="255"/>
      <c r="GO25" s="255"/>
      <c r="GP25" s="255"/>
      <c r="GQ25" s="255"/>
      <c r="GR25" s="255"/>
      <c r="GS25" s="255"/>
      <c r="GT25" s="255"/>
      <c r="GU25" s="255"/>
      <c r="GV25" s="255"/>
      <c r="GW25" s="255"/>
      <c r="GX25" s="255"/>
      <c r="GY25" s="255"/>
      <c r="GZ25" s="255"/>
      <c r="HA25" s="255"/>
      <c r="HB25" s="255"/>
      <c r="HC25" s="255"/>
      <c r="HD25" s="255"/>
      <c r="HE25" s="255"/>
      <c r="HF25" s="255"/>
      <c r="HG25" s="255"/>
      <c r="HH25" s="255"/>
      <c r="HI25" s="255"/>
      <c r="HJ25" s="255"/>
      <c r="HK25" s="255"/>
      <c r="HL25" s="255"/>
      <c r="HM25" s="255"/>
      <c r="HN25" s="255"/>
      <c r="HO25" s="255"/>
      <c r="HP25" s="255"/>
      <c r="HQ25" s="255"/>
      <c r="HR25" s="255"/>
      <c r="HS25" s="255"/>
      <c r="HT25" s="255"/>
      <c r="HU25" s="255"/>
      <c r="HV25" s="255"/>
      <c r="HW25" s="255"/>
      <c r="HX25" s="255"/>
      <c r="HY25" s="255"/>
      <c r="HZ25" s="255"/>
      <c r="IA25" s="255"/>
      <c r="IB25" s="255"/>
      <c r="IC25" s="255"/>
      <c r="ID25" s="255"/>
      <c r="IE25" s="255"/>
      <c r="IF25" s="255"/>
      <c r="IG25" s="255"/>
      <c r="IH25" s="255"/>
      <c r="II25" s="255"/>
      <c r="IJ25" s="255"/>
      <c r="IK25" s="255"/>
      <c r="IL25" s="255"/>
      <c r="IM25" s="255"/>
      <c r="IN25" s="255"/>
      <c r="IO25" s="255"/>
      <c r="IP25" s="255"/>
      <c r="IQ25" s="255"/>
      <c r="IR25" s="255"/>
      <c r="IS25" s="255"/>
      <c r="IT25" s="255"/>
      <c r="IU25" s="255"/>
    </row>
    <row r="26" spans="1:255" s="28" customFormat="1" ht="12.75">
      <c r="A26" s="62" t="s">
        <v>778</v>
      </c>
      <c r="B26" s="255" t="s">
        <v>498</v>
      </c>
      <c r="C26" s="255"/>
      <c r="D26" s="255"/>
      <c r="E26" s="255"/>
      <c r="G26" s="65">
        <v>45</v>
      </c>
      <c r="H26" s="65">
        <v>45</v>
      </c>
      <c r="I26" s="65"/>
      <c r="J26" s="255"/>
      <c r="K26" s="255"/>
      <c r="L26" s="255"/>
      <c r="M26" s="255"/>
      <c r="N26" s="255"/>
      <c r="O26" s="255"/>
      <c r="P26" s="255"/>
      <c r="Q26" s="255"/>
      <c r="R26" s="255"/>
      <c r="S26" s="255"/>
      <c r="T26" s="255"/>
      <c r="U26" s="255"/>
      <c r="V26" s="255"/>
      <c r="W26" s="255"/>
      <c r="X26" s="255"/>
      <c r="Y26" s="255"/>
      <c r="Z26" s="255"/>
      <c r="AA26" s="255"/>
      <c r="AB26" s="255"/>
      <c r="AC26" s="255"/>
      <c r="AD26" s="255"/>
      <c r="AE26" s="255"/>
      <c r="AF26" s="255"/>
      <c r="AG26" s="255"/>
      <c r="AH26" s="255"/>
      <c r="AI26" s="255"/>
      <c r="AJ26" s="255"/>
      <c r="AK26" s="255"/>
      <c r="AL26" s="255"/>
      <c r="AM26" s="255"/>
      <c r="AN26" s="255"/>
      <c r="AO26" s="255"/>
      <c r="AP26" s="255"/>
      <c r="AQ26" s="255"/>
      <c r="AR26" s="255"/>
      <c r="AS26" s="255"/>
      <c r="AT26" s="255"/>
      <c r="AU26" s="255"/>
      <c r="AV26" s="255"/>
      <c r="AW26" s="255"/>
      <c r="AX26" s="255"/>
      <c r="AY26" s="255"/>
      <c r="AZ26" s="255"/>
      <c r="BA26" s="255"/>
      <c r="BB26" s="255"/>
      <c r="BC26" s="255"/>
      <c r="BD26" s="255"/>
      <c r="BE26" s="255"/>
      <c r="BF26" s="255"/>
      <c r="BG26" s="255"/>
      <c r="BH26" s="255"/>
      <c r="BI26" s="255"/>
      <c r="BJ26" s="255"/>
      <c r="BK26" s="255"/>
      <c r="BL26" s="255"/>
      <c r="BM26" s="255"/>
      <c r="BN26" s="255"/>
      <c r="BO26" s="255"/>
      <c r="BP26" s="255"/>
      <c r="BQ26" s="255"/>
      <c r="BR26" s="255"/>
      <c r="BS26" s="255"/>
      <c r="BT26" s="255"/>
      <c r="BU26" s="255"/>
      <c r="BV26" s="255"/>
      <c r="BW26" s="255"/>
      <c r="BX26" s="255"/>
      <c r="BY26" s="255"/>
      <c r="BZ26" s="255"/>
      <c r="CA26" s="255"/>
      <c r="CB26" s="255"/>
      <c r="CC26" s="255"/>
      <c r="CD26" s="255"/>
      <c r="CE26" s="255"/>
      <c r="CF26" s="255"/>
      <c r="CG26" s="255"/>
      <c r="CH26" s="255"/>
      <c r="CI26" s="255"/>
      <c r="CJ26" s="255"/>
      <c r="CK26" s="255"/>
      <c r="CL26" s="255"/>
      <c r="CM26" s="255"/>
      <c r="CN26" s="255"/>
      <c r="CO26" s="255"/>
      <c r="CP26" s="255"/>
      <c r="CQ26" s="255"/>
      <c r="CR26" s="255"/>
      <c r="CS26" s="255"/>
      <c r="CT26" s="255"/>
      <c r="CU26" s="255"/>
      <c r="CV26" s="255"/>
      <c r="CW26" s="255"/>
      <c r="CX26" s="255"/>
      <c r="CY26" s="255"/>
      <c r="CZ26" s="255"/>
      <c r="DA26" s="255"/>
      <c r="DB26" s="255"/>
      <c r="DC26" s="255"/>
      <c r="DD26" s="255"/>
      <c r="DE26" s="255"/>
      <c r="DF26" s="255"/>
      <c r="DG26" s="255"/>
      <c r="DH26" s="255"/>
      <c r="DI26" s="255"/>
      <c r="DJ26" s="255"/>
      <c r="DK26" s="255"/>
      <c r="DL26" s="255"/>
      <c r="DM26" s="255"/>
      <c r="DN26" s="255"/>
      <c r="DO26" s="255"/>
      <c r="DP26" s="255"/>
      <c r="DQ26" s="255"/>
      <c r="DR26" s="255"/>
      <c r="DS26" s="255"/>
      <c r="DT26" s="255"/>
      <c r="DU26" s="255"/>
      <c r="DV26" s="255"/>
      <c r="DW26" s="255"/>
      <c r="DX26" s="255"/>
      <c r="DY26" s="255"/>
      <c r="DZ26" s="255"/>
      <c r="EA26" s="255"/>
      <c r="EB26" s="255"/>
      <c r="EC26" s="255"/>
      <c r="ED26" s="255"/>
      <c r="EE26" s="255"/>
      <c r="EF26" s="255"/>
      <c r="EG26" s="255"/>
      <c r="EH26" s="255"/>
      <c r="EI26" s="255"/>
      <c r="EJ26" s="255"/>
      <c r="EK26" s="255"/>
      <c r="EL26" s="255"/>
      <c r="EM26" s="255"/>
      <c r="EN26" s="255"/>
      <c r="EO26" s="255"/>
      <c r="EP26" s="255"/>
      <c r="EQ26" s="255"/>
      <c r="ER26" s="255"/>
      <c r="ES26" s="255"/>
      <c r="ET26" s="255"/>
      <c r="EU26" s="255"/>
      <c r="EV26" s="255"/>
      <c r="EW26" s="255"/>
      <c r="EX26" s="255"/>
      <c r="EY26" s="255"/>
      <c r="EZ26" s="255"/>
      <c r="FA26" s="255"/>
      <c r="FB26" s="255"/>
      <c r="FC26" s="255"/>
      <c r="FD26" s="255"/>
      <c r="FE26" s="255"/>
      <c r="FF26" s="255"/>
      <c r="FG26" s="255"/>
      <c r="FH26" s="255"/>
      <c r="FI26" s="255"/>
      <c r="FJ26" s="255"/>
      <c r="FK26" s="255"/>
      <c r="FL26" s="255"/>
      <c r="FM26" s="255"/>
      <c r="FN26" s="255"/>
      <c r="FO26" s="255"/>
      <c r="FP26" s="255"/>
      <c r="FQ26" s="255"/>
      <c r="FR26" s="255"/>
      <c r="FS26" s="255"/>
      <c r="FT26" s="255"/>
      <c r="FU26" s="255"/>
      <c r="FV26" s="255"/>
      <c r="FW26" s="255"/>
      <c r="FX26" s="255"/>
      <c r="FY26" s="255"/>
      <c r="FZ26" s="255"/>
      <c r="GA26" s="255"/>
      <c r="GB26" s="255"/>
      <c r="GC26" s="255"/>
      <c r="GD26" s="255"/>
      <c r="GE26" s="255"/>
      <c r="GF26" s="255"/>
      <c r="GG26" s="255"/>
      <c r="GH26" s="255"/>
      <c r="GI26" s="255"/>
      <c r="GJ26" s="255"/>
      <c r="GK26" s="255"/>
      <c r="GL26" s="255"/>
      <c r="GM26" s="255"/>
      <c r="GN26" s="255"/>
      <c r="GO26" s="255"/>
      <c r="GP26" s="255"/>
      <c r="GQ26" s="255"/>
      <c r="GR26" s="255"/>
      <c r="GS26" s="255"/>
      <c r="GT26" s="255"/>
      <c r="GU26" s="255"/>
      <c r="GV26" s="255"/>
      <c r="GW26" s="255"/>
      <c r="GX26" s="255"/>
      <c r="GY26" s="255"/>
      <c r="GZ26" s="255"/>
      <c r="HA26" s="255"/>
      <c r="HB26" s="255"/>
      <c r="HC26" s="255"/>
      <c r="HD26" s="255"/>
      <c r="HE26" s="255"/>
      <c r="HF26" s="255"/>
      <c r="HG26" s="255"/>
      <c r="HH26" s="255"/>
      <c r="HI26" s="255"/>
      <c r="HJ26" s="255"/>
      <c r="HK26" s="255"/>
      <c r="HL26" s="255"/>
      <c r="HM26" s="255"/>
      <c r="HN26" s="255"/>
      <c r="HO26" s="255"/>
      <c r="HP26" s="255"/>
      <c r="HQ26" s="255"/>
      <c r="HR26" s="255"/>
      <c r="HS26" s="255"/>
      <c r="HT26" s="255"/>
      <c r="HU26" s="255"/>
      <c r="HV26" s="255"/>
      <c r="HW26" s="255"/>
      <c r="HX26" s="255"/>
      <c r="HY26" s="255"/>
      <c r="HZ26" s="255"/>
      <c r="IA26" s="255"/>
      <c r="IB26" s="255"/>
      <c r="IC26" s="255"/>
      <c r="ID26" s="255"/>
      <c r="IE26" s="255"/>
      <c r="IF26" s="255"/>
      <c r="IG26" s="255"/>
      <c r="IH26" s="255"/>
      <c r="II26" s="255"/>
      <c r="IJ26" s="255"/>
      <c r="IK26" s="255"/>
      <c r="IL26" s="255"/>
      <c r="IM26" s="255"/>
      <c r="IN26" s="255"/>
      <c r="IO26" s="255"/>
      <c r="IP26" s="255"/>
      <c r="IQ26" s="255"/>
      <c r="IR26" s="255"/>
      <c r="IS26" s="255"/>
      <c r="IT26" s="255"/>
      <c r="IU26" s="255"/>
    </row>
    <row r="27" spans="1:255" s="28" customFormat="1" ht="12.75">
      <c r="A27" s="62" t="s">
        <v>779</v>
      </c>
      <c r="B27" s="255" t="s">
        <v>499</v>
      </c>
      <c r="C27" s="255"/>
      <c r="D27" s="255"/>
      <c r="E27" s="255"/>
      <c r="G27" s="65">
        <v>25</v>
      </c>
      <c r="H27" s="65">
        <v>25</v>
      </c>
      <c r="I27" s="65">
        <v>25</v>
      </c>
      <c r="J27" s="253">
        <f>I27/H27*100</f>
        <v>100</v>
      </c>
      <c r="K27" s="255"/>
      <c r="L27" s="255"/>
      <c r="M27" s="255"/>
      <c r="N27" s="255"/>
      <c r="O27" s="255"/>
      <c r="P27" s="255"/>
      <c r="Q27" s="255"/>
      <c r="R27" s="255"/>
      <c r="S27" s="255"/>
      <c r="T27" s="255"/>
      <c r="U27" s="255"/>
      <c r="V27" s="255"/>
      <c r="W27" s="255"/>
      <c r="X27" s="255"/>
      <c r="Y27" s="255"/>
      <c r="Z27" s="255"/>
      <c r="AA27" s="255"/>
      <c r="AB27" s="255"/>
      <c r="AC27" s="255"/>
      <c r="AD27" s="255"/>
      <c r="AE27" s="255"/>
      <c r="AF27" s="255"/>
      <c r="AG27" s="255"/>
      <c r="AH27" s="255"/>
      <c r="AI27" s="255"/>
      <c r="AJ27" s="255"/>
      <c r="AK27" s="255"/>
      <c r="AL27" s="255"/>
      <c r="AM27" s="255"/>
      <c r="AN27" s="255"/>
      <c r="AO27" s="255"/>
      <c r="AP27" s="255"/>
      <c r="AQ27" s="255"/>
      <c r="AR27" s="255"/>
      <c r="AS27" s="255"/>
      <c r="AT27" s="255"/>
      <c r="AU27" s="255"/>
      <c r="AV27" s="255"/>
      <c r="AW27" s="255"/>
      <c r="AX27" s="255"/>
      <c r="AY27" s="255"/>
      <c r="AZ27" s="255"/>
      <c r="BA27" s="255"/>
      <c r="BB27" s="255"/>
      <c r="BC27" s="255"/>
      <c r="BD27" s="255"/>
      <c r="BE27" s="255"/>
      <c r="BF27" s="255"/>
      <c r="BG27" s="255"/>
      <c r="BH27" s="255"/>
      <c r="BI27" s="255"/>
      <c r="BJ27" s="255"/>
      <c r="BK27" s="255"/>
      <c r="BL27" s="255"/>
      <c r="BM27" s="255"/>
      <c r="BN27" s="255"/>
      <c r="BO27" s="255"/>
      <c r="BP27" s="255"/>
      <c r="BQ27" s="255"/>
      <c r="BR27" s="255"/>
      <c r="BS27" s="255"/>
      <c r="BT27" s="255"/>
      <c r="BU27" s="255"/>
      <c r="BV27" s="255"/>
      <c r="BW27" s="255"/>
      <c r="BX27" s="255"/>
      <c r="BY27" s="255"/>
      <c r="BZ27" s="255"/>
      <c r="CA27" s="255"/>
      <c r="CB27" s="255"/>
      <c r="CC27" s="255"/>
      <c r="CD27" s="255"/>
      <c r="CE27" s="255"/>
      <c r="CF27" s="255"/>
      <c r="CG27" s="255"/>
      <c r="CH27" s="255"/>
      <c r="CI27" s="255"/>
      <c r="CJ27" s="255"/>
      <c r="CK27" s="255"/>
      <c r="CL27" s="255"/>
      <c r="CM27" s="255"/>
      <c r="CN27" s="255"/>
      <c r="CO27" s="255"/>
      <c r="CP27" s="255"/>
      <c r="CQ27" s="255"/>
      <c r="CR27" s="255"/>
      <c r="CS27" s="255"/>
      <c r="CT27" s="255"/>
      <c r="CU27" s="255"/>
      <c r="CV27" s="255"/>
      <c r="CW27" s="255"/>
      <c r="CX27" s="255"/>
      <c r="CY27" s="255"/>
      <c r="CZ27" s="255"/>
      <c r="DA27" s="255"/>
      <c r="DB27" s="255"/>
      <c r="DC27" s="255"/>
      <c r="DD27" s="255"/>
      <c r="DE27" s="255"/>
      <c r="DF27" s="255"/>
      <c r="DG27" s="255"/>
      <c r="DH27" s="255"/>
      <c r="DI27" s="255"/>
      <c r="DJ27" s="255"/>
      <c r="DK27" s="255"/>
      <c r="DL27" s="255"/>
      <c r="DM27" s="255"/>
      <c r="DN27" s="255"/>
      <c r="DO27" s="255"/>
      <c r="DP27" s="255"/>
      <c r="DQ27" s="255"/>
      <c r="DR27" s="255"/>
      <c r="DS27" s="255"/>
      <c r="DT27" s="255"/>
      <c r="DU27" s="255"/>
      <c r="DV27" s="255"/>
      <c r="DW27" s="255"/>
      <c r="DX27" s="255"/>
      <c r="DY27" s="255"/>
      <c r="DZ27" s="255"/>
      <c r="EA27" s="255"/>
      <c r="EB27" s="255"/>
      <c r="EC27" s="255"/>
      <c r="ED27" s="255"/>
      <c r="EE27" s="255"/>
      <c r="EF27" s="255"/>
      <c r="EG27" s="255"/>
      <c r="EH27" s="255"/>
      <c r="EI27" s="255"/>
      <c r="EJ27" s="255"/>
      <c r="EK27" s="255"/>
      <c r="EL27" s="255"/>
      <c r="EM27" s="255"/>
      <c r="EN27" s="255"/>
      <c r="EO27" s="255"/>
      <c r="EP27" s="255"/>
      <c r="EQ27" s="255"/>
      <c r="ER27" s="255"/>
      <c r="ES27" s="255"/>
      <c r="ET27" s="255"/>
      <c r="EU27" s="255"/>
      <c r="EV27" s="255"/>
      <c r="EW27" s="255"/>
      <c r="EX27" s="255"/>
      <c r="EY27" s="255"/>
      <c r="EZ27" s="255"/>
      <c r="FA27" s="255"/>
      <c r="FB27" s="255"/>
      <c r="FC27" s="255"/>
      <c r="FD27" s="255"/>
      <c r="FE27" s="255"/>
      <c r="FF27" s="255"/>
      <c r="FG27" s="255"/>
      <c r="FH27" s="255"/>
      <c r="FI27" s="255"/>
      <c r="FJ27" s="255"/>
      <c r="FK27" s="255"/>
      <c r="FL27" s="255"/>
      <c r="FM27" s="255"/>
      <c r="FN27" s="255"/>
      <c r="FO27" s="255"/>
      <c r="FP27" s="255"/>
      <c r="FQ27" s="255"/>
      <c r="FR27" s="255"/>
      <c r="FS27" s="255"/>
      <c r="FT27" s="255"/>
      <c r="FU27" s="255"/>
      <c r="FV27" s="255"/>
      <c r="FW27" s="255"/>
      <c r="FX27" s="255"/>
      <c r="FY27" s="255"/>
      <c r="FZ27" s="255"/>
      <c r="GA27" s="255"/>
      <c r="GB27" s="255"/>
      <c r="GC27" s="255"/>
      <c r="GD27" s="255"/>
      <c r="GE27" s="255"/>
      <c r="GF27" s="255"/>
      <c r="GG27" s="255"/>
      <c r="GH27" s="255"/>
      <c r="GI27" s="255"/>
      <c r="GJ27" s="255"/>
      <c r="GK27" s="255"/>
      <c r="GL27" s="255"/>
      <c r="GM27" s="255"/>
      <c r="GN27" s="255"/>
      <c r="GO27" s="255"/>
      <c r="GP27" s="255"/>
      <c r="GQ27" s="255"/>
      <c r="GR27" s="255"/>
      <c r="GS27" s="255"/>
      <c r="GT27" s="255"/>
      <c r="GU27" s="255"/>
      <c r="GV27" s="255"/>
      <c r="GW27" s="255"/>
      <c r="GX27" s="255"/>
      <c r="GY27" s="255"/>
      <c r="GZ27" s="255"/>
      <c r="HA27" s="255"/>
      <c r="HB27" s="255"/>
      <c r="HC27" s="255"/>
      <c r="HD27" s="255"/>
      <c r="HE27" s="255"/>
      <c r="HF27" s="255"/>
      <c r="HG27" s="255"/>
      <c r="HH27" s="255"/>
      <c r="HI27" s="255"/>
      <c r="HJ27" s="255"/>
      <c r="HK27" s="255"/>
      <c r="HL27" s="255"/>
      <c r="HM27" s="255"/>
      <c r="HN27" s="255"/>
      <c r="HO27" s="255"/>
      <c r="HP27" s="255"/>
      <c r="HQ27" s="255"/>
      <c r="HR27" s="255"/>
      <c r="HS27" s="255"/>
      <c r="HT27" s="255"/>
      <c r="HU27" s="255"/>
      <c r="HV27" s="255"/>
      <c r="HW27" s="255"/>
      <c r="HX27" s="255"/>
      <c r="HY27" s="255"/>
      <c r="HZ27" s="255"/>
      <c r="IA27" s="255"/>
      <c r="IB27" s="255"/>
      <c r="IC27" s="255"/>
      <c r="ID27" s="255"/>
      <c r="IE27" s="255"/>
      <c r="IF27" s="255"/>
      <c r="IG27" s="255"/>
      <c r="IH27" s="255"/>
      <c r="II27" s="255"/>
      <c r="IJ27" s="255"/>
      <c r="IK27" s="255"/>
      <c r="IL27" s="255"/>
      <c r="IM27" s="255"/>
      <c r="IN27" s="255"/>
      <c r="IO27" s="255"/>
      <c r="IP27" s="255"/>
      <c r="IQ27" s="255"/>
      <c r="IR27" s="255"/>
      <c r="IS27" s="255"/>
      <c r="IT27" s="255"/>
      <c r="IU27" s="255"/>
    </row>
    <row r="28" spans="1:10" s="28" customFormat="1" ht="13.5" customHeight="1">
      <c r="A28" s="62" t="s">
        <v>818</v>
      </c>
      <c r="B28" s="255" t="s">
        <v>500</v>
      </c>
      <c r="G28" s="65">
        <v>650</v>
      </c>
      <c r="H28" s="65">
        <v>650</v>
      </c>
      <c r="I28" s="65">
        <v>650</v>
      </c>
      <c r="J28" s="253">
        <f>I28/H28*100</f>
        <v>100</v>
      </c>
    </row>
    <row r="29" spans="1:10" s="28" customFormat="1" ht="13.5" customHeight="1">
      <c r="A29" s="62" t="s">
        <v>780</v>
      </c>
      <c r="B29" s="255" t="s">
        <v>957</v>
      </c>
      <c r="G29" s="65"/>
      <c r="H29" s="65"/>
      <c r="I29" s="65">
        <v>50</v>
      </c>
      <c r="J29" s="253"/>
    </row>
    <row r="30" spans="1:8" s="28" customFormat="1" ht="13.5" customHeight="1">
      <c r="A30" s="255"/>
      <c r="G30" s="65"/>
      <c r="H30" s="65"/>
    </row>
    <row r="31" spans="1:10" s="137" customFormat="1" ht="32.25" customHeight="1">
      <c r="A31" s="647" t="s">
        <v>501</v>
      </c>
      <c r="B31" s="647"/>
      <c r="C31" s="647"/>
      <c r="D31" s="647"/>
      <c r="E31" s="647"/>
      <c r="G31" s="249">
        <f>SUM(G23:G30)</f>
        <v>1135</v>
      </c>
      <c r="H31" s="249">
        <f>SUM(H23:H30)</f>
        <v>1135</v>
      </c>
      <c r="I31" s="249">
        <f>SUM(I23:I30)</f>
        <v>820</v>
      </c>
      <c r="J31" s="251">
        <f>I31/H31*100</f>
        <v>72.24669603524228</v>
      </c>
    </row>
    <row r="32" spans="1:10" s="137" customFormat="1" ht="12.75" customHeight="1">
      <c r="A32" s="10"/>
      <c r="G32" s="248"/>
      <c r="H32" s="248"/>
      <c r="I32" s="248"/>
      <c r="J32" s="251"/>
    </row>
    <row r="33" spans="1:10" s="12" customFormat="1" ht="15.75">
      <c r="A33" s="10" t="s">
        <v>502</v>
      </c>
      <c r="G33" s="249">
        <f>G31+G20</f>
        <v>1247</v>
      </c>
      <c r="H33" s="249">
        <f>H31+H20</f>
        <v>1302</v>
      </c>
      <c r="I33" s="249">
        <f>I31+I20</f>
        <v>1042</v>
      </c>
      <c r="J33" s="251">
        <f>I33/H33*100</f>
        <v>80.03072196620585</v>
      </c>
    </row>
    <row r="34" spans="7:10" s="12" customFormat="1" ht="15.75">
      <c r="G34" s="248"/>
      <c r="H34" s="248"/>
      <c r="I34" s="248"/>
      <c r="J34" s="251"/>
    </row>
    <row r="35" spans="1:6" s="137" customFormat="1" ht="15">
      <c r="A35" s="10" t="s">
        <v>198</v>
      </c>
      <c r="E35" s="245"/>
      <c r="F35" s="246"/>
    </row>
    <row r="36" spans="1:5" ht="12.75" customHeight="1">
      <c r="A36" s="12"/>
      <c r="E36" s="13"/>
    </row>
    <row r="37" spans="1:9" s="137" customFormat="1" ht="48.75" customHeight="1">
      <c r="A37" s="250" t="s">
        <v>863</v>
      </c>
      <c r="B37" s="647" t="s">
        <v>199</v>
      </c>
      <c r="C37" s="647"/>
      <c r="D37" s="647"/>
      <c r="E37" s="647"/>
      <c r="G37" s="248"/>
      <c r="H37" s="248"/>
      <c r="I37" s="248"/>
    </row>
    <row r="38" spans="1:10" ht="30.75" customHeight="1">
      <c r="A38" s="62" t="s">
        <v>775</v>
      </c>
      <c r="B38" s="705" t="s">
        <v>200</v>
      </c>
      <c r="C38" s="705"/>
      <c r="D38" s="705"/>
      <c r="G38" s="65"/>
      <c r="H38" s="65">
        <v>19980</v>
      </c>
      <c r="I38" s="65">
        <v>19980</v>
      </c>
      <c r="J38" s="253">
        <f>I38/H38*100</f>
        <v>100</v>
      </c>
    </row>
    <row r="39" spans="1:10" ht="30.75" customHeight="1">
      <c r="A39" s="62" t="s">
        <v>776</v>
      </c>
      <c r="B39" s="705" t="s">
        <v>201</v>
      </c>
      <c r="C39" s="705"/>
      <c r="D39" s="705"/>
      <c r="G39" s="65"/>
      <c r="H39" s="65">
        <v>20000</v>
      </c>
      <c r="I39" s="65"/>
      <c r="J39" s="253"/>
    </row>
    <row r="40" spans="1:10" ht="16.5" customHeight="1">
      <c r="A40" s="62" t="s">
        <v>777</v>
      </c>
      <c r="B40" s="705" t="s">
        <v>202</v>
      </c>
      <c r="C40" s="705"/>
      <c r="D40" s="705"/>
      <c r="G40" s="65"/>
      <c r="H40" s="65">
        <v>600</v>
      </c>
      <c r="I40" s="65">
        <v>600</v>
      </c>
      <c r="J40" s="253">
        <f>I40/H40*100</f>
        <v>100</v>
      </c>
    </row>
    <row r="42" spans="1:10" ht="45" customHeight="1">
      <c r="A42" s="647" t="s">
        <v>203</v>
      </c>
      <c r="B42" s="647"/>
      <c r="C42" s="647"/>
      <c r="D42" s="647"/>
      <c r="G42" s="249"/>
      <c r="H42" s="249">
        <f>SUM(H38:H41)</f>
        <v>40580</v>
      </c>
      <c r="I42" s="249">
        <f>SUM(I38:I41)</f>
        <v>20580</v>
      </c>
      <c r="J42" s="251">
        <f>I42/H42*100</f>
        <v>50.71463775258748</v>
      </c>
    </row>
    <row r="44" spans="1:10" s="137" customFormat="1" ht="15">
      <c r="A44" s="10" t="s">
        <v>204</v>
      </c>
      <c r="E44" s="245"/>
      <c r="F44" s="246"/>
      <c r="H44" s="249">
        <f>H42</f>
        <v>40580</v>
      </c>
      <c r="I44" s="249">
        <f>I42</f>
        <v>20580</v>
      </c>
      <c r="J44" s="251">
        <f>J42</f>
        <v>50.71463775258748</v>
      </c>
    </row>
  </sheetData>
  <sheetProtection/>
  <mergeCells count="16">
    <mergeCell ref="A20:E20"/>
    <mergeCell ref="B15:E15"/>
    <mergeCell ref="A31:E31"/>
    <mergeCell ref="B22:E22"/>
    <mergeCell ref="I10:I12"/>
    <mergeCell ref="A2:J2"/>
    <mergeCell ref="A6:J6"/>
    <mergeCell ref="A7:J7"/>
    <mergeCell ref="A8:J8"/>
    <mergeCell ref="G11:H12"/>
    <mergeCell ref="A10:F12"/>
    <mergeCell ref="A42:D42"/>
    <mergeCell ref="B37:E37"/>
    <mergeCell ref="B38:D38"/>
    <mergeCell ref="B39:D39"/>
    <mergeCell ref="B40:D40"/>
  </mergeCells>
  <printOptions horizontalCentered="1"/>
  <pageMargins left="0" right="0" top="0.3937007874015748" bottom="0.3937007874015748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3"/>
  </sheetPr>
  <dimension ref="A1:F36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55.875" style="11" customWidth="1"/>
    <col min="2" max="4" width="10.125" style="11" bestFit="1" customWidth="1"/>
    <col min="5" max="5" width="9.25390625" style="11" customWidth="1"/>
    <col min="6" max="16384" width="9.125" style="11" customWidth="1"/>
  </cols>
  <sheetData>
    <row r="1" spans="2:3" ht="15.75">
      <c r="B1" s="707"/>
      <c r="C1" s="707"/>
    </row>
    <row r="2" spans="1:5" ht="15.75">
      <c r="A2" s="708"/>
      <c r="B2" s="708"/>
      <c r="C2" s="708"/>
      <c r="D2" s="708"/>
      <c r="E2" s="708"/>
    </row>
    <row r="3" spans="1:6" s="206" customFormat="1" ht="15.75">
      <c r="A3" s="205" t="s">
        <v>238</v>
      </c>
      <c r="C3" s="207"/>
      <c r="D3" s="208"/>
      <c r="E3" s="208"/>
      <c r="F3" s="208"/>
    </row>
    <row r="4" spans="1:3" ht="15.75">
      <c r="A4" s="154"/>
      <c r="B4" s="154"/>
      <c r="C4" s="154"/>
    </row>
    <row r="5" spans="1:5" ht="15.75">
      <c r="A5" s="709" t="s">
        <v>864</v>
      </c>
      <c r="B5" s="709"/>
      <c r="C5" s="709"/>
      <c r="D5" s="709"/>
      <c r="E5" s="709"/>
    </row>
    <row r="6" spans="1:5" ht="15.75">
      <c r="A6" s="709" t="s">
        <v>504</v>
      </c>
      <c r="B6" s="709"/>
      <c r="C6" s="709"/>
      <c r="D6" s="709"/>
      <c r="E6" s="709"/>
    </row>
    <row r="7" spans="1:5" ht="15.75">
      <c r="A7" s="710" t="s">
        <v>941</v>
      </c>
      <c r="B7" s="710"/>
      <c r="C7" s="710"/>
      <c r="D7" s="710"/>
      <c r="E7" s="710"/>
    </row>
    <row r="8" spans="1:3" ht="15.75">
      <c r="A8" s="154"/>
      <c r="B8" s="154"/>
      <c r="C8" s="154"/>
    </row>
    <row r="9" spans="1:5" ht="16.5" thickBot="1">
      <c r="A9" s="19"/>
      <c r="E9" s="568" t="s">
        <v>572</v>
      </c>
    </row>
    <row r="10" spans="1:5" s="81" customFormat="1" ht="13.5" thickBot="1">
      <c r="A10" s="650" t="s">
        <v>894</v>
      </c>
      <c r="B10" s="167" t="s">
        <v>812</v>
      </c>
      <c r="C10" s="167" t="s">
        <v>577</v>
      </c>
      <c r="D10" s="659" t="s">
        <v>813</v>
      </c>
      <c r="E10" s="167" t="s">
        <v>917</v>
      </c>
    </row>
    <row r="11" spans="1:5" s="81" customFormat="1" ht="12.75">
      <c r="A11" s="653"/>
      <c r="B11" s="662" t="s">
        <v>766</v>
      </c>
      <c r="C11" s="663"/>
      <c r="D11" s="660"/>
      <c r="E11" s="169"/>
    </row>
    <row r="12" spans="1:5" s="81" customFormat="1" ht="13.5" thickBot="1">
      <c r="A12" s="656"/>
      <c r="B12" s="664"/>
      <c r="C12" s="665"/>
      <c r="D12" s="661"/>
      <c r="E12" s="170" t="s">
        <v>817</v>
      </c>
    </row>
    <row r="13" s="58" customFormat="1" ht="11.25" customHeight="1"/>
    <row r="14" s="58" customFormat="1" ht="15.75">
      <c r="A14" s="20" t="s">
        <v>505</v>
      </c>
    </row>
    <row r="15" s="58" customFormat="1" ht="11.25" customHeight="1"/>
    <row r="16" spans="1:5" s="254" customFormat="1" ht="12.75">
      <c r="A16" s="254" t="s">
        <v>831</v>
      </c>
      <c r="B16" s="256">
        <v>308</v>
      </c>
      <c r="C16" s="256">
        <v>308</v>
      </c>
      <c r="D16" s="256">
        <v>308</v>
      </c>
      <c r="E16" s="257">
        <f>D16/C16*100</f>
        <v>100</v>
      </c>
    </row>
    <row r="17" spans="1:5" s="254" customFormat="1" ht="12.75">
      <c r="A17" s="254" t="s">
        <v>506</v>
      </c>
      <c r="B17" s="256">
        <v>442</v>
      </c>
      <c r="C17" s="256">
        <f>442-303</f>
        <v>139</v>
      </c>
      <c r="D17" s="256">
        <v>69</v>
      </c>
      <c r="E17" s="257">
        <f aca="true" t="shared" si="0" ref="E17:E33">D17/C17*100</f>
        <v>49.64028776978417</v>
      </c>
    </row>
    <row r="18" spans="2:5" s="58" customFormat="1" ht="11.25" customHeight="1">
      <c r="B18" s="248"/>
      <c r="C18" s="248"/>
      <c r="D18" s="2"/>
      <c r="E18" s="257"/>
    </row>
    <row r="19" spans="1:5" s="58" customFormat="1" ht="15">
      <c r="A19" s="59" t="s">
        <v>507</v>
      </c>
      <c r="B19" s="249">
        <f>SUM(B16:B18)</f>
        <v>750</v>
      </c>
      <c r="C19" s="249">
        <f>SUM(C16:C18)</f>
        <v>447</v>
      </c>
      <c r="D19" s="249">
        <f>SUM(D16:D18)</f>
        <v>377</v>
      </c>
      <c r="E19" s="258">
        <f t="shared" si="0"/>
        <v>84.3400447427293</v>
      </c>
    </row>
    <row r="20" spans="2:5" s="58" customFormat="1" ht="11.25" customHeight="1">
      <c r="B20" s="248"/>
      <c r="C20" s="248"/>
      <c r="D20" s="2"/>
      <c r="E20" s="257"/>
    </row>
    <row r="21" spans="1:5" s="58" customFormat="1" ht="15.75">
      <c r="A21" s="59" t="s">
        <v>508</v>
      </c>
      <c r="B21" s="248"/>
      <c r="C21" s="248"/>
      <c r="D21" s="2"/>
      <c r="E21" s="257"/>
    </row>
    <row r="22" spans="2:5" s="58" customFormat="1" ht="11.25" customHeight="1">
      <c r="B22" s="248"/>
      <c r="C22" s="248"/>
      <c r="D22" s="2"/>
      <c r="E22" s="257"/>
    </row>
    <row r="23" spans="1:5" s="254" customFormat="1" ht="12.75">
      <c r="A23" s="254" t="s">
        <v>509</v>
      </c>
      <c r="B23" s="65">
        <v>354</v>
      </c>
      <c r="C23" s="65">
        <f>100+54+200</f>
        <v>354</v>
      </c>
      <c r="D23" s="65">
        <v>235</v>
      </c>
      <c r="E23" s="257">
        <f t="shared" si="0"/>
        <v>66.38418079096046</v>
      </c>
    </row>
    <row r="24" spans="1:5" s="255" customFormat="1" ht="12.75">
      <c r="A24" s="255" t="s">
        <v>362</v>
      </c>
      <c r="B24" s="244">
        <v>400</v>
      </c>
      <c r="C24" s="244">
        <v>400</v>
      </c>
      <c r="D24" s="65">
        <v>390</v>
      </c>
      <c r="E24" s="257">
        <f t="shared" si="0"/>
        <v>97.5</v>
      </c>
    </row>
    <row r="25" spans="1:5" s="254" customFormat="1" ht="12.75">
      <c r="A25" s="254" t="s">
        <v>621</v>
      </c>
      <c r="B25" s="65">
        <v>500</v>
      </c>
      <c r="C25" s="65">
        <v>500</v>
      </c>
      <c r="D25" s="65">
        <v>342</v>
      </c>
      <c r="E25" s="257">
        <f t="shared" si="0"/>
        <v>68.4</v>
      </c>
    </row>
    <row r="26" spans="1:5" s="254" customFormat="1" ht="12.75">
      <c r="A26" s="254" t="s">
        <v>575</v>
      </c>
      <c r="B26" s="65">
        <v>168</v>
      </c>
      <c r="C26" s="65">
        <f>168+183</f>
        <v>351</v>
      </c>
      <c r="D26" s="65">
        <v>351</v>
      </c>
      <c r="E26" s="257">
        <f t="shared" si="0"/>
        <v>100</v>
      </c>
    </row>
    <row r="27" spans="1:5" s="254" customFormat="1" ht="12.75">
      <c r="A27" s="254" t="s">
        <v>510</v>
      </c>
      <c r="B27" s="65">
        <v>400</v>
      </c>
      <c r="C27" s="65">
        <v>400</v>
      </c>
      <c r="D27" s="65">
        <v>241</v>
      </c>
      <c r="E27" s="257">
        <f t="shared" si="0"/>
        <v>60.25</v>
      </c>
    </row>
    <row r="28" spans="1:5" s="254" customFormat="1" ht="12.75">
      <c r="A28" s="254" t="s">
        <v>363</v>
      </c>
      <c r="B28" s="65">
        <v>150</v>
      </c>
      <c r="C28" s="65">
        <v>150</v>
      </c>
      <c r="D28" s="65">
        <v>80</v>
      </c>
      <c r="E28" s="257">
        <f t="shared" si="0"/>
        <v>53.333333333333336</v>
      </c>
    </row>
    <row r="29" spans="1:5" s="254" customFormat="1" ht="12.75">
      <c r="A29" s="254" t="s">
        <v>364</v>
      </c>
      <c r="B29" s="65"/>
      <c r="C29" s="65">
        <v>46</v>
      </c>
      <c r="D29" s="65">
        <v>46</v>
      </c>
      <c r="E29" s="257">
        <f t="shared" si="0"/>
        <v>100</v>
      </c>
    </row>
    <row r="30" spans="2:5" s="58" customFormat="1" ht="11.25" customHeight="1">
      <c r="B30" s="248"/>
      <c r="C30" s="248"/>
      <c r="D30" s="2"/>
      <c r="E30" s="257"/>
    </row>
    <row r="31" spans="1:5" s="58" customFormat="1" ht="15">
      <c r="A31" s="59" t="s">
        <v>714</v>
      </c>
      <c r="B31" s="249">
        <f>SUM(B23:B30)</f>
        <v>1972</v>
      </c>
      <c r="C31" s="249">
        <f>SUM(C23:C30)</f>
        <v>2201</v>
      </c>
      <c r="D31" s="249">
        <f>SUM(D23:D30)</f>
        <v>1685</v>
      </c>
      <c r="E31" s="258">
        <f t="shared" si="0"/>
        <v>76.55611085870059</v>
      </c>
    </row>
    <row r="32" spans="2:5" s="58" customFormat="1" ht="11.25" customHeight="1">
      <c r="B32" s="248"/>
      <c r="C32" s="248"/>
      <c r="D32" s="248"/>
      <c r="E32" s="257"/>
    </row>
    <row r="33" spans="1:5" ht="15.75">
      <c r="A33" s="20" t="s">
        <v>511</v>
      </c>
      <c r="B33" s="26">
        <f>B31+B19</f>
        <v>2722</v>
      </c>
      <c r="C33" s="26">
        <f>C31+C19</f>
        <v>2648</v>
      </c>
      <c r="D33" s="26">
        <f>D31+D19</f>
        <v>2062</v>
      </c>
      <c r="E33" s="21">
        <f t="shared" si="0"/>
        <v>77.8700906344411</v>
      </c>
    </row>
    <row r="36" ht="9" customHeight="1">
      <c r="A36" s="19"/>
    </row>
  </sheetData>
  <sheetProtection/>
  <mergeCells count="8">
    <mergeCell ref="B1:C1"/>
    <mergeCell ref="A10:A12"/>
    <mergeCell ref="D10:D12"/>
    <mergeCell ref="B11:C12"/>
    <mergeCell ref="A2:E2"/>
    <mergeCell ref="A5:E5"/>
    <mergeCell ref="A6:E6"/>
    <mergeCell ref="A7:E7"/>
  </mergeCells>
  <printOptions horizontalCentered="1"/>
  <pageMargins left="0" right="0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Balka család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Balka László</dc:creator>
  <cp:keywords/>
  <dc:description/>
  <cp:lastModifiedBy>Marsitsj</cp:lastModifiedBy>
  <cp:lastPrinted>2015-04-20T13:13:28Z</cp:lastPrinted>
  <dcterms:created xsi:type="dcterms:W3CDTF">2000-01-23T08:36:31Z</dcterms:created>
  <dcterms:modified xsi:type="dcterms:W3CDTF">2015-04-29T12:58:31Z</dcterms:modified>
  <cp:category/>
  <cp:version/>
  <cp:contentType/>
  <cp:contentStatus/>
</cp:coreProperties>
</file>