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H160" i="1"/>
  <c r="C160" i="1"/>
  <c r="I160" i="1" s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F148" i="1"/>
  <c r="E148" i="1"/>
  <c r="D148" i="1"/>
  <c r="C148" i="1"/>
  <c r="I148" i="1" s="1"/>
  <c r="H147" i="1"/>
  <c r="C147" i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F141" i="1"/>
  <c r="E141" i="1"/>
  <c r="D141" i="1"/>
  <c r="C141" i="1"/>
  <c r="I141" i="1" s="1"/>
  <c r="H140" i="1"/>
  <c r="C140" i="1"/>
  <c r="I140" i="1" s="1"/>
  <c r="H139" i="1"/>
  <c r="C139" i="1"/>
  <c r="I139" i="1" s="1"/>
  <c r="H138" i="1"/>
  <c r="C138" i="1"/>
  <c r="I138" i="1" s="1"/>
  <c r="H137" i="1"/>
  <c r="F137" i="1"/>
  <c r="F161" i="1" s="1"/>
  <c r="E137" i="1"/>
  <c r="E161" i="1" s="1"/>
  <c r="D137" i="1"/>
  <c r="D161" i="1" s="1"/>
  <c r="C161" i="1" s="1"/>
  <c r="I161" i="1" s="1"/>
  <c r="H136" i="1"/>
  <c r="H135" i="1"/>
  <c r="D135" i="1"/>
  <c r="C135" i="1"/>
  <c r="I135" i="1" s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F127" i="1"/>
  <c r="E127" i="1"/>
  <c r="D127" i="1"/>
  <c r="C127" i="1" s="1"/>
  <c r="I127" i="1" s="1"/>
  <c r="H126" i="1"/>
  <c r="D126" i="1"/>
  <c r="C126" i="1"/>
  <c r="I126" i="1" s="1"/>
  <c r="H125" i="1"/>
  <c r="F125" i="1"/>
  <c r="D125" i="1"/>
  <c r="C125" i="1" s="1"/>
  <c r="I125" i="1" s="1"/>
  <c r="H124" i="1"/>
  <c r="F124" i="1"/>
  <c r="D124" i="1"/>
  <c r="C124" i="1" s="1"/>
  <c r="I124" i="1" s="1"/>
  <c r="H123" i="1"/>
  <c r="F123" i="1"/>
  <c r="D123" i="1"/>
  <c r="C123" i="1" s="1"/>
  <c r="I123" i="1" s="1"/>
  <c r="H122" i="1"/>
  <c r="F122" i="1"/>
  <c r="E122" i="1"/>
  <c r="D122" i="1"/>
  <c r="C122" i="1" s="1"/>
  <c r="I122" i="1" s="1"/>
  <c r="H121" i="1"/>
  <c r="D121" i="1"/>
  <c r="C121" i="1" s="1"/>
  <c r="I121" i="1" s="1"/>
  <c r="H120" i="1"/>
  <c r="D120" i="1"/>
  <c r="C120" i="1"/>
  <c r="I120" i="1" s="1"/>
  <c r="H119" i="1"/>
  <c r="F119" i="1"/>
  <c r="E119" i="1"/>
  <c r="D119" i="1"/>
  <c r="C119" i="1"/>
  <c r="I119" i="1" s="1"/>
  <c r="H118" i="1"/>
  <c r="D118" i="1"/>
  <c r="C118" i="1"/>
  <c r="I118" i="1" s="1"/>
  <c r="H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D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F106" i="1"/>
  <c r="E106" i="1"/>
  <c r="D106" i="1"/>
  <c r="C106" i="1"/>
  <c r="I106" i="1" s="1"/>
  <c r="H105" i="1"/>
  <c r="C105" i="1"/>
  <c r="I105" i="1" s="1"/>
  <c r="H104" i="1"/>
  <c r="F104" i="1"/>
  <c r="D104" i="1"/>
  <c r="C104" i="1" s="1"/>
  <c r="I104" i="1" s="1"/>
  <c r="H103" i="1"/>
  <c r="F103" i="1"/>
  <c r="D103" i="1"/>
  <c r="C103" i="1"/>
  <c r="I103" i="1" s="1"/>
  <c r="H102" i="1"/>
  <c r="F102" i="1"/>
  <c r="D102" i="1"/>
  <c r="C102" i="1" s="1"/>
  <c r="I102" i="1" s="1"/>
  <c r="H101" i="1"/>
  <c r="F101" i="1"/>
  <c r="F136" i="1" s="1"/>
  <c r="F162" i="1" s="1"/>
  <c r="E101" i="1"/>
  <c r="E136" i="1" s="1"/>
  <c r="E162" i="1" s="1"/>
  <c r="D101" i="1"/>
  <c r="D136" i="1" s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I92" i="1" s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F87" i="1"/>
  <c r="E87" i="1"/>
  <c r="D87" i="1"/>
  <c r="C87" i="1"/>
  <c r="I87" i="1" s="1"/>
  <c r="H86" i="1"/>
  <c r="C86" i="1"/>
  <c r="I86" i="1" s="1"/>
  <c r="H85" i="1"/>
  <c r="C85" i="1"/>
  <c r="I85" i="1" s="1"/>
  <c r="H84" i="1"/>
  <c r="D84" i="1"/>
  <c r="C84" i="1"/>
  <c r="I84" i="1" s="1"/>
  <c r="H83" i="1"/>
  <c r="F83" i="1"/>
  <c r="E83" i="1"/>
  <c r="D83" i="1"/>
  <c r="C83" i="1"/>
  <c r="I83" i="1" s="1"/>
  <c r="H82" i="1"/>
  <c r="C82" i="1"/>
  <c r="I82" i="1" s="1"/>
  <c r="H81" i="1"/>
  <c r="F81" i="1"/>
  <c r="E81" i="1"/>
  <c r="D81" i="1"/>
  <c r="C81" i="1" s="1"/>
  <c r="I81" i="1" s="1"/>
  <c r="H80" i="1"/>
  <c r="F80" i="1"/>
  <c r="E80" i="1"/>
  <c r="D80" i="1"/>
  <c r="C80" i="1" s="1"/>
  <c r="I80" i="1" s="1"/>
  <c r="H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C73" i="1"/>
  <c r="I73" i="1" s="1"/>
  <c r="H72" i="1"/>
  <c r="D72" i="1"/>
  <c r="C72" i="1" s="1"/>
  <c r="I72" i="1" s="1"/>
  <c r="H71" i="1"/>
  <c r="F71" i="1"/>
  <c r="F94" i="1" s="1"/>
  <c r="E71" i="1"/>
  <c r="E94" i="1" s="1"/>
  <c r="D71" i="1"/>
  <c r="D94" i="1" s="1"/>
  <c r="C94" i="1" s="1"/>
  <c r="H70" i="1"/>
  <c r="H69" i="1"/>
  <c r="D69" i="1"/>
  <c r="C69" i="1" s="1"/>
  <c r="I69" i="1" s="1"/>
  <c r="H68" i="1"/>
  <c r="D68" i="1"/>
  <c r="C68" i="1" s="1"/>
  <c r="I68" i="1" s="1"/>
  <c r="H67" i="1"/>
  <c r="C67" i="1"/>
  <c r="I67" i="1" s="1"/>
  <c r="H66" i="1"/>
  <c r="C66" i="1"/>
  <c r="I66" i="1" s="1"/>
  <c r="H65" i="1"/>
  <c r="F65" i="1"/>
  <c r="E65" i="1"/>
  <c r="D65" i="1"/>
  <c r="C65" i="1" s="1"/>
  <c r="I65" i="1" s="1"/>
  <c r="H64" i="1"/>
  <c r="C64" i="1"/>
  <c r="I64" i="1" s="1"/>
  <c r="H63" i="1"/>
  <c r="D63" i="1"/>
  <c r="C63" i="1"/>
  <c r="I63" i="1" s="1"/>
  <c r="H62" i="1"/>
  <c r="D62" i="1"/>
  <c r="C62" i="1"/>
  <c r="I62" i="1" s="1"/>
  <c r="H61" i="1"/>
  <c r="C61" i="1"/>
  <c r="I61" i="1" s="1"/>
  <c r="H60" i="1"/>
  <c r="F60" i="1"/>
  <c r="E60" i="1"/>
  <c r="D60" i="1"/>
  <c r="C60" i="1" s="1"/>
  <c r="I60" i="1" s="1"/>
  <c r="H59" i="1"/>
  <c r="C59" i="1"/>
  <c r="I59" i="1" s="1"/>
  <c r="H58" i="1"/>
  <c r="C58" i="1"/>
  <c r="I58" i="1" s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/>
  <c r="I54" i="1" s="1"/>
  <c r="H53" i="1"/>
  <c r="F53" i="1"/>
  <c r="E53" i="1"/>
  <c r="D53" i="1"/>
  <c r="C53" i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 s="1"/>
  <c r="I49" i="1" s="1"/>
  <c r="H48" i="1"/>
  <c r="F48" i="1"/>
  <c r="E48" i="1"/>
  <c r="D48" i="1"/>
  <c r="C48" i="1"/>
  <c r="I48" i="1" s="1"/>
  <c r="H47" i="1"/>
  <c r="F47" i="1"/>
  <c r="C47" i="1"/>
  <c r="I47" i="1" s="1"/>
  <c r="H46" i="1"/>
  <c r="C46" i="1"/>
  <c r="I46" i="1" s="1"/>
  <c r="H45" i="1"/>
  <c r="F45" i="1"/>
  <c r="E45" i="1"/>
  <c r="D45" i="1"/>
  <c r="C45" i="1" s="1"/>
  <c r="I45" i="1" s="1"/>
  <c r="H44" i="1"/>
  <c r="F44" i="1"/>
  <c r="E44" i="1"/>
  <c r="D44" i="1"/>
  <c r="C44" i="1" s="1"/>
  <c r="I44" i="1" s="1"/>
  <c r="H43" i="1"/>
  <c r="F43" i="1"/>
  <c r="C43" i="1" s="1"/>
  <c r="I43" i="1" s="1"/>
  <c r="H42" i="1"/>
  <c r="F42" i="1"/>
  <c r="E42" i="1"/>
  <c r="D42" i="1"/>
  <c r="C42" i="1" s="1"/>
  <c r="I42" i="1" s="1"/>
  <c r="H41" i="1"/>
  <c r="C41" i="1"/>
  <c r="I41" i="1" s="1"/>
  <c r="H40" i="1"/>
  <c r="D40" i="1"/>
  <c r="C40" i="1"/>
  <c r="I40" i="1" s="1"/>
  <c r="H39" i="1"/>
  <c r="D39" i="1"/>
  <c r="C39" i="1"/>
  <c r="I39" i="1" s="1"/>
  <c r="H38" i="1"/>
  <c r="C38" i="1"/>
  <c r="I38" i="1" s="1"/>
  <c r="H37" i="1"/>
  <c r="D37" i="1"/>
  <c r="C37" i="1" s="1"/>
  <c r="I37" i="1" s="1"/>
  <c r="H36" i="1"/>
  <c r="D36" i="1"/>
  <c r="C36" i="1" s="1"/>
  <c r="I36" i="1" s="1"/>
  <c r="H35" i="1"/>
  <c r="F35" i="1"/>
  <c r="E35" i="1"/>
  <c r="D35" i="1"/>
  <c r="C35" i="1" s="1"/>
  <c r="I35" i="1" s="1"/>
  <c r="H34" i="1"/>
  <c r="F34" i="1"/>
  <c r="E34" i="1"/>
  <c r="D34" i="1"/>
  <c r="C34" i="1" s="1"/>
  <c r="I34" i="1" s="1"/>
  <c r="H33" i="1"/>
  <c r="F33" i="1"/>
  <c r="D33" i="1"/>
  <c r="C33" i="1" s="1"/>
  <c r="I33" i="1" s="1"/>
  <c r="H32" i="1"/>
  <c r="F32" i="1"/>
  <c r="D32" i="1"/>
  <c r="C32" i="1" s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/>
  <c r="I18" i="1" s="1"/>
  <c r="H17" i="1"/>
  <c r="D17" i="1"/>
  <c r="C17" i="1"/>
  <c r="I17" i="1" s="1"/>
  <c r="H16" i="1"/>
  <c r="D16" i="1"/>
  <c r="C16" i="1"/>
  <c r="I16" i="1" s="1"/>
  <c r="H15" i="1"/>
  <c r="D15" i="1"/>
  <c r="C15" i="1"/>
  <c r="I15" i="1" s="1"/>
  <c r="H14" i="1"/>
  <c r="F14" i="1"/>
  <c r="E14" i="1"/>
  <c r="D14" i="1"/>
  <c r="C14" i="1"/>
  <c r="I14" i="1" s="1"/>
  <c r="H13" i="1"/>
  <c r="D13" i="1"/>
  <c r="C13" i="1"/>
  <c r="I13" i="1" s="1"/>
  <c r="H12" i="1"/>
  <c r="D12" i="1"/>
  <c r="C12" i="1"/>
  <c r="I12" i="1" s="1"/>
  <c r="H11" i="1"/>
  <c r="F11" i="1"/>
  <c r="F70" i="1" s="1"/>
  <c r="F95" i="1" s="1"/>
  <c r="E11" i="1"/>
  <c r="E70" i="1" s="1"/>
  <c r="E95" i="1" s="1"/>
  <c r="D11" i="1"/>
  <c r="D70" i="1" s="1"/>
  <c r="C11" i="1"/>
  <c r="I11" i="1" s="1"/>
  <c r="A4" i="1"/>
  <c r="A3" i="1"/>
  <c r="A1" i="1"/>
  <c r="C167" i="1" l="1"/>
  <c r="I94" i="1"/>
  <c r="D95" i="1"/>
  <c r="C95" i="1" s="1"/>
  <c r="I95" i="1" s="1"/>
  <c r="C70" i="1"/>
  <c r="D162" i="1"/>
  <c r="C162" i="1" s="1"/>
  <c r="I162" i="1" s="1"/>
  <c r="C136" i="1"/>
  <c r="I136" i="1" s="1"/>
  <c r="C101" i="1"/>
  <c r="I101" i="1" s="1"/>
  <c r="C137" i="1"/>
  <c r="I137" i="1" s="1"/>
  <c r="C71" i="1"/>
  <c r="I71" i="1" s="1"/>
  <c r="C166" i="1" l="1"/>
  <c r="I70" i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<sst xmlns="http://schemas.openxmlformats.org/spreadsheetml/2006/main" count="324" uniqueCount="279">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</sst>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5" fillId="0" borderId="15" xfId="0" applyFont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1292078892</v>
          </cell>
        </row>
        <row r="12">
          <cell r="C12">
            <v>257758444</v>
          </cell>
        </row>
        <row r="13">
          <cell r="C13">
            <v>246915579</v>
          </cell>
        </row>
        <row r="14">
          <cell r="C14">
            <v>615305844</v>
          </cell>
        </row>
        <row r="15">
          <cell r="C15">
            <v>425397802</v>
          </cell>
        </row>
        <row r="16">
          <cell r="C16">
            <v>189908042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140611496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140611496</v>
          </cell>
        </row>
        <row r="26">
          <cell r="C26">
            <v>136291496</v>
          </cell>
        </row>
        <row r="27">
          <cell r="C27">
            <v>36977634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36977634</v>
          </cell>
        </row>
        <row r="33">
          <cell r="C33">
            <v>36977634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134015833</v>
          </cell>
        </row>
        <row r="43">
          <cell r="C43">
            <v>8195576</v>
          </cell>
        </row>
        <row r="44">
          <cell r="C44">
            <v>63177865</v>
          </cell>
        </row>
        <row r="45">
          <cell r="C45">
            <v>15829469</v>
          </cell>
        </row>
        <row r="46">
          <cell r="C46">
            <v>1006560</v>
          </cell>
        </row>
        <row r="47">
          <cell r="C47">
            <v>16829643</v>
          </cell>
        </row>
        <row r="48">
          <cell r="C48">
            <v>17156328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2045392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1430075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1230075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2152418438</v>
          </cell>
        </row>
        <row r="71">
          <cell r="C71">
            <v>742411899</v>
          </cell>
        </row>
        <row r="72">
          <cell r="C72">
            <v>42411899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952231512</v>
          </cell>
        </row>
        <row r="81">
          <cell r="C81">
            <v>952231512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1740315665</v>
          </cell>
        </row>
        <row r="95">
          <cell r="C95">
            <v>3892734103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1758480751</v>
          </cell>
        </row>
        <row r="102">
          <cell r="C102">
            <v>608776879</v>
          </cell>
        </row>
        <row r="103">
          <cell r="C103">
            <v>113466947</v>
          </cell>
        </row>
        <row r="104">
          <cell r="C104">
            <v>628930723</v>
          </cell>
        </row>
        <row r="105">
          <cell r="C105">
            <v>61300000</v>
          </cell>
        </row>
        <row r="106">
          <cell r="C106">
            <v>204065134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201809458</v>
          </cell>
        </row>
        <row r="119">
          <cell r="C119">
            <v>141941068</v>
          </cell>
        </row>
        <row r="120">
          <cell r="C120">
            <v>46486660</v>
          </cell>
        </row>
        <row r="121">
          <cell r="C121">
            <v>95454408</v>
          </cell>
        </row>
        <row r="122">
          <cell r="C122">
            <v>927186844</v>
          </cell>
        </row>
        <row r="123">
          <cell r="C123">
            <v>652515219</v>
          </cell>
        </row>
        <row r="124">
          <cell r="C124">
            <v>569358767</v>
          </cell>
        </row>
        <row r="125">
          <cell r="C125">
            <v>266769726</v>
          </cell>
        </row>
        <row r="126">
          <cell r="C126">
            <v>92353398</v>
          </cell>
        </row>
        <row r="127">
          <cell r="C127">
            <v>7901899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7901899</v>
          </cell>
        </row>
        <row r="136">
          <cell r="C136">
            <v>2685667595</v>
          </cell>
        </row>
        <row r="137">
          <cell r="C137">
            <v>722563844</v>
          </cell>
        </row>
        <row r="138">
          <cell r="C138">
            <v>22563844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768236098</v>
          </cell>
        </row>
        <row r="162">
          <cell r="C162">
            <v>3453903693</v>
          </cell>
        </row>
      </sheetData>
      <sheetData sheetId="3">
        <row r="11">
          <cell r="C11">
            <v>196187360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196187360</v>
          </cell>
        </row>
        <row r="15">
          <cell r="C15">
            <v>196187360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205554684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205554684</v>
          </cell>
        </row>
        <row r="26">
          <cell r="C26">
            <v>71202899</v>
          </cell>
        </row>
        <row r="27">
          <cell r="C27">
            <v>15912200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15912200</v>
          </cell>
        </row>
        <row r="33">
          <cell r="C33">
            <v>1092200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196885485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173575135</v>
          </cell>
        </row>
        <row r="48">
          <cell r="C48">
            <v>3166445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621648729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634052501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806214401</v>
          </cell>
        </row>
        <row r="102">
          <cell r="C102">
            <v>452260796</v>
          </cell>
        </row>
        <row r="103">
          <cell r="C103">
            <v>86247727</v>
          </cell>
        </row>
        <row r="104">
          <cell r="C104">
            <v>257098719</v>
          </cell>
        </row>
        <row r="105">
          <cell r="C105">
            <v>0</v>
          </cell>
        </row>
        <row r="106">
          <cell r="C106">
            <v>10607159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10607159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34173891</v>
          </cell>
        </row>
        <row r="123">
          <cell r="C123">
            <v>34173891</v>
          </cell>
        </row>
        <row r="124">
          <cell r="C124">
            <v>12109096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840388292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843862882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231852797</v>
          </cell>
        </row>
        <row r="102">
          <cell r="C102">
            <v>159615329</v>
          </cell>
        </row>
        <row r="103">
          <cell r="C103">
            <v>31118640</v>
          </cell>
        </row>
        <row r="104">
          <cell r="C104">
            <v>41118828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4817400</v>
          </cell>
        </row>
        <row r="123">
          <cell r="C123">
            <v>4817400</v>
          </cell>
        </row>
        <row r="127">
          <cell r="C127">
            <v>0</v>
          </cell>
        </row>
        <row r="136">
          <cell r="C136">
            <v>236670197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236670197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67"/>
  <sheetViews>
    <sheetView tabSelected="1" zoomScale="115" zoomScaleNormal="115" zoomScaleSheetLayoutView="115" zoomScalePageLayoutView="85" workbookViewId="0">
      <selection sqref="A1:C1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18 / 2020. ( VII.30 )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1488266252</v>
      </c>
      <c r="D11" s="22">
        <f>+D12+D13+D14+D17+D18+D19</f>
        <v>1488266252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1488266252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257758444</v>
      </c>
      <c r="D12" s="28">
        <f>229318994+27629700+809750</f>
        <v>257758444</v>
      </c>
      <c r="E12" s="28"/>
      <c r="F12" s="28"/>
      <c r="H12" s="24">
        <f>'[1]1.2.sz.mell. '!C12+'[1]1.3.sz.mell.'!C12+'[1]1.4.sz.mell. '!C12+'[1]1.5.sz.mell.'!C12</f>
        <v>257758444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246915579</v>
      </c>
      <c r="D13" s="33">
        <f>229603230+17312349</f>
        <v>246915579</v>
      </c>
      <c r="E13" s="33"/>
      <c r="F13" s="33"/>
      <c r="H13" s="24">
        <f>'[1]1.2.sz.mell. '!C13+'[1]1.3.sz.mell.'!C13+'[1]1.4.sz.mell. '!C13+'[1]1.5.sz.mell.'!C13</f>
        <v>246915579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811493204</v>
      </c>
      <c r="D14" s="33">
        <f>SUM(D15:D16)</f>
        <v>811493204</v>
      </c>
      <c r="E14" s="33">
        <f>SUM(E15:E16)</f>
        <v>0</v>
      </c>
      <c r="F14" s="33">
        <f>SUM(F15:F16)</f>
        <v>0</v>
      </c>
      <c r="H14" s="24">
        <f>'[1]1.2.sz.mell. '!C14+'[1]1.3.sz.mell.'!C14+'[1]1.4.sz.mell. '!C14+'[1]1.5.sz.mell.'!C14</f>
        <v>811493204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621585162</v>
      </c>
      <c r="D15" s="33">
        <f>565871103+33216359-62000+22559700</f>
        <v>621585162</v>
      </c>
      <c r="E15" s="33"/>
      <c r="F15" s="33"/>
      <c r="H15" s="24">
        <f>'[1]1.2.sz.mell. '!C15+'[1]1.3.sz.mell.'!C15+'[1]1.4.sz.mell. '!C15+'[1]1.5.sz.mell.'!C15</f>
        <v>621585162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189908042</v>
      </c>
      <c r="D16" s="33">
        <f>186127562+3780480</f>
        <v>189908042</v>
      </c>
      <c r="E16" s="33"/>
      <c r="F16" s="33"/>
      <c r="H16" s="24">
        <f>'[1]1.2.sz.mell. '!C16+'[1]1.3.sz.mell.'!C16+'[1]1.4.sz.mell. '!C16+'[1]1.5.sz.mell.'!C16</f>
        <v>189908042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2">
        <f t="shared" si="0"/>
        <v>39550749</v>
      </c>
      <c r="D17" s="33">
        <f>20802409+12622000+477000+5649340</f>
        <v>39550749</v>
      </c>
      <c r="E17" s="33"/>
      <c r="F17" s="33"/>
      <c r="H17" s="24">
        <f>'[1]1.2.sz.mell. '!C17+'[1]1.3.sz.mell.'!C17+'[1]1.4.sz.mell. '!C17+'[1]1.5.sz.mell.'!C17</f>
        <v>39550749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5" t="s">
        <v>28</v>
      </c>
      <c r="C18" s="36">
        <f t="shared" si="0"/>
        <v>132548276</v>
      </c>
      <c r="D18" s="33">
        <f>163088204+530-539760-98930-300000-2934065+899997-27567700</f>
        <v>132548276</v>
      </c>
      <c r="E18" s="33"/>
      <c r="F18" s="33"/>
      <c r="H18" s="24">
        <f>'[1]1.2.sz.mell. '!C18+'[1]1.3.sz.mell.'!C18+'[1]1.4.sz.mell. '!C18+'[1]1.5.sz.mell.'!C18</f>
        <v>132548276</v>
      </c>
      <c r="I18" s="34">
        <f t="shared" si="1"/>
        <v>0</v>
      </c>
    </row>
    <row r="19" spans="1:9" s="23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4">
        <f>'[1]1.2.sz.mell. '!C19+'[1]1.3.sz.mell.'!C19+'[1]1.4.sz.mell. '!C19+'[1]1.5.sz.mell.'!C19</f>
        <v>0</v>
      </c>
      <c r="I19" s="42">
        <f t="shared" si="1"/>
        <v>0</v>
      </c>
    </row>
    <row r="20" spans="1:9" s="23" customFormat="1" ht="12" customHeight="1" thickBot="1" x14ac:dyDescent="0.25">
      <c r="A20" s="19" t="s">
        <v>31</v>
      </c>
      <c r="B20" s="43" t="s">
        <v>32</v>
      </c>
      <c r="C20" s="21">
        <f t="shared" si="0"/>
        <v>346166180</v>
      </c>
      <c r="D20" s="22">
        <f>+D21+D22+D23+D24+D25</f>
        <v>237786251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346166180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44">
        <f t="shared" si="0"/>
        <v>0</v>
      </c>
      <c r="D21" s="45"/>
      <c r="E21" s="46"/>
      <c r="F21" s="46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6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6">
        <f t="shared" si="0"/>
        <v>0</v>
      </c>
      <c r="D23" s="40"/>
      <c r="E23" s="41"/>
      <c r="F23" s="41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6">
        <f t="shared" si="0"/>
        <v>0</v>
      </c>
      <c r="D24" s="40"/>
      <c r="E24" s="41"/>
      <c r="F24" s="41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2">
        <f t="shared" si="0"/>
        <v>346166180</v>
      </c>
      <c r="D25" s="47">
        <f>231379098+1540460+4308828+557865</f>
        <v>237786251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346166180</v>
      </c>
      <c r="I25" s="34">
        <f t="shared" si="1"/>
        <v>0</v>
      </c>
    </row>
    <row r="26" spans="1:9" s="23" customFormat="1" ht="12" customHeight="1" thickBot="1" x14ac:dyDescent="0.25">
      <c r="A26" s="37" t="s">
        <v>43</v>
      </c>
      <c r="B26" s="38" t="s">
        <v>44</v>
      </c>
      <c r="C26" s="48">
        <f t="shared" si="0"/>
        <v>207494395</v>
      </c>
      <c r="D26" s="49">
        <f>16392698+1485000+35012760+60895972+1540460+1240576</f>
        <v>116567466</v>
      </c>
      <c r="E26" s="50"/>
      <c r="F26" s="50">
        <f>69276523+9346560+11259187+358859+685800</f>
        <v>90926929</v>
      </c>
      <c r="H26" s="24">
        <f>'[1]1.2.sz.mell. '!C26+'[1]1.3.sz.mell.'!C26+'[1]1.4.sz.mell. '!C26+'[1]1.5.sz.mell.'!C26</f>
        <v>207494395</v>
      </c>
      <c r="I26" s="42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21">
        <f t="shared" si="0"/>
        <v>52889834</v>
      </c>
      <c r="D27" s="22">
        <f>+D28+D29+D30+D31+D32</f>
        <v>42177634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52889834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44">
        <f t="shared" si="0"/>
        <v>0</v>
      </c>
      <c r="D28" s="51"/>
      <c r="E28" s="52"/>
      <c r="F28" s="52"/>
      <c r="H28" s="24">
        <f>'[1]1.2.sz.mell. '!C28+'[1]1.3.sz.mell.'!C28+'[1]1.4.sz.mell. '!C28+'[1]1.5.sz.mell.'!C28</f>
        <v>0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3">
        <f t="shared" si="0"/>
        <v>0</v>
      </c>
      <c r="D29" s="47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6">
        <f t="shared" si="0"/>
        <v>0</v>
      </c>
      <c r="D30" s="47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6">
        <f t="shared" si="0"/>
        <v>0</v>
      </c>
      <c r="D31" s="47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32">
        <f t="shared" si="0"/>
        <v>52889834</v>
      </c>
      <c r="D32" s="47">
        <f>36977634+5200000</f>
        <v>42177634</v>
      </c>
      <c r="E32" s="33"/>
      <c r="F32" s="33">
        <f>10712200</f>
        <v>10712200</v>
      </c>
      <c r="H32" s="24">
        <f>'[1]1.2.sz.mell. '!C32+'[1]1.3.sz.mell.'!C32+'[1]1.4.sz.mell. '!C32+'[1]1.5.sz.mell.'!C32</f>
        <v>52889834</v>
      </c>
      <c r="I32" s="34">
        <f t="shared" si="1"/>
        <v>0</v>
      </c>
    </row>
    <row r="33" spans="1:9" s="23" customFormat="1" ht="12" customHeight="1" thickBot="1" x14ac:dyDescent="0.25">
      <c r="A33" s="37" t="s">
        <v>57</v>
      </c>
      <c r="B33" s="54" t="s">
        <v>58</v>
      </c>
      <c r="C33" s="39">
        <f t="shared" si="0"/>
        <v>38069834</v>
      </c>
      <c r="D33" s="49">
        <f>2634996+5500000+6350000+12274550+10218088</f>
        <v>36977634</v>
      </c>
      <c r="E33" s="50"/>
      <c r="F33" s="50">
        <f>1092200</f>
        <v>1092200</v>
      </c>
      <c r="H33" s="24">
        <f>'[1]1.2.sz.mell. '!C33+'[1]1.3.sz.mell.'!C33+'[1]1.4.sz.mell. '!C33+'[1]1.5.sz.mell.'!C33</f>
        <v>38069834</v>
      </c>
      <c r="I33" s="42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5">
        <f>+D35+D39+D40+D41</f>
        <v>503000000</v>
      </c>
      <c r="E34" s="56">
        <f>+E35+E39+E40+E41</f>
        <v>0</v>
      </c>
      <c r="F34" s="56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44">
        <f t="shared" ref="C35:C40" si="2">SUM(D35:F35)</f>
        <v>486000000</v>
      </c>
      <c r="D35" s="57">
        <f>SUM(D36:D37)</f>
        <v>486000000</v>
      </c>
      <c r="E35" s="57">
        <f>SUM(E36:E37)</f>
        <v>0</v>
      </c>
      <c r="F35" s="57">
        <f>SUM(F36:F37)</f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6">
        <f t="shared" si="2"/>
        <v>86000000</v>
      </c>
      <c r="D36" s="40">
        <f>80000000+6000000</f>
        <v>86000000</v>
      </c>
      <c r="E36" s="41"/>
      <c r="F36" s="41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8" t="s">
        <v>66</v>
      </c>
      <c r="C37" s="59">
        <f t="shared" si="2"/>
        <v>400000000</v>
      </c>
      <c r="D37" s="40">
        <f>400000000</f>
        <v>400000000</v>
      </c>
      <c r="E37" s="41"/>
      <c r="F37" s="41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9">
        <f t="shared" si="2"/>
        <v>0</v>
      </c>
      <c r="D38" s="47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9">
        <f t="shared" si="2"/>
        <v>0</v>
      </c>
      <c r="D39" s="40">
        <f>35000000-35000000</f>
        <v>0</v>
      </c>
      <c r="E39" s="41"/>
      <c r="F39" s="41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9">
        <f t="shared" si="2"/>
        <v>1000000</v>
      </c>
      <c r="D40" s="40">
        <f>1000000</f>
        <v>1000000</v>
      </c>
      <c r="E40" s="41"/>
      <c r="F40" s="41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7" t="s">
        <v>73</v>
      </c>
      <c r="B41" s="54" t="s">
        <v>74</v>
      </c>
      <c r="C41" s="39">
        <f t="shared" si="0"/>
        <v>16000000</v>
      </c>
      <c r="D41" s="49">
        <v>16000000</v>
      </c>
      <c r="E41" s="50"/>
      <c r="F41" s="50"/>
      <c r="H41" s="24">
        <f>'[1]1.2.sz.mell. '!C41+'[1]1.3.sz.mell.'!C41+'[1]1.4.sz.mell. '!C41+'[1]1.5.sz.mell.'!C41</f>
        <v>16000000</v>
      </c>
      <c r="I41" s="42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 t="shared" si="0"/>
        <v>339097277</v>
      </c>
      <c r="D42" s="22">
        <f>SUM(D43:D53)</f>
        <v>48995817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339097277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44">
        <f t="shared" si="0"/>
        <v>8195576</v>
      </c>
      <c r="D43" s="51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6">
        <f t="shared" si="0"/>
        <v>76622525</v>
      </c>
      <c r="D44" s="47">
        <f>18821599-47244</f>
        <v>18774355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76622525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6">
        <f t="shared" ref="C45:C95" si="3">SUM(D45:F45)</f>
        <v>28729469</v>
      </c>
      <c r="D45" s="47">
        <f>8868669+808800</f>
        <v>9677469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28729469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6">
        <f t="shared" si="3"/>
        <v>1006560</v>
      </c>
      <c r="D46" s="47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6">
        <f t="shared" si="3"/>
        <v>190404778</v>
      </c>
      <c r="D47" s="47"/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190404778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6">
        <f t="shared" si="3"/>
        <v>22077977</v>
      </c>
      <c r="D48" s="47">
        <f>8330221-12756</f>
        <v>8317465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22077977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6">
        <f t="shared" si="3"/>
        <v>8775000</v>
      </c>
      <c r="D49" s="47"/>
      <c r="E49" s="33"/>
      <c r="F49" s="28">
        <f>366000+680000+7729000</f>
        <v>8775000</v>
      </c>
      <c r="H49" s="24">
        <f>'[1]1.2.sz.mell. '!C49+'[1]1.3.sz.mell.'!C49+'[1]1.4.sz.mell. '!C49+'[1]1.5.sz.mell.'!C49</f>
        <v>8775000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6">
        <f t="shared" si="3"/>
        <v>0</v>
      </c>
      <c r="D50" s="47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6">
        <f t="shared" si="3"/>
        <v>0</v>
      </c>
      <c r="D51" s="47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7" t="s">
        <v>95</v>
      </c>
      <c r="B52" s="54" t="s">
        <v>96</v>
      </c>
      <c r="C52" s="36">
        <f t="shared" si="3"/>
        <v>1000000</v>
      </c>
      <c r="D52" s="49">
        <v>1000000</v>
      </c>
      <c r="E52" s="50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7" t="s">
        <v>97</v>
      </c>
      <c r="B53" s="38" t="s">
        <v>98</v>
      </c>
      <c r="C53" s="39">
        <f t="shared" si="3"/>
        <v>2285392</v>
      </c>
      <c r="D53" s="49">
        <f>1087601+956791</f>
        <v>2044392</v>
      </c>
      <c r="E53" s="50">
        <f>240000</f>
        <v>240000</v>
      </c>
      <c r="F53" s="28">
        <f>1000</f>
        <v>1000</v>
      </c>
      <c r="H53" s="24">
        <f>'[1]1.2.sz.mell. '!C53+'[1]1.3.sz.mell.'!C53+'[1]1.4.sz.mell. '!C53+'[1]1.5.sz.mell.'!C53</f>
        <v>2285392</v>
      </c>
      <c r="I53" s="42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3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60">
        <f t="shared" si="3"/>
        <v>0</v>
      </c>
      <c r="D55" s="51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6">
        <f t="shared" si="3"/>
        <v>44304508</v>
      </c>
      <c r="D56" s="47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6">
        <f t="shared" si="3"/>
        <v>300000</v>
      </c>
      <c r="D57" s="47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6">
        <f t="shared" si="3"/>
        <v>0</v>
      </c>
      <c r="D58" s="47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7" t="s">
        <v>109</v>
      </c>
      <c r="B59" s="38" t="s">
        <v>110</v>
      </c>
      <c r="C59" s="61">
        <f t="shared" si="3"/>
        <v>0</v>
      </c>
      <c r="D59" s="49"/>
      <c r="E59" s="50"/>
      <c r="F59" s="50"/>
      <c r="H59" s="24">
        <f>'[1]1.2.sz.mell. '!C59+'[1]1.3.sz.mell.'!C59+'[1]1.4.sz.mell. '!C59+'[1]1.5.sz.mell.'!C59</f>
        <v>0</v>
      </c>
      <c r="I59" s="42">
        <f t="shared" si="1"/>
        <v>0</v>
      </c>
    </row>
    <row r="60" spans="1:9" s="23" customFormat="1" ht="12" customHeight="1" thickBot="1" x14ac:dyDescent="0.25">
      <c r="A60" s="19" t="s">
        <v>111</v>
      </c>
      <c r="B60" s="62" t="s">
        <v>112</v>
      </c>
      <c r="C60" s="63">
        <f t="shared" si="3"/>
        <v>2539075</v>
      </c>
      <c r="D60" s="22">
        <f>SUM(D61:D63)</f>
        <v>2539075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2539075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4">
        <f t="shared" si="3"/>
        <v>0</v>
      </c>
      <c r="D61" s="45"/>
      <c r="E61" s="46"/>
      <c r="F61" s="46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6">
        <f t="shared" si="3"/>
        <v>600000</v>
      </c>
      <c r="D62" s="47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2">
        <f t="shared" si="3"/>
        <v>1939075</v>
      </c>
      <c r="D63" s="47">
        <f>675000+900000+34000+330075</f>
        <v>1939075</v>
      </c>
      <c r="E63" s="33"/>
      <c r="F63" s="33"/>
      <c r="H63" s="24">
        <f>'[1]1.2.sz.mell. '!C63+'[1]1.3.sz.mell.'!C63+'[1]1.4.sz.mell. '!C63+'[1]1.5.sz.mell.'!C63</f>
        <v>1939075</v>
      </c>
      <c r="I63" s="34">
        <f t="shared" si="1"/>
        <v>0</v>
      </c>
    </row>
    <row r="64" spans="1:9" s="23" customFormat="1" ht="12" customHeight="1" thickBot="1" x14ac:dyDescent="0.25">
      <c r="A64" s="37" t="s">
        <v>119</v>
      </c>
      <c r="B64" s="38" t="s">
        <v>120</v>
      </c>
      <c r="C64" s="39">
        <f t="shared" si="3"/>
        <v>0</v>
      </c>
      <c r="D64" s="65"/>
      <c r="E64" s="66"/>
      <c r="F64" s="66"/>
      <c r="H64" s="24">
        <f>'[1]1.2.sz.mell. '!C64+'[1]1.3.sz.mell.'!C64+'[1]1.4.sz.mell. '!C64+'[1]1.5.sz.mell.'!C64</f>
        <v>0</v>
      </c>
      <c r="I64" s="42">
        <f t="shared" si="1"/>
        <v>0</v>
      </c>
    </row>
    <row r="65" spans="1:9" s="23" customFormat="1" ht="12" customHeight="1" thickBot="1" x14ac:dyDescent="0.25">
      <c r="A65" s="19" t="s">
        <v>121</v>
      </c>
      <c r="B65" s="43" t="s">
        <v>122</v>
      </c>
      <c r="C65" s="21">
        <f t="shared" si="3"/>
        <v>6000000</v>
      </c>
      <c r="D65" s="22">
        <f>SUM(D66:D68)</f>
        <v>6000000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6000000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60">
        <f t="shared" si="3"/>
        <v>0</v>
      </c>
      <c r="D66" s="47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3">
        <f t="shared" si="3"/>
        <v>0</v>
      </c>
      <c r="D67" s="47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6">
        <f t="shared" si="3"/>
        <v>6000000</v>
      </c>
      <c r="D68" s="47">
        <f>6000000</f>
        <v>6000000</v>
      </c>
      <c r="E68" s="33"/>
      <c r="F68" s="33"/>
      <c r="H68" s="24">
        <f>'[1]1.2.sz.mell. '!C68+'[1]1.3.sz.mell.'!C68+'[1]1.4.sz.mell. '!C68+'[1]1.5.sz.mell.'!C68</f>
        <v>6000000</v>
      </c>
      <c r="I68" s="34">
        <f t="shared" si="1"/>
        <v>0</v>
      </c>
    </row>
    <row r="69" spans="1:9" s="23" customFormat="1" ht="12" customHeight="1" thickBot="1" x14ac:dyDescent="0.25">
      <c r="A69" s="37" t="s">
        <v>129</v>
      </c>
      <c r="B69" s="38" t="s">
        <v>130</v>
      </c>
      <c r="C69" s="39">
        <f t="shared" si="3"/>
        <v>6000000</v>
      </c>
      <c r="D69" s="47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2">
        <f t="shared" si="1"/>
        <v>0</v>
      </c>
    </row>
    <row r="70" spans="1:9" s="23" customFormat="1" ht="12" customHeight="1" thickBot="1" x14ac:dyDescent="0.25">
      <c r="A70" s="67" t="s">
        <v>131</v>
      </c>
      <c r="B70" s="20" t="s">
        <v>132</v>
      </c>
      <c r="C70" s="21">
        <f t="shared" si="3"/>
        <v>2782563126</v>
      </c>
      <c r="D70" s="55">
        <f>+D11+D20+D27+D34+D42+D54+D60+D65</f>
        <v>2373069537</v>
      </c>
      <c r="E70" s="56">
        <f>+E11+E20+E27+E34+E42+E54+E60+E65</f>
        <v>10482614</v>
      </c>
      <c r="F70" s="56">
        <f>+F11+F20+F27+F34+F42+F54+F60+F65</f>
        <v>399010975</v>
      </c>
      <c r="H70" s="24">
        <f>'[1]1.2.sz.mell. '!C70+'[1]1.3.sz.mell.'!C70+'[1]1.4.sz.mell. '!C70+'[1]1.5.sz.mell.'!C70</f>
        <v>2782563126</v>
      </c>
      <c r="I70" s="24">
        <f t="shared" si="1"/>
        <v>0</v>
      </c>
    </row>
    <row r="71" spans="1:9" s="23" customFormat="1" ht="12" customHeight="1" thickBot="1" x14ac:dyDescent="0.25">
      <c r="A71" s="68" t="s">
        <v>133</v>
      </c>
      <c r="B71" s="43" t="s">
        <v>134</v>
      </c>
      <c r="C71" s="21">
        <f t="shared" si="3"/>
        <v>742411899</v>
      </c>
      <c r="D71" s="22">
        <f>SUM(D72:D74)</f>
        <v>742411899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742411899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44">
        <f t="shared" si="3"/>
        <v>42411899</v>
      </c>
      <c r="D72" s="47">
        <f>44951899-2540000</f>
        <v>42411899</v>
      </c>
      <c r="E72" s="33"/>
      <c r="F72" s="33"/>
      <c r="H72" s="24">
        <f>'[1]1.2.sz.mell. '!C72+'[1]1.3.sz.mell.'!C72+'[1]1.4.sz.mell. '!C72+'[1]1.5.sz.mell.'!C72</f>
        <v>42411899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6">
        <f t="shared" si="3"/>
        <v>700000000</v>
      </c>
      <c r="D73" s="47">
        <v>700000000</v>
      </c>
      <c r="E73" s="33"/>
      <c r="F73" s="33"/>
      <c r="H73" s="24">
        <f>'[1]1.2.sz.mell. '!C73+'[1]1.3.sz.mell.'!C73+'[1]1.4.sz.mell. '!C73+'[1]1.5.sz.mell.'!C73</f>
        <v>700000000</v>
      </c>
      <c r="I73" s="34">
        <f t="shared" si="1"/>
        <v>0</v>
      </c>
    </row>
    <row r="74" spans="1:9" s="23" customFormat="1" ht="12" customHeight="1" thickBot="1" x14ac:dyDescent="0.25">
      <c r="A74" s="37" t="s">
        <v>139</v>
      </c>
      <c r="B74" s="69" t="s">
        <v>140</v>
      </c>
      <c r="C74" s="61">
        <f t="shared" si="3"/>
        <v>0</v>
      </c>
      <c r="D74" s="47"/>
      <c r="E74" s="33"/>
      <c r="F74" s="33"/>
      <c r="H74" s="24">
        <f>'[1]1.2.sz.mell. '!C74+'[1]1.3.sz.mell.'!C74+'[1]1.4.sz.mell. '!C74+'[1]1.5.sz.mell.'!C74</f>
        <v>0</v>
      </c>
      <c r="I74" s="42">
        <f t="shared" si="1"/>
        <v>0</v>
      </c>
    </row>
    <row r="75" spans="1:9" s="23" customFormat="1" ht="12" customHeight="1" thickBot="1" x14ac:dyDescent="0.25">
      <c r="A75" s="68" t="s">
        <v>141</v>
      </c>
      <c r="B75" s="43" t="s">
        <v>142</v>
      </c>
      <c r="C75" s="21">
        <f t="shared" si="3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60">
        <f t="shared" si="3"/>
        <v>0</v>
      </c>
      <c r="D76" s="47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3">
        <f t="shared" si="3"/>
        <v>0</v>
      </c>
      <c r="D77" s="47"/>
      <c r="E77" s="33"/>
      <c r="F77" s="33"/>
      <c r="H77" s="24">
        <f>'[1]1.2.sz.mell. '!C77+'[1]1.3.sz.mell.'!C77+'[1]1.4.sz.mell. '!C77+'[1]1.5.sz.mell.'!C77</f>
        <v>0</v>
      </c>
      <c r="I77" s="34">
        <f t="shared" ref="I77:I95" si="4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3">
        <f t="shared" si="3"/>
        <v>0</v>
      </c>
      <c r="D78" s="47"/>
      <c r="E78" s="33"/>
      <c r="F78" s="33"/>
      <c r="H78" s="24">
        <f>'[1]1.2.sz.mell. '!C78+'[1]1.3.sz.mell.'!C78+'[1]1.4.sz.mell. '!C78+'[1]1.5.sz.mell.'!C78</f>
        <v>0</v>
      </c>
      <c r="I78" s="34">
        <f t="shared" si="4"/>
        <v>0</v>
      </c>
    </row>
    <row r="79" spans="1:9" s="23" customFormat="1" ht="12" customHeight="1" thickBot="1" x14ac:dyDescent="0.25">
      <c r="A79" s="37" t="s">
        <v>149</v>
      </c>
      <c r="B79" s="38" t="s">
        <v>150</v>
      </c>
      <c r="C79" s="61">
        <f t="shared" si="3"/>
        <v>0</v>
      </c>
      <c r="D79" s="47"/>
      <c r="E79" s="33"/>
      <c r="F79" s="33"/>
      <c r="H79" s="24">
        <f>'[1]1.2.sz.mell. '!C79+'[1]1.3.sz.mell.'!C79+'[1]1.4.sz.mell. '!C79+'[1]1.5.sz.mell.'!C79</f>
        <v>0</v>
      </c>
      <c r="I79" s="42">
        <f t="shared" si="4"/>
        <v>0</v>
      </c>
    </row>
    <row r="80" spans="1:9" s="23" customFormat="1" ht="12" customHeight="1" thickBot="1" x14ac:dyDescent="0.25">
      <c r="A80" s="68" t="s">
        <v>151</v>
      </c>
      <c r="B80" s="43" t="s">
        <v>152</v>
      </c>
      <c r="C80" s="21">
        <f t="shared" si="3"/>
        <v>964635284</v>
      </c>
      <c r="D80" s="22">
        <f>SUM(D81:D82)</f>
        <v>938240635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964635284</v>
      </c>
      <c r="I80" s="24">
        <f t="shared" si="4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44">
        <f t="shared" si="3"/>
        <v>964635284</v>
      </c>
      <c r="D81" s="47">
        <f>941573826-3333191</f>
        <v>938240635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964635284</v>
      </c>
      <c r="I81" s="29">
        <f t="shared" si="4"/>
        <v>0</v>
      </c>
    </row>
    <row r="82" spans="1:9" s="23" customFormat="1" ht="12" customHeight="1" thickBot="1" x14ac:dyDescent="0.25">
      <c r="A82" s="37" t="s">
        <v>155</v>
      </c>
      <c r="B82" s="38" t="s">
        <v>156</v>
      </c>
      <c r="C82" s="61">
        <f t="shared" si="3"/>
        <v>0</v>
      </c>
      <c r="D82" s="47"/>
      <c r="E82" s="33"/>
      <c r="F82" s="33"/>
      <c r="H82" s="24">
        <f>'[1]1.2.sz.mell. '!C82+'[1]1.3.sz.mell.'!C82+'[1]1.4.sz.mell. '!C82+'[1]1.5.sz.mell.'!C82</f>
        <v>0</v>
      </c>
      <c r="I82" s="42">
        <f t="shared" si="4"/>
        <v>0</v>
      </c>
    </row>
    <row r="83" spans="1:9" s="23" customFormat="1" ht="12" customHeight="1" thickBot="1" x14ac:dyDescent="0.25">
      <c r="A83" s="68" t="s">
        <v>157</v>
      </c>
      <c r="B83" s="43" t="s">
        <v>158</v>
      </c>
      <c r="C83" s="21">
        <f t="shared" si="3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4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44">
        <f t="shared" si="3"/>
        <v>45672254</v>
      </c>
      <c r="D84" s="47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4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3">
        <f t="shared" si="3"/>
        <v>0</v>
      </c>
      <c r="D85" s="47"/>
      <c r="E85" s="33"/>
      <c r="F85" s="33"/>
      <c r="H85" s="24">
        <f>'[1]1.2.sz.mell. '!C85+'[1]1.3.sz.mell.'!C85+'[1]1.4.sz.mell. '!C85+'[1]1.5.sz.mell.'!C85</f>
        <v>0</v>
      </c>
      <c r="I85" s="34">
        <f t="shared" si="4"/>
        <v>0</v>
      </c>
    </row>
    <row r="86" spans="1:9" s="23" customFormat="1" ht="12" customHeight="1" thickBot="1" x14ac:dyDescent="0.25">
      <c r="A86" s="37" t="s">
        <v>163</v>
      </c>
      <c r="B86" s="38" t="s">
        <v>164</v>
      </c>
      <c r="C86" s="61">
        <f t="shared" si="3"/>
        <v>0</v>
      </c>
      <c r="D86" s="47"/>
      <c r="E86" s="33"/>
      <c r="F86" s="33"/>
      <c r="H86" s="24">
        <f>'[1]1.2.sz.mell. '!C86+'[1]1.3.sz.mell.'!C86+'[1]1.4.sz.mell. '!C86+'[1]1.5.sz.mell.'!C86</f>
        <v>0</v>
      </c>
      <c r="I86" s="42">
        <f t="shared" si="4"/>
        <v>0</v>
      </c>
    </row>
    <row r="87" spans="1:9" s="23" customFormat="1" ht="12" customHeight="1" thickBot="1" x14ac:dyDescent="0.25">
      <c r="A87" s="68" t="s">
        <v>165</v>
      </c>
      <c r="B87" s="43" t="s">
        <v>166</v>
      </c>
      <c r="C87" s="21">
        <f t="shared" si="3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4"/>
        <v>0</v>
      </c>
    </row>
    <row r="88" spans="1:9" s="23" customFormat="1" ht="12" customHeight="1" thickBot="1" x14ac:dyDescent="0.25">
      <c r="A88" s="70" t="s">
        <v>167</v>
      </c>
      <c r="B88" s="26" t="s">
        <v>168</v>
      </c>
      <c r="C88" s="60">
        <f t="shared" si="3"/>
        <v>0</v>
      </c>
      <c r="D88" s="47"/>
      <c r="E88" s="33"/>
      <c r="F88" s="33"/>
      <c r="H88" s="24">
        <f>'[1]1.2.sz.mell. '!C88+'[1]1.3.sz.mell.'!C88+'[1]1.4.sz.mell. '!C88+'[1]1.5.sz.mell.'!C88</f>
        <v>0</v>
      </c>
      <c r="I88" s="29">
        <f t="shared" si="4"/>
        <v>0</v>
      </c>
    </row>
    <row r="89" spans="1:9" s="23" customFormat="1" ht="12" customHeight="1" thickBot="1" x14ac:dyDescent="0.25">
      <c r="A89" s="71" t="s">
        <v>169</v>
      </c>
      <c r="B89" s="31" t="s">
        <v>170</v>
      </c>
      <c r="C89" s="53">
        <f t="shared" si="3"/>
        <v>0</v>
      </c>
      <c r="D89" s="47"/>
      <c r="E89" s="33"/>
      <c r="F89" s="33"/>
      <c r="H89" s="24">
        <f>'[1]1.2.sz.mell. '!C89+'[1]1.3.sz.mell.'!C89+'[1]1.4.sz.mell. '!C89+'[1]1.5.sz.mell.'!C89</f>
        <v>0</v>
      </c>
      <c r="I89" s="34">
        <f t="shared" si="4"/>
        <v>0</v>
      </c>
    </row>
    <row r="90" spans="1:9" s="23" customFormat="1" ht="12" customHeight="1" thickBot="1" x14ac:dyDescent="0.25">
      <c r="A90" s="71" t="s">
        <v>171</v>
      </c>
      <c r="B90" s="31" t="s">
        <v>172</v>
      </c>
      <c r="C90" s="53">
        <f t="shared" si="3"/>
        <v>0</v>
      </c>
      <c r="D90" s="47"/>
      <c r="E90" s="33"/>
      <c r="F90" s="33"/>
      <c r="H90" s="24">
        <f>'[1]1.2.sz.mell. '!C90+'[1]1.3.sz.mell.'!C90+'[1]1.4.sz.mell. '!C90+'[1]1.5.sz.mell.'!C90</f>
        <v>0</v>
      </c>
      <c r="I90" s="34">
        <f t="shared" si="4"/>
        <v>0</v>
      </c>
    </row>
    <row r="91" spans="1:9" s="23" customFormat="1" ht="12" customHeight="1" thickBot="1" x14ac:dyDescent="0.25">
      <c r="A91" s="72" t="s">
        <v>173</v>
      </c>
      <c r="B91" s="38" t="s">
        <v>174</v>
      </c>
      <c r="C91" s="61">
        <f t="shared" si="3"/>
        <v>0</v>
      </c>
      <c r="D91" s="47"/>
      <c r="E91" s="33"/>
      <c r="F91" s="33"/>
      <c r="H91" s="24">
        <f>'[1]1.2.sz.mell. '!C91+'[1]1.3.sz.mell.'!C91+'[1]1.4.sz.mell. '!C91+'[1]1.5.sz.mell.'!C91</f>
        <v>0</v>
      </c>
      <c r="I91" s="42">
        <f t="shared" si="4"/>
        <v>0</v>
      </c>
    </row>
    <row r="92" spans="1:9" s="23" customFormat="1" ht="12" customHeight="1" thickBot="1" x14ac:dyDescent="0.25">
      <c r="A92" s="68" t="s">
        <v>175</v>
      </c>
      <c r="B92" s="43" t="s">
        <v>176</v>
      </c>
      <c r="C92" s="21">
        <f t="shared" si="3"/>
        <v>0</v>
      </c>
      <c r="D92" s="73"/>
      <c r="E92" s="74"/>
      <c r="F92" s="74"/>
      <c r="H92" s="24">
        <f>'[1]1.2.sz.mell. '!C92+'[1]1.3.sz.mell.'!C92+'[1]1.4.sz.mell. '!C92+'[1]1.5.sz.mell.'!C92</f>
        <v>0</v>
      </c>
      <c r="I92" s="24">
        <f t="shared" si="4"/>
        <v>0</v>
      </c>
    </row>
    <row r="93" spans="1:9" s="23" customFormat="1" ht="13.5" customHeight="1" thickBot="1" x14ac:dyDescent="0.25">
      <c r="A93" s="68" t="s">
        <v>177</v>
      </c>
      <c r="B93" s="43" t="s">
        <v>178</v>
      </c>
      <c r="C93" s="21">
        <f t="shared" si="3"/>
        <v>0</v>
      </c>
      <c r="D93" s="73"/>
      <c r="E93" s="74"/>
      <c r="F93" s="74"/>
      <c r="H93" s="24">
        <f>'[1]1.2.sz.mell. '!C93+'[1]1.3.sz.mell.'!C93+'[1]1.4.sz.mell. '!C93+'[1]1.5.sz.mell.'!C93</f>
        <v>0</v>
      </c>
      <c r="I93" s="24">
        <f t="shared" si="4"/>
        <v>0</v>
      </c>
    </row>
    <row r="94" spans="1:9" s="23" customFormat="1" ht="15.75" customHeight="1" thickBot="1" x14ac:dyDescent="0.25">
      <c r="A94" s="68" t="s">
        <v>179</v>
      </c>
      <c r="B94" s="75" t="s">
        <v>180</v>
      </c>
      <c r="C94" s="21">
        <f t="shared" si="3"/>
        <v>1752719437</v>
      </c>
      <c r="D94" s="55">
        <f>+D71+D75+D80+D83+D87+D93+D92</f>
        <v>1726324788</v>
      </c>
      <c r="E94" s="56">
        <f>+E71+E75+E80+E83+E87+E93+E92</f>
        <v>327465</v>
      </c>
      <c r="F94" s="56">
        <f>+F71+F75+F80+F83+F87+F93+F92</f>
        <v>26067184</v>
      </c>
      <c r="H94" s="24">
        <f>'[1]1.2.sz.mell. '!C94+'[1]1.3.sz.mell.'!C94+'[1]1.4.sz.mell. '!C94+'[1]1.5.sz.mell.'!C94</f>
        <v>1752719437</v>
      </c>
      <c r="I94" s="24">
        <f t="shared" si="4"/>
        <v>0</v>
      </c>
    </row>
    <row r="95" spans="1:9" s="23" customFormat="1" ht="16.5" customHeight="1" thickBot="1" x14ac:dyDescent="0.25">
      <c r="A95" s="76" t="s">
        <v>181</v>
      </c>
      <c r="B95" s="77" t="s">
        <v>182</v>
      </c>
      <c r="C95" s="21">
        <f t="shared" si="3"/>
        <v>4535282563</v>
      </c>
      <c r="D95" s="55">
        <f>+D70+D94</f>
        <v>4099394325</v>
      </c>
      <c r="E95" s="56">
        <f>+E70+E94</f>
        <v>10810079</v>
      </c>
      <c r="F95" s="56">
        <f>+F70+F94</f>
        <v>425078159</v>
      </c>
      <c r="H95" s="24">
        <f>'[1]1.2.sz.mell. '!C95+'[1]1.3.sz.mell.'!C95+'[1]1.4.sz.mell. '!C95+'[1]1.5.sz.mell.'!C95</f>
        <v>4535282563</v>
      </c>
      <c r="I95" s="24">
        <f t="shared" si="4"/>
        <v>0</v>
      </c>
    </row>
    <row r="96" spans="1:9" s="23" customFormat="1" ht="54" customHeight="1" thickBot="1" x14ac:dyDescent="0.25">
      <c r="A96" s="78"/>
      <c r="B96" s="79"/>
      <c r="C96" s="80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1"/>
      <c r="H97" s="24">
        <f>'[1]1.2.sz.mell. '!C97+'[1]1.3.sz.mell.'!C97+'[1]1.4.sz.mell. '!C97+'[1]1.5.sz.mell.'!C97</f>
        <v>0</v>
      </c>
      <c r="I97" s="3"/>
    </row>
    <row r="98" spans="1:9" s="84" customFormat="1" ht="16.5" customHeight="1" thickBot="1" x14ac:dyDescent="0.3">
      <c r="A98" s="82" t="s">
        <v>184</v>
      </c>
      <c r="B98" s="82"/>
      <c r="C98" s="83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5" t="s">
        <v>10</v>
      </c>
      <c r="B100" s="86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7" t="s">
        <v>13</v>
      </c>
      <c r="B101" s="88" t="s">
        <v>186</v>
      </c>
      <c r="C101" s="89">
        <f t="shared" ref="C101:C162" si="5">SUM(D101:F101)</f>
        <v>2797393740</v>
      </c>
      <c r="D101" s="90">
        <f>+D102+D103+D104+D105+D106+D119</f>
        <v>863280183</v>
      </c>
      <c r="E101" s="91">
        <f>+E102+E103+E104+E105+E106+E119</f>
        <v>238584857</v>
      </c>
      <c r="F101" s="63">
        <f>F102+F103+F104+F105+F106+F119</f>
        <v>1695528700</v>
      </c>
      <c r="H101" s="24">
        <f>'[1]1.2.sz.mell. '!C101+'[1]1.3.sz.mell.'!C101+'[1]1.4.sz.mell. '!C101+'[1]1.5.sz.mell.'!C101</f>
        <v>2797393740</v>
      </c>
      <c r="I101" s="24">
        <f t="shared" ref="I101:I162" si="6">C101-H101</f>
        <v>0</v>
      </c>
    </row>
    <row r="102" spans="1:9" ht="12" customHeight="1" thickBot="1" x14ac:dyDescent="0.3">
      <c r="A102" s="92" t="s">
        <v>15</v>
      </c>
      <c r="B102" s="93" t="s">
        <v>187</v>
      </c>
      <c r="C102" s="94">
        <f t="shared" si="5"/>
        <v>1221001735</v>
      </c>
      <c r="D102" s="95">
        <f>58286055-89237+1931315-1861930+14491229+483000</f>
        <v>73240432</v>
      </c>
      <c r="E102" s="96">
        <v>164405869</v>
      </c>
      <c r="F102" s="96">
        <f>559242888+69090783+200165718+55350452+71236352+28269241</f>
        <v>983355434</v>
      </c>
      <c r="H102" s="24">
        <f>'[1]1.2.sz.mell. '!C102+'[1]1.3.sz.mell.'!C102+'[1]1.4.sz.mell. '!C102+'[1]1.5.sz.mell.'!C102</f>
        <v>1221001735</v>
      </c>
      <c r="I102" s="29">
        <f t="shared" si="6"/>
        <v>0</v>
      </c>
    </row>
    <row r="103" spans="1:9" ht="12" customHeight="1" thickBot="1" x14ac:dyDescent="0.3">
      <c r="A103" s="30" t="s">
        <v>17</v>
      </c>
      <c r="B103" s="97" t="s">
        <v>188</v>
      </c>
      <c r="C103" s="94">
        <f t="shared" si="5"/>
        <v>230894342</v>
      </c>
      <c r="D103" s="47">
        <f>10325339-97868+389279+42840+1430690+74865</f>
        <v>12165145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230894342</v>
      </c>
      <c r="I103" s="34">
        <f t="shared" si="6"/>
        <v>0</v>
      </c>
    </row>
    <row r="104" spans="1:9" ht="12" customHeight="1" thickBot="1" x14ac:dyDescent="0.3">
      <c r="A104" s="30" t="s">
        <v>19</v>
      </c>
      <c r="B104" s="97" t="s">
        <v>189</v>
      </c>
      <c r="C104" s="94">
        <f>SUM(D104:F104)</f>
        <v>927584302</v>
      </c>
      <c r="D104" s="49">
        <f>370342378+308-649147+854937+18509-31253130+488+20617402+32000</f>
        <v>359963745</v>
      </c>
      <c r="E104" s="50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927584302</v>
      </c>
      <c r="I104" s="34">
        <f t="shared" si="6"/>
        <v>0</v>
      </c>
    </row>
    <row r="105" spans="1:9" ht="12" customHeight="1" thickBot="1" x14ac:dyDescent="0.3">
      <c r="A105" s="30" t="s">
        <v>25</v>
      </c>
      <c r="B105" s="97" t="s">
        <v>190</v>
      </c>
      <c r="C105" s="98">
        <f t="shared" ref="C105:C121" si="7">SUM(D105:F105)</f>
        <v>61300000</v>
      </c>
      <c r="D105" s="49">
        <v>61300000</v>
      </c>
      <c r="E105" s="50"/>
      <c r="F105" s="50"/>
      <c r="H105" s="24">
        <f>'[1]1.2.sz.mell. '!C105+'[1]1.3.sz.mell.'!C105+'[1]1.4.sz.mell. '!C105+'[1]1.5.sz.mell.'!C105</f>
        <v>61300000</v>
      </c>
      <c r="I105" s="34">
        <f t="shared" si="6"/>
        <v>0</v>
      </c>
    </row>
    <row r="106" spans="1:9" ht="12" customHeight="1" thickBot="1" x14ac:dyDescent="0.3">
      <c r="A106" s="30" t="s">
        <v>191</v>
      </c>
      <c r="B106" s="99" t="s">
        <v>192</v>
      </c>
      <c r="C106" s="94">
        <f t="shared" si="7"/>
        <v>214672293</v>
      </c>
      <c r="D106" s="49">
        <f>SUM(D107:D118)</f>
        <v>214669793</v>
      </c>
      <c r="E106" s="49">
        <f>SUM(E107:E118)</f>
        <v>0</v>
      </c>
      <c r="F106" s="49">
        <f>SUM(F107:F118)</f>
        <v>2500</v>
      </c>
      <c r="H106" s="24">
        <f>'[1]1.2.sz.mell. '!C106+'[1]1.3.sz.mell.'!C106+'[1]1.4.sz.mell. '!C106+'[1]1.5.sz.mell.'!C106</f>
        <v>214672293</v>
      </c>
      <c r="I106" s="34">
        <f t="shared" si="6"/>
        <v>0</v>
      </c>
    </row>
    <row r="107" spans="1:9" ht="12" customHeight="1" thickBot="1" x14ac:dyDescent="0.3">
      <c r="A107" s="30" t="s">
        <v>29</v>
      </c>
      <c r="B107" s="97" t="s">
        <v>193</v>
      </c>
      <c r="C107" s="98">
        <f t="shared" si="7"/>
        <v>794676</v>
      </c>
      <c r="D107" s="49">
        <v>792176</v>
      </c>
      <c r="E107" s="50"/>
      <c r="F107" s="50">
        <v>2500</v>
      </c>
      <c r="H107" s="24">
        <f>'[1]1.2.sz.mell. '!C107+'[1]1.3.sz.mell.'!C107+'[1]1.4.sz.mell. '!C107+'[1]1.5.sz.mell.'!C107</f>
        <v>794676</v>
      </c>
      <c r="I107" s="34">
        <f t="shared" si="6"/>
        <v>0</v>
      </c>
    </row>
    <row r="108" spans="1:9" ht="12" customHeight="1" thickBot="1" x14ac:dyDescent="0.3">
      <c r="A108" s="30" t="s">
        <v>194</v>
      </c>
      <c r="B108" s="100" t="s">
        <v>195</v>
      </c>
      <c r="C108" s="98">
        <f t="shared" si="7"/>
        <v>0</v>
      </c>
      <c r="D108" s="49"/>
      <c r="E108" s="50"/>
      <c r="F108" s="50"/>
      <c r="H108" s="24">
        <f>'[1]1.2.sz.mell. '!C108+'[1]1.3.sz.mell.'!C108+'[1]1.4.sz.mell. '!C108+'[1]1.5.sz.mell.'!C108</f>
        <v>0</v>
      </c>
      <c r="I108" s="34">
        <f t="shared" si="6"/>
        <v>0</v>
      </c>
    </row>
    <row r="109" spans="1:9" ht="12" customHeight="1" thickBot="1" x14ac:dyDescent="0.3">
      <c r="A109" s="30" t="s">
        <v>196</v>
      </c>
      <c r="B109" s="100" t="s">
        <v>197</v>
      </c>
      <c r="C109" s="98">
        <f t="shared" si="7"/>
        <v>0</v>
      </c>
      <c r="D109" s="49"/>
      <c r="E109" s="50"/>
      <c r="F109" s="50"/>
      <c r="H109" s="24">
        <f>'[1]1.2.sz.mell. '!C109+'[1]1.3.sz.mell.'!C109+'[1]1.4.sz.mell. '!C109+'[1]1.5.sz.mell.'!C109</f>
        <v>0</v>
      </c>
      <c r="I109" s="34">
        <f t="shared" si="6"/>
        <v>0</v>
      </c>
    </row>
    <row r="110" spans="1:9" ht="12" customHeight="1" thickBot="1" x14ac:dyDescent="0.3">
      <c r="A110" s="30" t="s">
        <v>198</v>
      </c>
      <c r="B110" s="101" t="s">
        <v>199</v>
      </c>
      <c r="C110" s="98">
        <f t="shared" si="7"/>
        <v>0</v>
      </c>
      <c r="D110" s="49"/>
      <c r="E110" s="50"/>
      <c r="F110" s="50"/>
      <c r="H110" s="24">
        <f>'[1]1.2.sz.mell. '!C110+'[1]1.3.sz.mell.'!C110+'[1]1.4.sz.mell. '!C110+'[1]1.5.sz.mell.'!C110</f>
        <v>0</v>
      </c>
      <c r="I110" s="34">
        <f t="shared" si="6"/>
        <v>0</v>
      </c>
    </row>
    <row r="111" spans="1:9" ht="12" customHeight="1" thickBot="1" x14ac:dyDescent="0.3">
      <c r="A111" s="30" t="s">
        <v>200</v>
      </c>
      <c r="B111" s="102" t="s">
        <v>201</v>
      </c>
      <c r="C111" s="98">
        <f t="shared" si="7"/>
        <v>0</v>
      </c>
      <c r="D111" s="49"/>
      <c r="E111" s="50"/>
      <c r="F111" s="50"/>
      <c r="H111" s="24">
        <f>'[1]1.2.sz.mell. '!C111+'[1]1.3.sz.mell.'!C111+'[1]1.4.sz.mell. '!C111+'[1]1.5.sz.mell.'!C111</f>
        <v>0</v>
      </c>
      <c r="I111" s="34">
        <f t="shared" si="6"/>
        <v>0</v>
      </c>
    </row>
    <row r="112" spans="1:9" ht="12" customHeight="1" thickBot="1" x14ac:dyDescent="0.3">
      <c r="A112" s="30" t="s">
        <v>202</v>
      </c>
      <c r="B112" s="102" t="s">
        <v>203</v>
      </c>
      <c r="C112" s="98">
        <f t="shared" si="7"/>
        <v>0</v>
      </c>
      <c r="D112" s="49"/>
      <c r="E112" s="50"/>
      <c r="F112" s="50"/>
      <c r="H112" s="24">
        <f>'[1]1.2.sz.mell. '!C112+'[1]1.3.sz.mell.'!C112+'[1]1.4.sz.mell. '!C112+'[1]1.5.sz.mell.'!C112</f>
        <v>0</v>
      </c>
      <c r="I112" s="34">
        <f t="shared" si="6"/>
        <v>0</v>
      </c>
    </row>
    <row r="113" spans="1:9" ht="12" customHeight="1" thickBot="1" x14ac:dyDescent="0.3">
      <c r="A113" s="30" t="s">
        <v>204</v>
      </c>
      <c r="B113" s="101" t="s">
        <v>205</v>
      </c>
      <c r="C113" s="94">
        <f t="shared" si="7"/>
        <v>1461000</v>
      </c>
      <c r="D113" s="49">
        <f>526000+935000</f>
        <v>1461000</v>
      </c>
      <c r="E113" s="50"/>
      <c r="F113" s="50"/>
      <c r="H113" s="24">
        <f>'[1]1.2.sz.mell. '!C113+'[1]1.3.sz.mell.'!C113+'[1]1.4.sz.mell. '!C113+'[1]1.5.sz.mell.'!C113</f>
        <v>1461000</v>
      </c>
      <c r="I113" s="34">
        <f t="shared" si="6"/>
        <v>0</v>
      </c>
    </row>
    <row r="114" spans="1:9" ht="12" customHeight="1" thickBot="1" x14ac:dyDescent="0.3">
      <c r="A114" s="30" t="s">
        <v>206</v>
      </c>
      <c r="B114" s="101" t="s">
        <v>207</v>
      </c>
      <c r="C114" s="98">
        <f t="shared" si="7"/>
        <v>0</v>
      </c>
      <c r="D114" s="49"/>
      <c r="E114" s="50"/>
      <c r="F114" s="50"/>
      <c r="H114" s="24">
        <f>'[1]1.2.sz.mell. '!C114+'[1]1.3.sz.mell.'!C114+'[1]1.4.sz.mell. '!C114+'[1]1.5.sz.mell.'!C114</f>
        <v>0</v>
      </c>
      <c r="I114" s="34">
        <f t="shared" si="6"/>
        <v>0</v>
      </c>
    </row>
    <row r="115" spans="1:9" ht="12" customHeight="1" thickBot="1" x14ac:dyDescent="0.3">
      <c r="A115" s="30" t="s">
        <v>208</v>
      </c>
      <c r="B115" s="102" t="s">
        <v>209</v>
      </c>
      <c r="C115" s="98">
        <f t="shared" si="7"/>
        <v>0</v>
      </c>
      <c r="D115" s="49"/>
      <c r="E115" s="50"/>
      <c r="F115" s="50"/>
      <c r="H115" s="24">
        <f>'[1]1.2.sz.mell. '!C115+'[1]1.3.sz.mell.'!C115+'[1]1.4.sz.mell. '!C115+'[1]1.5.sz.mell.'!C115</f>
        <v>0</v>
      </c>
      <c r="I115" s="34">
        <f t="shared" si="6"/>
        <v>0</v>
      </c>
    </row>
    <row r="116" spans="1:9" ht="12" customHeight="1" thickBot="1" x14ac:dyDescent="0.3">
      <c r="A116" s="103" t="s">
        <v>210</v>
      </c>
      <c r="B116" s="100" t="s">
        <v>211</v>
      </c>
      <c r="C116" s="98">
        <f t="shared" si="7"/>
        <v>0</v>
      </c>
      <c r="D116" s="49"/>
      <c r="E116" s="50"/>
      <c r="F116" s="50"/>
      <c r="H116" s="24">
        <f>'[1]1.2.sz.mell. '!C116+'[1]1.3.sz.mell.'!C116+'[1]1.4.sz.mell. '!C116+'[1]1.5.sz.mell.'!C116</f>
        <v>0</v>
      </c>
      <c r="I116" s="34">
        <f t="shared" si="6"/>
        <v>0</v>
      </c>
    </row>
    <row r="117" spans="1:9" ht="12" customHeight="1" thickBot="1" x14ac:dyDescent="0.3">
      <c r="A117" s="30" t="s">
        <v>212</v>
      </c>
      <c r="B117" s="100" t="s">
        <v>213</v>
      </c>
      <c r="C117" s="98">
        <f t="shared" si="7"/>
        <v>0</v>
      </c>
      <c r="D117" s="49"/>
      <c r="E117" s="50"/>
      <c r="F117" s="50"/>
      <c r="H117" s="24">
        <f>'[1]1.2.sz.mell. '!C117+'[1]1.3.sz.mell.'!C117+'[1]1.4.sz.mell. '!C117+'[1]1.5.sz.mell.'!C117</f>
        <v>0</v>
      </c>
      <c r="I117" s="34">
        <f t="shared" si="6"/>
        <v>0</v>
      </c>
    </row>
    <row r="118" spans="1:9" ht="12" customHeight="1" thickBot="1" x14ac:dyDescent="0.3">
      <c r="A118" s="37" t="s">
        <v>214</v>
      </c>
      <c r="B118" s="100" t="s">
        <v>215</v>
      </c>
      <c r="C118" s="94">
        <f t="shared" si="7"/>
        <v>212416617</v>
      </c>
      <c r="D118" s="47">
        <f>209809461-3+1620969+986190</f>
        <v>212416617</v>
      </c>
      <c r="E118" s="33"/>
      <c r="F118" s="50"/>
      <c r="H118" s="24">
        <f>'[1]1.2.sz.mell. '!C118+'[1]1.3.sz.mell.'!C118+'[1]1.4.sz.mell. '!C118+'[1]1.5.sz.mell.'!C118</f>
        <v>212416617</v>
      </c>
      <c r="I118" s="34">
        <f t="shared" si="6"/>
        <v>0</v>
      </c>
    </row>
    <row r="119" spans="1:9" ht="12" customHeight="1" thickBot="1" x14ac:dyDescent="0.3">
      <c r="A119" s="30" t="s">
        <v>216</v>
      </c>
      <c r="B119" s="97" t="s">
        <v>217</v>
      </c>
      <c r="C119" s="98">
        <f t="shared" si="7"/>
        <v>141941068</v>
      </c>
      <c r="D119" s="47">
        <f>SUM(D120:D121)</f>
        <v>141941068</v>
      </c>
      <c r="E119" s="47">
        <f>SUM(E120:E121)</f>
        <v>0</v>
      </c>
      <c r="F119" s="47">
        <f>SUM(F120:F121)</f>
        <v>0</v>
      </c>
      <c r="H119" s="24">
        <f>'[1]1.2.sz.mell. '!C119+'[1]1.3.sz.mell.'!C119+'[1]1.4.sz.mell. '!C119+'[1]1.5.sz.mell.'!C119</f>
        <v>141941068</v>
      </c>
      <c r="I119" s="34">
        <f t="shared" si="6"/>
        <v>0</v>
      </c>
    </row>
    <row r="120" spans="1:9" ht="12" customHeight="1" thickBot="1" x14ac:dyDescent="0.3">
      <c r="A120" s="30" t="s">
        <v>218</v>
      </c>
      <c r="B120" s="97" t="s">
        <v>219</v>
      </c>
      <c r="C120" s="94">
        <f t="shared" si="7"/>
        <v>46486660</v>
      </c>
      <c r="D120" s="49">
        <f>20000000+10207308-13229384-322815+29863551-32000</f>
        <v>46486660</v>
      </c>
      <c r="E120" s="50"/>
      <c r="F120" s="33"/>
      <c r="H120" s="24">
        <f>'[1]1.2.sz.mell. '!C120+'[1]1.3.sz.mell.'!C120+'[1]1.4.sz.mell. '!C120+'[1]1.5.sz.mell.'!C120</f>
        <v>46486660</v>
      </c>
      <c r="I120" s="34">
        <f t="shared" si="6"/>
        <v>0</v>
      </c>
    </row>
    <row r="121" spans="1:9" ht="12" customHeight="1" thickBot="1" x14ac:dyDescent="0.3">
      <c r="A121" s="104" t="s">
        <v>220</v>
      </c>
      <c r="B121" s="105" t="s">
        <v>221</v>
      </c>
      <c r="C121" s="94">
        <f t="shared" si="7"/>
        <v>95454408</v>
      </c>
      <c r="D121" s="106">
        <f>113540838-300000-1722008-810685-253737-15000000</f>
        <v>95454408</v>
      </c>
      <c r="E121" s="107"/>
      <c r="F121" s="107"/>
      <c r="H121" s="24">
        <f>'[1]1.2.sz.mell. '!C121+'[1]1.3.sz.mell.'!C121+'[1]1.4.sz.mell. '!C121+'[1]1.5.sz.mell.'!C121</f>
        <v>95454408</v>
      </c>
      <c r="I121" s="42">
        <f t="shared" si="6"/>
        <v>0</v>
      </c>
    </row>
    <row r="122" spans="1:9" ht="12" customHeight="1" thickBot="1" x14ac:dyDescent="0.3">
      <c r="A122" s="108" t="s">
        <v>31</v>
      </c>
      <c r="B122" s="109" t="s">
        <v>222</v>
      </c>
      <c r="C122" s="110">
        <f t="shared" si="5"/>
        <v>966178135</v>
      </c>
      <c r="D122" s="22">
        <f>+D123+D125+D127</f>
        <v>936446729</v>
      </c>
      <c r="E122" s="21">
        <f>+E123+E125+E127</f>
        <v>5047400</v>
      </c>
      <c r="F122" s="111">
        <f>+F123+F125+F127</f>
        <v>24684006</v>
      </c>
      <c r="H122" s="24">
        <f>'[1]1.2.sz.mell. '!C122+'[1]1.3.sz.mell.'!C122+'[1]1.4.sz.mell. '!C122+'[1]1.5.sz.mell.'!C122</f>
        <v>966178135</v>
      </c>
      <c r="I122" s="24">
        <f t="shared" si="6"/>
        <v>0</v>
      </c>
    </row>
    <row r="123" spans="1:9" ht="15" customHeight="1" thickBot="1" x14ac:dyDescent="0.3">
      <c r="A123" s="25" t="s">
        <v>33</v>
      </c>
      <c r="B123" s="97" t="s">
        <v>223</v>
      </c>
      <c r="C123" s="94">
        <f t="shared" si="5"/>
        <v>691506510</v>
      </c>
      <c r="D123" s="51">
        <f>654610183+580+530-539760-98930-2000000+109147+6000000+1901312-488+3102460</f>
        <v>663085034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691506510</v>
      </c>
      <c r="I123" s="29">
        <f t="shared" si="6"/>
        <v>0</v>
      </c>
    </row>
    <row r="124" spans="1:9" ht="12" customHeight="1" thickBot="1" x14ac:dyDescent="0.3">
      <c r="A124" s="25" t="s">
        <v>35</v>
      </c>
      <c r="B124" s="112" t="s">
        <v>224</v>
      </c>
      <c r="C124" s="98">
        <f t="shared" si="5"/>
        <v>581467863</v>
      </c>
      <c r="D124" s="51">
        <f>31657596+61528400+19658504+13625846+9456548+14205118+15000000+675000+329670+4957172+59144+2074800+560196+16680000+320746696+1060000+4926102+81921456+4258963+1149920+544803+147097+580+530-539760-98930-30209788+6000000</f>
        <v>580375663</v>
      </c>
      <c r="E124" s="28"/>
      <c r="F124" s="28">
        <f>1092200</f>
        <v>1092200</v>
      </c>
      <c r="H124" s="24">
        <f>'[1]1.2.sz.mell. '!C124+'[1]1.3.sz.mell.'!C124+'[1]1.4.sz.mell. '!C124+'[1]1.5.sz.mell.'!C124</f>
        <v>581467863</v>
      </c>
      <c r="I124" s="34">
        <f t="shared" si="6"/>
        <v>0</v>
      </c>
    </row>
    <row r="125" spans="1:9" ht="12" customHeight="1" thickBot="1" x14ac:dyDescent="0.3">
      <c r="A125" s="25" t="s">
        <v>37</v>
      </c>
      <c r="B125" s="112" t="s">
        <v>225</v>
      </c>
      <c r="C125" s="94">
        <f t="shared" si="5"/>
        <v>266769726</v>
      </c>
      <c r="D125" s="47">
        <f>262142296-949999-256501+677185+322815+3524000</f>
        <v>265459796</v>
      </c>
      <c r="E125" s="33"/>
      <c r="F125" s="33">
        <f>600000+709930</f>
        <v>1309930</v>
      </c>
      <c r="H125" s="24">
        <f>'[1]1.2.sz.mell. '!C125+'[1]1.3.sz.mell.'!C125+'[1]1.4.sz.mell. '!C125+'[1]1.5.sz.mell.'!C125</f>
        <v>266769726</v>
      </c>
      <c r="I125" s="34">
        <f t="shared" si="6"/>
        <v>0</v>
      </c>
    </row>
    <row r="126" spans="1:9" ht="12" customHeight="1" thickBot="1" x14ac:dyDescent="0.3">
      <c r="A126" s="25" t="s">
        <v>39</v>
      </c>
      <c r="B126" s="112" t="s">
        <v>226</v>
      </c>
      <c r="C126" s="98">
        <f t="shared" si="5"/>
        <v>92353398</v>
      </c>
      <c r="D126" s="47">
        <f>63080502+17031736+10588708+2858952-949999-256501</f>
        <v>92353398</v>
      </c>
      <c r="E126" s="113"/>
      <c r="F126" s="47"/>
      <c r="H126" s="24">
        <f>'[1]1.2.sz.mell. '!C126+'[1]1.3.sz.mell.'!C126+'[1]1.4.sz.mell. '!C126+'[1]1.5.sz.mell.'!C126</f>
        <v>92353398</v>
      </c>
      <c r="I126" s="34">
        <f t="shared" si="6"/>
        <v>0</v>
      </c>
    </row>
    <row r="127" spans="1:9" ht="12" customHeight="1" thickBot="1" x14ac:dyDescent="0.3">
      <c r="A127" s="25" t="s">
        <v>41</v>
      </c>
      <c r="B127" s="38" t="s">
        <v>227</v>
      </c>
      <c r="C127" s="98">
        <f t="shared" si="5"/>
        <v>7901899</v>
      </c>
      <c r="D127" s="47">
        <f>SUM(D128:D135)</f>
        <v>7901899</v>
      </c>
      <c r="E127" s="47">
        <f>SUM(E128:E135)</f>
        <v>0</v>
      </c>
      <c r="F127" s="47">
        <f>SUM(F128:F135)</f>
        <v>0</v>
      </c>
      <c r="H127" s="24">
        <f>'[1]1.2.sz.mell. '!C127+'[1]1.3.sz.mell.'!C127+'[1]1.4.sz.mell. '!C127+'[1]1.5.sz.mell.'!C127</f>
        <v>7901899</v>
      </c>
      <c r="I127" s="34">
        <f t="shared" si="6"/>
        <v>0</v>
      </c>
    </row>
    <row r="128" spans="1:9" ht="12" customHeight="1" thickBot="1" x14ac:dyDescent="0.3">
      <c r="A128" s="25" t="s">
        <v>43</v>
      </c>
      <c r="B128" s="35" t="s">
        <v>228</v>
      </c>
      <c r="C128" s="98">
        <f t="shared" si="5"/>
        <v>0</v>
      </c>
      <c r="D128" s="40"/>
      <c r="E128" s="40"/>
      <c r="F128" s="47"/>
      <c r="H128" s="24">
        <f>'[1]1.2.sz.mell. '!C128+'[1]1.3.sz.mell.'!C128+'[1]1.4.sz.mell. '!C128+'[1]1.5.sz.mell.'!C128</f>
        <v>0</v>
      </c>
      <c r="I128" s="34">
        <f t="shared" si="6"/>
        <v>0</v>
      </c>
    </row>
    <row r="129" spans="1:9" ht="12" customHeight="1" thickBot="1" x14ac:dyDescent="0.3">
      <c r="A129" s="25" t="s">
        <v>229</v>
      </c>
      <c r="B129" s="114" t="s">
        <v>230</v>
      </c>
      <c r="C129" s="98">
        <f t="shared" si="5"/>
        <v>0</v>
      </c>
      <c r="D129" s="40"/>
      <c r="E129" s="40"/>
      <c r="F129" s="47"/>
      <c r="H129" s="24">
        <f>'[1]1.2.sz.mell. '!C129+'[1]1.3.sz.mell.'!C129+'[1]1.4.sz.mell. '!C129+'[1]1.5.sz.mell.'!C129</f>
        <v>0</v>
      </c>
      <c r="I129" s="34">
        <f t="shared" si="6"/>
        <v>0</v>
      </c>
    </row>
    <row r="130" spans="1:9" ht="16.5" thickBot="1" x14ac:dyDescent="0.3">
      <c r="A130" s="25" t="s">
        <v>231</v>
      </c>
      <c r="B130" s="102" t="s">
        <v>203</v>
      </c>
      <c r="C130" s="98">
        <f t="shared" si="5"/>
        <v>0</v>
      </c>
      <c r="D130" s="40"/>
      <c r="E130" s="40"/>
      <c r="F130" s="47"/>
      <c r="H130" s="24">
        <f>'[1]1.2.sz.mell. '!C130+'[1]1.3.sz.mell.'!C130+'[1]1.4.sz.mell. '!C130+'[1]1.5.sz.mell.'!C130</f>
        <v>0</v>
      </c>
      <c r="I130" s="34">
        <f t="shared" si="6"/>
        <v>0</v>
      </c>
    </row>
    <row r="131" spans="1:9" ht="12" customHeight="1" thickBot="1" x14ac:dyDescent="0.3">
      <c r="A131" s="25" t="s">
        <v>232</v>
      </c>
      <c r="B131" s="102" t="s">
        <v>233</v>
      </c>
      <c r="C131" s="98">
        <f t="shared" si="5"/>
        <v>0</v>
      </c>
      <c r="D131" s="40"/>
      <c r="E131" s="40"/>
      <c r="F131" s="47"/>
      <c r="H131" s="24">
        <f>'[1]1.2.sz.mell. '!C131+'[1]1.3.sz.mell.'!C131+'[1]1.4.sz.mell. '!C131+'[1]1.5.sz.mell.'!C131</f>
        <v>0</v>
      </c>
      <c r="I131" s="34">
        <f t="shared" si="6"/>
        <v>0</v>
      </c>
    </row>
    <row r="132" spans="1:9" ht="12" customHeight="1" thickBot="1" x14ac:dyDescent="0.3">
      <c r="A132" s="25" t="s">
        <v>234</v>
      </c>
      <c r="B132" s="102" t="s">
        <v>235</v>
      </c>
      <c r="C132" s="98">
        <f t="shared" si="5"/>
        <v>0</v>
      </c>
      <c r="D132" s="40"/>
      <c r="E132" s="40"/>
      <c r="F132" s="47"/>
      <c r="H132" s="24">
        <f>'[1]1.2.sz.mell. '!C132+'[1]1.3.sz.mell.'!C132+'[1]1.4.sz.mell. '!C132+'[1]1.5.sz.mell.'!C132</f>
        <v>0</v>
      </c>
      <c r="I132" s="34">
        <f t="shared" si="6"/>
        <v>0</v>
      </c>
    </row>
    <row r="133" spans="1:9" ht="12" customHeight="1" thickBot="1" x14ac:dyDescent="0.3">
      <c r="A133" s="25" t="s">
        <v>236</v>
      </c>
      <c r="B133" s="102" t="s">
        <v>209</v>
      </c>
      <c r="C133" s="98">
        <f t="shared" si="5"/>
        <v>0</v>
      </c>
      <c r="D133" s="40"/>
      <c r="E133" s="40"/>
      <c r="F133" s="47"/>
      <c r="H133" s="24">
        <f>'[1]1.2.sz.mell. '!C133+'[1]1.3.sz.mell.'!C133+'[1]1.4.sz.mell. '!C133+'[1]1.5.sz.mell.'!C133</f>
        <v>0</v>
      </c>
      <c r="I133" s="34">
        <f t="shared" si="6"/>
        <v>0</v>
      </c>
    </row>
    <row r="134" spans="1:9" ht="12" customHeight="1" thickBot="1" x14ac:dyDescent="0.3">
      <c r="A134" s="25" t="s">
        <v>237</v>
      </c>
      <c r="B134" s="102" t="s">
        <v>238</v>
      </c>
      <c r="C134" s="98">
        <f t="shared" si="5"/>
        <v>0</v>
      </c>
      <c r="D134" s="40"/>
      <c r="E134" s="40"/>
      <c r="F134" s="47"/>
      <c r="H134" s="24">
        <f>'[1]1.2.sz.mell. '!C134+'[1]1.3.sz.mell.'!C134+'[1]1.4.sz.mell. '!C134+'[1]1.5.sz.mell.'!C134</f>
        <v>0</v>
      </c>
      <c r="I134" s="34">
        <f t="shared" si="6"/>
        <v>0</v>
      </c>
    </row>
    <row r="135" spans="1:9" ht="16.5" thickBot="1" x14ac:dyDescent="0.3">
      <c r="A135" s="103" t="s">
        <v>239</v>
      </c>
      <c r="B135" s="102" t="s">
        <v>240</v>
      </c>
      <c r="C135" s="98">
        <f t="shared" si="5"/>
        <v>7901899</v>
      </c>
      <c r="D135" s="49">
        <f>7001899+900000</f>
        <v>7901899</v>
      </c>
      <c r="E135" s="49"/>
      <c r="F135" s="49"/>
      <c r="H135" s="24">
        <f>'[1]1.2.sz.mell. '!C135+'[1]1.3.sz.mell.'!C135+'[1]1.4.sz.mell. '!C135+'[1]1.5.sz.mell.'!C135</f>
        <v>7901899</v>
      </c>
      <c r="I135" s="42">
        <f t="shared" si="6"/>
        <v>0</v>
      </c>
    </row>
    <row r="136" spans="1:9" ht="12" customHeight="1" thickBot="1" x14ac:dyDescent="0.3">
      <c r="A136" s="19" t="s">
        <v>45</v>
      </c>
      <c r="B136" s="115" t="s">
        <v>241</v>
      </c>
      <c r="C136" s="110">
        <f t="shared" si="5"/>
        <v>3763571875</v>
      </c>
      <c r="D136" s="22">
        <f>+D101+D122</f>
        <v>1799726912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3763571875</v>
      </c>
      <c r="I136" s="24">
        <f t="shared" si="6"/>
        <v>0</v>
      </c>
    </row>
    <row r="137" spans="1:9" ht="12" customHeight="1" thickBot="1" x14ac:dyDescent="0.3">
      <c r="A137" s="19" t="s">
        <v>242</v>
      </c>
      <c r="B137" s="115" t="s">
        <v>243</v>
      </c>
      <c r="C137" s="110">
        <f>SUM(D137:F137)</f>
        <v>726038434</v>
      </c>
      <c r="D137" s="22">
        <f>+D138+D139+D140</f>
        <v>726038434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726038434</v>
      </c>
      <c r="I137" s="24">
        <f t="shared" si="6"/>
        <v>0</v>
      </c>
    </row>
    <row r="138" spans="1:9" ht="12" customHeight="1" thickBot="1" x14ac:dyDescent="0.3">
      <c r="A138" s="25" t="s">
        <v>61</v>
      </c>
      <c r="B138" s="112" t="s">
        <v>244</v>
      </c>
      <c r="C138" s="98">
        <f>SUM(D138:F138)</f>
        <v>26038434</v>
      </c>
      <c r="D138" s="47">
        <v>26038434</v>
      </c>
      <c r="E138" s="47"/>
      <c r="F138" s="47"/>
      <c r="H138" s="24">
        <f>'[1]1.2.sz.mell. '!C138+'[1]1.3.sz.mell.'!C138+'[1]1.4.sz.mell. '!C138+'[1]1.5.sz.mell.'!C138</f>
        <v>26038434</v>
      </c>
      <c r="I138" s="29">
        <f t="shared" si="6"/>
        <v>0</v>
      </c>
    </row>
    <row r="139" spans="1:9" ht="12" customHeight="1" thickBot="1" x14ac:dyDescent="0.3">
      <c r="A139" s="25" t="s">
        <v>67</v>
      </c>
      <c r="B139" s="112" t="s">
        <v>245</v>
      </c>
      <c r="C139" s="98">
        <f>SUM(D139:F139)</f>
        <v>700000000</v>
      </c>
      <c r="D139" s="40">
        <v>700000000</v>
      </c>
      <c r="E139" s="40"/>
      <c r="F139" s="40"/>
      <c r="H139" s="24">
        <f>'[1]1.2.sz.mell. '!C139+'[1]1.3.sz.mell.'!C139+'[1]1.4.sz.mell. '!C139+'[1]1.5.sz.mell.'!C139</f>
        <v>700000000</v>
      </c>
      <c r="I139" s="34">
        <f t="shared" si="6"/>
        <v>0</v>
      </c>
    </row>
    <row r="140" spans="1:9" ht="12" customHeight="1" thickBot="1" x14ac:dyDescent="0.3">
      <c r="A140" s="103" t="s">
        <v>246</v>
      </c>
      <c r="B140" s="112" t="s">
        <v>247</v>
      </c>
      <c r="C140" s="116">
        <f t="shared" si="5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42">
        <f t="shared" si="6"/>
        <v>0</v>
      </c>
    </row>
    <row r="141" spans="1:9" ht="12" customHeight="1" thickBot="1" x14ac:dyDescent="0.3">
      <c r="A141" s="19" t="s">
        <v>75</v>
      </c>
      <c r="B141" s="115" t="s">
        <v>248</v>
      </c>
      <c r="C141" s="110">
        <f t="shared" si="5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5" t="s">
        <v>77</v>
      </c>
      <c r="B142" s="117" t="s">
        <v>249</v>
      </c>
      <c r="C142" s="98">
        <f t="shared" si="5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29">
        <f t="shared" si="6"/>
        <v>0</v>
      </c>
    </row>
    <row r="143" spans="1:9" ht="12" customHeight="1" thickBot="1" x14ac:dyDescent="0.3">
      <c r="A143" s="25" t="s">
        <v>79</v>
      </c>
      <c r="B143" s="117" t="s">
        <v>250</v>
      </c>
      <c r="C143" s="98">
        <f t="shared" si="5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6"/>
        <v>0</v>
      </c>
    </row>
    <row r="144" spans="1:9" ht="12" customHeight="1" thickBot="1" x14ac:dyDescent="0.3">
      <c r="A144" s="25" t="s">
        <v>81</v>
      </c>
      <c r="B144" s="117" t="s">
        <v>251</v>
      </c>
      <c r="C144" s="98">
        <f t="shared" si="5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6"/>
        <v>0</v>
      </c>
    </row>
    <row r="145" spans="1:9" ht="12" customHeight="1" thickBot="1" x14ac:dyDescent="0.3">
      <c r="A145" s="25" t="s">
        <v>83</v>
      </c>
      <c r="B145" s="117" t="s">
        <v>252</v>
      </c>
      <c r="C145" s="98">
        <f t="shared" si="5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34">
        <f t="shared" si="6"/>
        <v>0</v>
      </c>
    </row>
    <row r="146" spans="1:9" ht="12" customHeight="1" thickBot="1" x14ac:dyDescent="0.3">
      <c r="A146" s="25" t="s">
        <v>85</v>
      </c>
      <c r="B146" s="117" t="s">
        <v>253</v>
      </c>
      <c r="C146" s="98">
        <f t="shared" si="5"/>
        <v>0</v>
      </c>
      <c r="D146" s="40"/>
      <c r="E146" s="40"/>
      <c r="F146" s="40"/>
      <c r="H146" s="24">
        <f>'[1]1.2.sz.mell. '!C146+'[1]1.3.sz.mell.'!C146+'[1]1.4.sz.mell. '!C146+'[1]1.5.sz.mell.'!C146</f>
        <v>0</v>
      </c>
      <c r="I146" s="34">
        <f t="shared" si="6"/>
        <v>0</v>
      </c>
    </row>
    <row r="147" spans="1:9" ht="12" customHeight="1" thickBot="1" x14ac:dyDescent="0.3">
      <c r="A147" s="103" t="s">
        <v>87</v>
      </c>
      <c r="B147" s="117" t="s">
        <v>254</v>
      </c>
      <c r="C147" s="116">
        <f t="shared" si="5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42">
        <f t="shared" si="6"/>
        <v>0</v>
      </c>
    </row>
    <row r="148" spans="1:9" ht="12" customHeight="1" thickBot="1" x14ac:dyDescent="0.3">
      <c r="A148" s="19" t="s">
        <v>99</v>
      </c>
      <c r="B148" s="115" t="s">
        <v>255</v>
      </c>
      <c r="C148" s="110">
        <f t="shared" si="5"/>
        <v>45672254</v>
      </c>
      <c r="D148" s="55">
        <f>+D149+D150+D151+D152</f>
        <v>45672254</v>
      </c>
      <c r="E148" s="56">
        <f>+E149+E150+E151+E152</f>
        <v>0</v>
      </c>
      <c r="F148" s="56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6"/>
        <v>0</v>
      </c>
    </row>
    <row r="149" spans="1:9" ht="12" customHeight="1" thickBot="1" x14ac:dyDescent="0.3">
      <c r="A149" s="25" t="s">
        <v>101</v>
      </c>
      <c r="B149" s="117" t="s">
        <v>256</v>
      </c>
      <c r="C149" s="118">
        <f t="shared" si="5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5" t="s">
        <v>103</v>
      </c>
      <c r="B150" s="117" t="s">
        <v>257</v>
      </c>
      <c r="C150" s="98">
        <f t="shared" si="5"/>
        <v>45672254</v>
      </c>
      <c r="D150" s="40">
        <v>45672254</v>
      </c>
      <c r="E150" s="40"/>
      <c r="F150" s="40"/>
      <c r="H150" s="24">
        <f>'[1]1.2.sz.mell. '!C150+'[1]1.3.sz.mell.'!C150+'[1]1.4.sz.mell. '!C150+'[1]1.5.sz.mell.'!C150</f>
        <v>45672254</v>
      </c>
      <c r="I150" s="34">
        <f t="shared" si="6"/>
        <v>0</v>
      </c>
    </row>
    <row r="151" spans="1:9" ht="12" customHeight="1" thickBot="1" x14ac:dyDescent="0.3">
      <c r="A151" s="25" t="s">
        <v>105</v>
      </c>
      <c r="B151" s="117" t="s">
        <v>258</v>
      </c>
      <c r="C151" s="118">
        <f t="shared" si="5"/>
        <v>0</v>
      </c>
      <c r="D151" s="40"/>
      <c r="E151" s="40"/>
      <c r="F151" s="40"/>
      <c r="H151" s="24">
        <f>'[1]1.2.sz.mell. '!C151+'[1]1.3.sz.mell.'!C151+'[1]1.4.sz.mell. '!C151+'[1]1.5.sz.mell.'!C151</f>
        <v>0</v>
      </c>
      <c r="I151" s="34">
        <f t="shared" si="6"/>
        <v>0</v>
      </c>
    </row>
    <row r="152" spans="1:9" ht="12" customHeight="1" thickBot="1" x14ac:dyDescent="0.3">
      <c r="A152" s="103" t="s">
        <v>107</v>
      </c>
      <c r="B152" s="99" t="s">
        <v>259</v>
      </c>
      <c r="C152" s="119">
        <f t="shared" si="5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42">
        <f t="shared" si="6"/>
        <v>0</v>
      </c>
    </row>
    <row r="153" spans="1:9" ht="12" customHeight="1" thickBot="1" x14ac:dyDescent="0.3">
      <c r="A153" s="19" t="s">
        <v>260</v>
      </c>
      <c r="B153" s="115" t="s">
        <v>261</v>
      </c>
      <c r="C153" s="110">
        <f t="shared" si="5"/>
        <v>0</v>
      </c>
      <c r="D153" s="120">
        <f>+D154+D155+D156+D157+D158</f>
        <v>0</v>
      </c>
      <c r="E153" s="121">
        <f>+E154+E155+E156+E157+E158</f>
        <v>0</v>
      </c>
      <c r="F153" s="121">
        <f>SUM(F154:F158)</f>
        <v>0</v>
      </c>
      <c r="H153" s="24">
        <f>'[1]1.2.sz.mell. '!C153+'[1]1.3.sz.mell.'!C153+'[1]1.4.sz.mell. '!C153+'[1]1.5.sz.mell.'!C153</f>
        <v>0</v>
      </c>
      <c r="I153" s="24">
        <f t="shared" si="6"/>
        <v>0</v>
      </c>
    </row>
    <row r="154" spans="1:9" ht="12" customHeight="1" thickBot="1" x14ac:dyDescent="0.3">
      <c r="A154" s="25" t="s">
        <v>113</v>
      </c>
      <c r="B154" s="117" t="s">
        <v>262</v>
      </c>
      <c r="C154" s="118">
        <f t="shared" si="5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29">
        <f t="shared" si="6"/>
        <v>0</v>
      </c>
    </row>
    <row r="155" spans="1:9" ht="12" customHeight="1" thickBot="1" x14ac:dyDescent="0.3">
      <c r="A155" s="25" t="s">
        <v>115</v>
      </c>
      <c r="B155" s="117" t="s">
        <v>263</v>
      </c>
      <c r="C155" s="118">
        <f t="shared" si="5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6"/>
        <v>0</v>
      </c>
    </row>
    <row r="156" spans="1:9" ht="12" customHeight="1" thickBot="1" x14ac:dyDescent="0.3">
      <c r="A156" s="25" t="s">
        <v>117</v>
      </c>
      <c r="B156" s="117" t="s">
        <v>264</v>
      </c>
      <c r="C156" s="118">
        <f t="shared" si="5"/>
        <v>0</v>
      </c>
      <c r="D156" s="40"/>
      <c r="E156" s="40"/>
      <c r="F156" s="40"/>
      <c r="H156" s="24">
        <f>'[1]1.2.sz.mell. '!C156+'[1]1.3.sz.mell.'!C156+'[1]1.4.sz.mell. '!C156+'[1]1.5.sz.mell.'!C156</f>
        <v>0</v>
      </c>
      <c r="I156" s="34">
        <f t="shared" si="6"/>
        <v>0</v>
      </c>
    </row>
    <row r="157" spans="1:9" ht="12" customHeight="1" thickBot="1" x14ac:dyDescent="0.3">
      <c r="A157" s="25" t="s">
        <v>119</v>
      </c>
      <c r="B157" s="117" t="s">
        <v>265</v>
      </c>
      <c r="C157" s="118">
        <f t="shared" si="5"/>
        <v>0</v>
      </c>
      <c r="D157" s="40"/>
      <c r="E157" s="40"/>
      <c r="F157" s="40"/>
      <c r="H157" s="24">
        <f>'[1]1.2.sz.mell. '!C157+'[1]1.3.sz.mell.'!C157+'[1]1.4.sz.mell. '!C157+'[1]1.5.sz.mell.'!C157</f>
        <v>0</v>
      </c>
      <c r="I157" s="34">
        <f t="shared" si="6"/>
        <v>0</v>
      </c>
    </row>
    <row r="158" spans="1:9" ht="12" customHeight="1" thickBot="1" x14ac:dyDescent="0.3">
      <c r="A158" s="25" t="s">
        <v>266</v>
      </c>
      <c r="B158" s="117" t="s">
        <v>267</v>
      </c>
      <c r="C158" s="119">
        <f t="shared" si="5"/>
        <v>0</v>
      </c>
      <c r="D158" s="65"/>
      <c r="E158" s="65"/>
      <c r="F158" s="40"/>
      <c r="H158" s="24">
        <f>'[1]1.2.sz.mell. '!C158+'[1]1.3.sz.mell.'!C158+'[1]1.4.sz.mell. '!C158+'[1]1.5.sz.mell.'!C158</f>
        <v>0</v>
      </c>
      <c r="I158" s="42">
        <f t="shared" si="6"/>
        <v>0</v>
      </c>
    </row>
    <row r="159" spans="1:9" ht="12" customHeight="1" thickBot="1" x14ac:dyDescent="0.3">
      <c r="A159" s="19" t="s">
        <v>121</v>
      </c>
      <c r="B159" s="115" t="s">
        <v>268</v>
      </c>
      <c r="C159" s="110">
        <f t="shared" si="5"/>
        <v>0</v>
      </c>
      <c r="D159" s="120"/>
      <c r="E159" s="121"/>
      <c r="F159" s="122"/>
      <c r="H159" s="24">
        <f>'[1]1.2.sz.mell. '!C159+'[1]1.3.sz.mell.'!C159+'[1]1.4.sz.mell. '!C159+'[1]1.5.sz.mell.'!C159</f>
        <v>0</v>
      </c>
      <c r="I159" s="24">
        <f t="shared" si="6"/>
        <v>0</v>
      </c>
    </row>
    <row r="160" spans="1:9" ht="12" customHeight="1" thickBot="1" x14ac:dyDescent="0.3">
      <c r="A160" s="19" t="s">
        <v>269</v>
      </c>
      <c r="B160" s="115" t="s">
        <v>270</v>
      </c>
      <c r="C160" s="110">
        <f t="shared" si="5"/>
        <v>0</v>
      </c>
      <c r="D160" s="120"/>
      <c r="E160" s="121"/>
      <c r="F160" s="122"/>
      <c r="H160" s="24">
        <f>'[1]1.2.sz.mell. '!C160+'[1]1.3.sz.mell.'!C160+'[1]1.4.sz.mell. '!C160+'[1]1.5.sz.mell.'!C160</f>
        <v>0</v>
      </c>
      <c r="I160" s="24">
        <f t="shared" si="6"/>
        <v>0</v>
      </c>
    </row>
    <row r="161" spans="1:9" ht="15" customHeight="1" thickBot="1" x14ac:dyDescent="0.3">
      <c r="A161" s="19" t="s">
        <v>271</v>
      </c>
      <c r="B161" s="115" t="s">
        <v>272</v>
      </c>
      <c r="C161" s="110">
        <f t="shared" si="5"/>
        <v>771710688</v>
      </c>
      <c r="D161" s="123">
        <f>+D137+D141+D148+D153+D159+D160</f>
        <v>771710688</v>
      </c>
      <c r="E161" s="124">
        <f>+E137+E141+E148+E153+E159+E160</f>
        <v>0</v>
      </c>
      <c r="F161" s="124">
        <f>+F137+F141+F148+F153+F159+F160</f>
        <v>0</v>
      </c>
      <c r="G161" s="125"/>
      <c r="H161" s="24">
        <f>'[1]1.2.sz.mell. '!C161+'[1]1.3.sz.mell.'!C161+'[1]1.4.sz.mell. '!C161+'[1]1.5.sz.mell.'!C161</f>
        <v>771710688</v>
      </c>
      <c r="I161" s="24">
        <f t="shared" si="6"/>
        <v>0</v>
      </c>
    </row>
    <row r="162" spans="1:9" s="23" customFormat="1" ht="12.95" customHeight="1" thickBot="1" x14ac:dyDescent="0.25">
      <c r="A162" s="126" t="s">
        <v>273</v>
      </c>
      <c r="B162" s="127" t="s">
        <v>274</v>
      </c>
      <c r="C162" s="110">
        <f t="shared" si="5"/>
        <v>4535282563</v>
      </c>
      <c r="D162" s="123">
        <f>+D136+D161</f>
        <v>2571437600</v>
      </c>
      <c r="E162" s="124">
        <f>+E136+E161</f>
        <v>243632257</v>
      </c>
      <c r="F162" s="124">
        <f>+F136+F161</f>
        <v>1720212706</v>
      </c>
      <c r="H162" s="24">
        <f>'[1]1.2.sz.mell. '!C162+'[1]1.3.sz.mell.'!C162+'[1]1.4.sz.mell. '!C162+'[1]1.5.sz.mell.'!C162</f>
        <v>4535282563</v>
      </c>
      <c r="I162" s="24">
        <f t="shared" si="6"/>
        <v>0</v>
      </c>
    </row>
    <row r="163" spans="1:9" ht="7.5" customHeight="1" x14ac:dyDescent="0.25">
      <c r="C163" s="128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29" t="s">
        <v>277</v>
      </c>
      <c r="C166" s="21">
        <f>+C70-C136</f>
        <v>-981008749</v>
      </c>
      <c r="D166" s="81"/>
    </row>
    <row r="167" spans="1:9" ht="15" customHeight="1" thickBot="1" x14ac:dyDescent="0.3">
      <c r="A167" s="19" t="s">
        <v>31</v>
      </c>
      <c r="B167" s="129" t="s">
        <v>278</v>
      </c>
      <c r="C167" s="21">
        <f>+C94-C161</f>
        <v>981008749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2020-08-03T11:54:25Z</dcterms:created>
  <dcterms:modified xsi:type="dcterms:W3CDTF">2020-08-03T11:54:25Z</dcterms:modified>
</cp:coreProperties>
</file>