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firstSheet="13" activeTab="18"/>
  </bookViews>
  <sheets>
    <sheet name="1. MÉRLEG" sheetId="1" r:id="rId1"/>
    <sheet name="2. MŰKÖDÉSI" sheetId="2" r:id="rId2"/>
    <sheet name="3. FELHALMOZÁSI" sheetId="3" r:id="rId3"/>
    <sheet name="4. NORMATÍVÁK" sheetId="4" r:id="rId4"/>
    <sheet name="5.BERUHÁZÁSOK" sheetId="5" r:id="rId5"/>
    <sheet name="6.FELÚJÍTÁSOK" sheetId="6" r:id="rId6"/>
    <sheet name="7.EGYÉB_TÁM" sheetId="7" r:id="rId7"/>
    <sheet name="8. EU_TÁM" sheetId="8" r:id="rId8"/>
    <sheet name="9.Maradványkim." sheetId="9" r:id="rId9"/>
    <sheet name="1.tájékoztató" sheetId="10" r:id="rId10"/>
    <sheet name="2. sz tájékoztató t" sheetId="11" r:id="rId11"/>
    <sheet name="3. tájékoztató tábla" sheetId="12" r:id="rId12"/>
    <sheet name="4. sz tájékoztató t." sheetId="13" r:id="rId13"/>
    <sheet name="5.1. tájékoztató tábla" sheetId="14" r:id="rId14"/>
    <sheet name="5.2. tájékoztató tábla" sheetId="15" r:id="rId15"/>
    <sheet name="6.sz tájékoztató t." sheetId="16" r:id="rId16"/>
    <sheet name="7. tájékoztató tábla" sheetId="17" r:id="rId17"/>
    <sheet name="8. tájékoztató tábla" sheetId="18" r:id="rId18"/>
    <sheet name="9. tájékoztató tábla" sheetId="19" r:id="rId19"/>
  </sheets>
  <externalReferences>
    <externalReference r:id="rId22"/>
  </externalReferences>
  <definedNames>
    <definedName name="_xlfn.IFERROR" hidden="1">#NAME?</definedName>
    <definedName name="_xlnm.Print_Titles" localSheetId="13">'5.1. tájékoztató tábla'!$2:$6</definedName>
    <definedName name="_xlnm.Print_Area" localSheetId="0">'1. MÉRLEG'!$A$1:$F$159</definedName>
    <definedName name="_xlnm.Print_Area" localSheetId="9">'1.tájékoztató'!$A$1:$E$145</definedName>
    <definedName name="_xlnm.Print_Area" localSheetId="2">'3. FELHALMOZÁSI'!$A$1:$J$34</definedName>
    <definedName name="_xlnm.Print_Area" localSheetId="15">'6.sz tájékoztató t.'!$A$1:$I$5</definedName>
    <definedName name="_xlnm.Print_Area" localSheetId="8">'9.Maradványkim.'!$A$2:$E$26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<sst xmlns="http://schemas.openxmlformats.org/spreadsheetml/2006/main" count="1519" uniqueCount="794">
  <si>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</si>
  <si>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</si>
  <si>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</si>
  <si>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</si>
  <si>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</si>
  <si>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</si>
  <si>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</si>
  <si>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</si>
  <si>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</si>
  <si>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</si>
  <si>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III.1. Egyes jövedelempótló támogatások kiegészítése</t>
  </si>
  <si>
    <t>III.2. Hozzájárulás a pénzbeli szociális ellátásokhoz</t>
  </si>
  <si>
    <t>III.3. Egyes szociális és gyermekjóléti feladatok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</si>
  <si>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</si>
  <si>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</si>
  <si>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</si>
  <si>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</si>
  <si>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</si>
  <si>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</si>
  <si>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</si>
  <si>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</si>
  <si>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</si>
  <si>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</si>
  <si>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</si>
  <si>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</si>
  <si>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</si>
  <si>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</si>
  <si>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 xml:space="preserve">F </t>
  </si>
  <si>
    <t>H</t>
  </si>
  <si>
    <t>1.10.</t>
  </si>
  <si>
    <t>Közalkal-mazott</t>
  </si>
  <si>
    <t xml:space="preserve">    Hosszú lejáratú működési célú hiteltörlesztés</t>
  </si>
  <si>
    <t>2014. előtti kifizetés</t>
  </si>
  <si>
    <t>2016.</t>
  </si>
  <si>
    <t>2016. 
után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</si>
  <si>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</si>
  <si>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</si>
  <si>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</si>
  <si>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</si>
  <si>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</si>
  <si>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</si>
  <si>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</si>
  <si>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2014-2014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</si>
  <si>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</si>
  <si>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</si>
  <si>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</si>
  <si>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</si>
  <si>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</si>
  <si>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</si>
  <si>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</si>
  <si>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</si>
  <si>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</si>
  <si>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</si>
  <si>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</si>
  <si>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</si>
  <si>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</si>
  <si>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</si>
  <si>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</si>
  <si>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</si>
  <si>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</si>
  <si>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</si>
  <si>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</si>
  <si>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</si>
  <si>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</si>
  <si>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</si>
  <si>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</si>
  <si>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</si>
  <si>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</si>
  <si>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</si>
  <si>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</si>
  <si>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</si>
  <si>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</si>
  <si>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</si>
  <si>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2014. évi előirányzat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</si>
  <si>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</si>
  <si>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</si>
  <si>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</si>
  <si>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</si>
  <si>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</si>
  <si>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</si>
  <si>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</si>
  <si>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</si>
  <si>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</si>
  <si>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</si>
  <si>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</si>
  <si>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</si>
  <si>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</si>
  <si>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</si>
  <si>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</si>
  <si>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</si>
  <si>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</si>
  <si>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</si>
  <si>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</si>
  <si>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</si>
  <si>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</si>
  <si>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</si>
  <si>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</si>
  <si>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</si>
  <si>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</si>
  <si>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</si>
  <si>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</si>
  <si>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</si>
  <si>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</si>
  <si>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</si>
  <si>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</si>
  <si>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</si>
  <si>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</si>
  <si>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</si>
  <si>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</si>
  <si>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</si>
  <si>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</si>
  <si>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</si>
  <si>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</si>
  <si>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</si>
  <si>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</si>
  <si>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</si>
  <si>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</si>
  <si>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</si>
  <si>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</si>
  <si>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Felhasználás
2013. XII. 31-ig</t>
  </si>
  <si>
    <t>Tervezett előirányzat 2014. év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</si>
  <si>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</si>
  <si>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</si>
  <si>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</si>
  <si>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</si>
  <si>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</si>
  <si>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</si>
  <si>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</si>
  <si>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</si>
  <si>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</si>
  <si>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</si>
  <si>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</si>
  <si>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</si>
  <si>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</si>
  <si>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</si>
  <si>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</si>
  <si>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</si>
  <si>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</si>
  <si>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</si>
  <si>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</si>
  <si>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</si>
  <si>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</si>
  <si>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</si>
  <si>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</si>
  <si>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</si>
  <si>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</si>
  <si>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</si>
  <si>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</si>
  <si>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</si>
  <si>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</si>
  <si>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</si>
  <si>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</si>
  <si>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</si>
  <si>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</si>
  <si>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</si>
  <si>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</si>
  <si>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</si>
  <si>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</si>
  <si>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</si>
  <si>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</si>
  <si>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</si>
  <si>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</si>
  <si>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</si>
  <si>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</si>
  <si>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</si>
  <si>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</si>
  <si>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</si>
  <si>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</si>
  <si>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</si>
  <si>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</si>
  <si>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</si>
  <si>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</si>
  <si>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</si>
  <si>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</si>
  <si>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</si>
  <si>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</si>
  <si>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</si>
  <si>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</si>
  <si>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</si>
  <si>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</si>
  <si>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</si>
  <si>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</si>
  <si>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</si>
  <si>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</si>
  <si>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</si>
  <si>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</si>
  <si>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</si>
  <si>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</si>
  <si>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</si>
  <si>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</si>
  <si>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</si>
  <si>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</si>
  <si>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</si>
  <si>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</si>
  <si>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</si>
  <si>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</si>
  <si>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</si>
  <si>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</si>
  <si>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</si>
  <si>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</si>
  <si>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</si>
  <si>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</si>
  <si>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</si>
  <si>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</si>
  <si>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</si>
  <si>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</si>
  <si>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</si>
  <si>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</si>
  <si>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</si>
  <si>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</si>
  <si>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</si>
  <si>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</si>
  <si>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</si>
  <si>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</si>
  <si>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</si>
  <si>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</si>
  <si>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</si>
  <si>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</si>
  <si>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</si>
  <si>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</si>
  <si>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</si>
  <si>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</si>
  <si>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</si>
  <si>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</si>
  <si>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</si>
  <si>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</si>
  <si>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</si>
  <si>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</si>
  <si>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</si>
  <si>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</si>
  <si>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</si>
  <si>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</si>
  <si>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</si>
  <si>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</si>
  <si>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</si>
  <si>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</si>
  <si>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</si>
  <si>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</si>
  <si>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</si>
  <si>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</si>
  <si>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</si>
  <si>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</si>
  <si>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</si>
  <si>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</si>
  <si>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</si>
  <si>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</si>
  <si>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</si>
  <si>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</si>
  <si>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</si>
  <si>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</si>
  <si>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</si>
  <si>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</si>
  <si>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</si>
  <si>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</si>
  <si>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</si>
  <si>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</si>
  <si>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</si>
  <si>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</si>
  <si>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</si>
  <si>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</si>
  <si>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</si>
  <si>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</si>
  <si>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</si>
  <si>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</si>
  <si>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</si>
  <si>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</si>
  <si>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</si>
  <si>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</si>
  <si>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</si>
  <si>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</si>
  <si>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</si>
  <si>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</si>
  <si>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</si>
  <si>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</si>
  <si>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</si>
  <si>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</si>
  <si>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</si>
  <si>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2015. után</t>
  </si>
  <si>
    <t xml:space="preserve">   10.</t>
  </si>
  <si>
    <t>KÖLTSÉGVETÉSI ÉS FINANSZÍROZÁSI BEVÉTELEK ÖSSZESEN: (9+16)</t>
  </si>
  <si>
    <t>1. melléklet a …../2014.  (…. …..) önkormányzati rendelethez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</si>
  <si>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</si>
  <si>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</si>
  <si>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</si>
  <si>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</si>
  <si>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</si>
  <si>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</si>
  <si>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</si>
  <si>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A 2014. évi normatív  hozzájárulások alakulása jogcímenként</t>
  </si>
  <si>
    <t>A 2014. évi költségvetési törvény 2. melléklete szerinti jogcímek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</si>
  <si>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</si>
  <si>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</si>
  <si>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</si>
  <si>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</si>
  <si>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</si>
  <si>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</si>
  <si>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</si>
  <si>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</si>
  <si>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</si>
  <si>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</si>
  <si>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</si>
  <si>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</si>
  <si>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</si>
  <si>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</si>
  <si>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</si>
  <si>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</si>
  <si>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</si>
  <si>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</si>
  <si>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</si>
  <si>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</si>
  <si>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</si>
  <si>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</si>
  <si>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</si>
  <si>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</si>
  <si>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</si>
  <si>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</si>
  <si>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</si>
  <si>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</si>
  <si>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</si>
  <si>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</si>
  <si>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</si>
  <si>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</si>
  <si>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</si>
  <si>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</si>
  <si>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</si>
  <si>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</si>
  <si>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</si>
  <si>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</si>
  <si>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</si>
  <si>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</si>
  <si>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</si>
  <si>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</si>
  <si>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</si>
  <si>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</si>
  <si>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</si>
  <si>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</si>
  <si>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</si>
  <si>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</si>
  <si>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</si>
  <si>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</si>
  <si>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</si>
  <si>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</si>
  <si>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</si>
  <si>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</si>
  <si>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</si>
  <si>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</si>
  <si>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</si>
  <si>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</si>
  <si>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</si>
  <si>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</si>
  <si>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</si>
  <si>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</si>
  <si>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</si>
  <si>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</si>
  <si>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</si>
  <si>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</si>
  <si>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</si>
  <si>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</si>
  <si>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</si>
  <si>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</si>
  <si>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</si>
  <si>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</si>
  <si>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</si>
  <si>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</si>
  <si>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</si>
  <si>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</si>
  <si>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</si>
  <si>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</si>
  <si>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</si>
  <si>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</si>
  <si>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</si>
  <si>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</si>
  <si>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</si>
  <si>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</si>
  <si>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</si>
  <si>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</si>
  <si>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</si>
  <si>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</si>
  <si>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</si>
  <si>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</si>
  <si>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</si>
  <si>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</si>
  <si>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</si>
  <si>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</si>
  <si>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</si>
  <si>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</si>
  <si>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</si>
  <si>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</si>
  <si>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</si>
  <si>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</si>
  <si>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</si>
  <si>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</si>
  <si>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2014.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</si>
  <si>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</si>
  <si>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</si>
  <si>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</si>
  <si>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</si>
  <si>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</si>
  <si>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</si>
  <si>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Megnevezése</t>
  </si>
  <si>
    <t>I.</t>
  </si>
  <si>
    <t>II.</t>
  </si>
  <si>
    <t>13.1.</t>
  </si>
  <si>
    <t>13.2.</t>
  </si>
  <si>
    <t>6.3.</t>
  </si>
  <si>
    <t>Sorszám</t>
  </si>
  <si>
    <t>Mindösszesen</t>
  </si>
  <si>
    <t>Szilárdhulladék-gazdálkodási Társulás éves tagdíja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</si>
  <si>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</si>
  <si>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</si>
  <si>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</si>
  <si>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</si>
  <si>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</si>
  <si>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</si>
  <si>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</si>
  <si>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</si>
  <si>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</si>
  <si>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</si>
  <si>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</si>
  <si>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</si>
  <si>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</si>
  <si>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</si>
  <si>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Gépjárműadóból biztosított kedvezmény, mentesség
(1991. évi LXXXII. tv. 5. § alapján)</t>
  </si>
  <si>
    <t>Helyiségek (ingatlan) hasznosítása utáni kedvezmény, mentesség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</si>
  <si>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</si>
  <si>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</si>
  <si>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</si>
  <si>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</si>
  <si>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</si>
  <si>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</si>
  <si>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</si>
  <si>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</si>
  <si>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</si>
  <si>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</si>
  <si>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</si>
  <si>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</si>
  <si>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</si>
  <si>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</si>
  <si>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</si>
  <si>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</si>
  <si>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</si>
  <si>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</si>
  <si>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2015.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</si>
  <si>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</si>
  <si>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</si>
  <si>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</si>
  <si>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</si>
  <si>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</si>
  <si>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</si>
  <si>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I. Működési célú bevételek és kiadások mérlege
(Önkormányzati szinten)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</si>
  <si>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</si>
  <si>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</si>
  <si>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Olcsva Község Önkormányzata
2014. évi működési célú egyéb támogatás kiadási előirányzata</t>
  </si>
  <si>
    <t>Szeméttelep rekultivációs terv</t>
  </si>
  <si>
    <t>Fénymásoló beszerzés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</si>
  <si>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</si>
  <si>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</si>
  <si>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</si>
  <si>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</si>
  <si>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>Előző évről áthúzódó KÖH, iskola, óvoda támogatás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</si>
  <si>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</si>
  <si>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</si>
  <si>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</si>
  <si>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 xml:space="preserve">Hatályos módosított </t>
  </si>
  <si>
    <t>Teljesített</t>
  </si>
  <si>
    <t>Teljesítés %-a</t>
  </si>
  <si>
    <t>Módosított előirányzat</t>
  </si>
  <si>
    <t>Teljesítés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</si>
  <si>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</si>
  <si>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</si>
  <si>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</si>
  <si>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</si>
  <si>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</si>
  <si>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</si>
  <si>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</si>
  <si>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</si>
  <si>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</si>
  <si>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</si>
  <si>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</si>
  <si>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</si>
  <si>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</si>
  <si>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</si>
  <si>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</si>
  <si>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</si>
  <si>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</si>
  <si>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</si>
  <si>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</si>
  <si>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</si>
  <si>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</si>
  <si>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Közhatalmi bevételek (4.1.+4.2.+4.3.+4.4.)</t>
  </si>
  <si>
    <t>022</t>
  </si>
  <si>
    <t>Helyi adók  (4.1.1.+4.1.2.)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</si>
  <si>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</si>
  <si>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</si>
  <si>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</si>
  <si>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</si>
  <si>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</si>
  <si>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</si>
  <si>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</si>
  <si>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</si>
  <si>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</si>
  <si>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</si>
  <si>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</si>
  <si>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</si>
  <si>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</si>
  <si>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</si>
  <si>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</si>
  <si>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</si>
  <si>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</si>
  <si>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</si>
  <si>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</si>
  <si>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</si>
  <si>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</si>
  <si>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</si>
  <si>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</si>
  <si>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</si>
  <si>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</si>
  <si>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Működési célú visszatérítendő támogatások kölcsönök visszatér. ÁH-n kívülről</t>
  </si>
  <si>
    <t>048</t>
  </si>
  <si>
    <t>049</t>
  </si>
  <si>
    <t>050</t>
  </si>
  <si>
    <t>051</t>
  </si>
  <si>
    <t>052</t>
  </si>
  <si>
    <t>Felhalm. célú visszatérítendő támogatások kölcsönök visszatér. ÁH-n kívülről</t>
  </si>
  <si>
    <t>053</t>
  </si>
  <si>
    <t>054</t>
  </si>
  <si>
    <t>055</t>
  </si>
  <si>
    <t>056</t>
  </si>
  <si>
    <t>Hitel-, kölcsönfelvétel államháztartáson kívülről  (10.1.+…+10.3.)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</si>
  <si>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</si>
  <si>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</si>
  <si>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</si>
  <si>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</si>
  <si>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</si>
  <si>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</si>
  <si>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</si>
  <si>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</si>
  <si>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</si>
  <si>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</si>
  <si>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</si>
  <si>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</si>
  <si>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</si>
  <si>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</si>
  <si>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</si>
  <si>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</si>
  <si>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</si>
  <si>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</si>
  <si>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</si>
  <si>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</si>
  <si>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</si>
  <si>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</si>
  <si>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</si>
  <si>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</si>
  <si>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Kiadási jogcím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</si>
  <si>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</si>
  <si>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</si>
  <si>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</si>
  <si>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</si>
  <si>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</si>
  <si>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</si>
  <si>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</si>
  <si>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</si>
  <si>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Külföldi finanszírozás kiadásai (8.1. + … + 8.4.)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</si>
  <si>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</si>
  <si>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</si>
  <si>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</si>
  <si>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</si>
  <si>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</si>
  <si>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</si>
  <si>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</si>
  <si>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</si>
  <si>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</si>
  <si>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Adatok: ezer forintban!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</si>
  <si>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</si>
  <si>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</si>
  <si>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</si>
  <si>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</si>
  <si>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</si>
  <si>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</si>
  <si>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</si>
  <si>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</si>
  <si>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</si>
  <si>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</si>
  <si>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</si>
  <si>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</si>
  <si>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</si>
  <si>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</si>
  <si>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</si>
  <si>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</si>
  <si>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</si>
  <si>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</si>
  <si>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</si>
  <si>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</si>
  <si>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</si>
  <si>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</si>
  <si>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</si>
  <si>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</si>
  <si>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</si>
  <si>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</si>
  <si>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</si>
  <si>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</si>
  <si>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</si>
  <si>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</si>
  <si>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</si>
  <si>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</si>
  <si>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</si>
  <si>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</si>
  <si>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</si>
  <si>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</si>
  <si>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</si>
  <si>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</si>
  <si>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</si>
  <si>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</si>
  <si>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</si>
  <si>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</si>
  <si>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</si>
  <si>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</si>
  <si>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</si>
  <si>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</si>
  <si>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</si>
  <si>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</si>
  <si>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</si>
  <si>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</si>
  <si>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</si>
  <si>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</si>
  <si>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</si>
  <si>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</si>
  <si>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</si>
  <si>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</si>
  <si>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</si>
  <si>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</si>
  <si>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</si>
  <si>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</si>
  <si>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</si>
  <si>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</si>
  <si>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</si>
  <si>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</si>
  <si>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</si>
  <si>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</si>
  <si>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</si>
  <si>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</si>
  <si>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</si>
  <si>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</si>
  <si>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</si>
  <si>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</si>
  <si>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</si>
  <si>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</si>
  <si>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</si>
  <si>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</si>
  <si>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</si>
  <si>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</si>
  <si>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</si>
  <si>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</si>
  <si>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</si>
  <si>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</si>
  <si>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</si>
  <si>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</si>
  <si>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</si>
  <si>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</si>
  <si>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</si>
  <si>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</si>
  <si>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</si>
  <si>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</si>
  <si>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</si>
  <si>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</si>
  <si>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</si>
  <si>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</si>
  <si>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</si>
  <si>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</si>
  <si>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</si>
  <si>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</si>
  <si>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</si>
  <si>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</si>
  <si>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</si>
  <si>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</si>
  <si>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</si>
  <si>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</si>
  <si>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</si>
  <si>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</si>
  <si>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</si>
  <si>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</si>
  <si>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</si>
  <si>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</si>
  <si>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</si>
  <si>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</si>
  <si>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</si>
  <si>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</si>
  <si>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</si>
  <si>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</si>
  <si>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</si>
  <si>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</si>
  <si>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</si>
  <si>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</si>
  <si>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</si>
  <si>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</si>
  <si>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</si>
  <si>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</si>
  <si>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</si>
  <si>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</si>
  <si>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</si>
  <si>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</si>
  <si>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</si>
  <si>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</si>
  <si>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</si>
  <si>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</si>
  <si>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</si>
  <si>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</si>
  <si>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</si>
  <si>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</si>
  <si>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</si>
  <si>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</si>
  <si>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</si>
  <si>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</si>
  <si>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</si>
  <si>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</si>
  <si>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</si>
  <si>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</si>
  <si>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</si>
  <si>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</si>
  <si>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</si>
  <si>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</si>
  <si>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</si>
  <si>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</si>
  <si>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</si>
  <si>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</si>
  <si>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</si>
  <si>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</si>
  <si>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</si>
  <si>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</si>
  <si>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</si>
  <si>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</si>
  <si>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</si>
  <si>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</si>
  <si>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</si>
  <si>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</si>
  <si>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</si>
  <si>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</si>
  <si>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</si>
  <si>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</si>
  <si>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</si>
  <si>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</si>
  <si>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</si>
  <si>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</si>
  <si>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</si>
  <si>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</si>
  <si>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</si>
  <si>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</si>
  <si>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</si>
  <si>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</si>
  <si>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</si>
  <si>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</si>
  <si>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</si>
  <si>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</si>
  <si>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</si>
  <si>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</si>
  <si>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</si>
  <si>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</si>
  <si>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</si>
  <si>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</si>
  <si>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</si>
  <si>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</si>
  <si>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</si>
  <si>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</si>
  <si>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</si>
  <si>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</si>
  <si>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</si>
  <si>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</si>
  <si>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</si>
  <si>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</si>
  <si>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</si>
  <si>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</si>
  <si>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</si>
  <si>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</si>
  <si>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</si>
  <si>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OLCSVA KÖZSÉG ÖNKORMÁNYZATA
2014. ÉVI ZÁRSZÁMADÁSÁNAK MÉRLEGE</t>
  </si>
  <si>
    <t>1. melléklet a …../2015.  (…. …..) önkormányzati rendelethez</t>
  </si>
  <si>
    <t xml:space="preserve">2. melléklet a ……./2015. (... ....) önkormányzati rendelethez     </t>
  </si>
  <si>
    <t xml:space="preserve">
2014. évi módosított előirányzat</t>
  </si>
  <si>
    <t>2014. év módosított előirányzat</t>
  </si>
  <si>
    <t>Eredeti előirányzat</t>
  </si>
  <si>
    <t>Tervezett</t>
  </si>
  <si>
    <t>Tényleges</t>
  </si>
  <si>
    <t xml:space="preserve">3. melléklet a ……./2015. (... ....) önkormányzati rendelethez     </t>
  </si>
  <si>
    <t>4. melléklet a …/2015. (… ....) önkormányzati rendelethez</t>
  </si>
  <si>
    <t>5. melléklet a …./2015. (… ...) önkormányzati rendelethez</t>
  </si>
  <si>
    <t>6. melléklet a …./2015. (… ….) önkormányzati rendelethez</t>
  </si>
  <si>
    <t>7. melléklet a …./2015. (…. ….) önkormányzati rendelethez</t>
  </si>
  <si>
    <t>Olcsva Község Önkormányzata 2014.évi maradványának alakulása</t>
  </si>
  <si>
    <t>3. tájékoztató tábla a ......../2015. (........) önkormányzati rendelethez</t>
  </si>
  <si>
    <t>7. tájékoztató tábla a ......../2015 (........) önkormányzati rendelethez</t>
  </si>
  <si>
    <t>8. tájékoztató tábla a ......../2015. (........) önkormányzati rendelethez</t>
  </si>
  <si>
    <t>Olcsva Község Önkormányzata tulajdonában álló gazdálkodó szervezetek működéséből származókötelezettségek és részesedések alakulása  2014. évben</t>
  </si>
  <si>
    <t>Kossuth-Bocskai utcák járda felújítása</t>
  </si>
  <si>
    <t>Ecsediláp Vízgazd. Társ.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</si>
</sst>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#,##0.0###"/>
  </numFmts>
  <fonts count="71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b/>
      <i/>
      <sz val="9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1"/>
      <name val="Times New Roman CE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name val="MS Sans Serif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4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6" borderId="7" applyNumberFormat="0" applyFont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11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883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164" fontId="10" fillId="0" borderId="15" xfId="0" applyNumberFormat="1" applyFont="1" applyFill="1" applyBorder="1" applyAlignment="1" applyProtection="1">
      <alignment horizontal="center" vertical="center" wrapText="1"/>
      <protection/>
    </xf>
    <xf numFmtId="164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67" applyFont="1" applyFill="1">
      <alignment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49" fontId="1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1" fillId="0" borderId="21" xfId="67" applyFont="1" applyFill="1" applyBorder="1" applyAlignment="1" applyProtection="1">
      <alignment horizontal="left" vertical="center" wrapText="1" indent="1"/>
      <protection/>
    </xf>
    <xf numFmtId="0" fontId="1" fillId="0" borderId="22" xfId="67" applyFont="1" applyFill="1" applyBorder="1" applyAlignment="1" applyProtection="1">
      <alignment horizontal="left" vertical="center" wrapText="1" indent="1"/>
      <protection/>
    </xf>
    <xf numFmtId="0" fontId="1" fillId="0" borderId="23" xfId="67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>
      <alignment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36" fillId="0" borderId="18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36" fillId="0" borderId="22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1" fillId="0" borderId="28" xfId="67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164" fontId="34" fillId="0" borderId="33" xfId="0" applyNumberFormat="1" applyFont="1" applyFill="1" applyBorder="1" applyAlignment="1" applyProtection="1">
      <alignment horizontal="right" vertical="center" wrapText="1"/>
      <protection/>
    </xf>
    <xf numFmtId="164" fontId="39" fillId="0" borderId="0" xfId="0" applyNumberFormat="1" applyFont="1" applyFill="1" applyAlignment="1">
      <alignment horizontal="center" vertical="center" wrapText="1"/>
    </xf>
    <xf numFmtId="164" fontId="39" fillId="0" borderId="0" xfId="0" applyNumberFormat="1" applyFont="1" applyFill="1" applyAlignment="1">
      <alignment vertical="center" wrapText="1"/>
    </xf>
    <xf numFmtId="164" fontId="40" fillId="0" borderId="0" xfId="0" applyNumberFormat="1" applyFont="1" applyFill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Fill="1" applyAlignment="1">
      <alignment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 applyProtection="1">
      <alignment horizontal="left" vertical="center" wrapText="1" indent="1"/>
      <protection/>
    </xf>
    <xf numFmtId="0" fontId="9" fillId="10" borderId="36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right" vertical="center" wrapText="1"/>
    </xf>
    <xf numFmtId="0" fontId="34" fillId="0" borderId="0" xfId="0" applyFont="1" applyFill="1" applyAlignment="1">
      <alignment horizontal="center" vertical="center" wrapText="1"/>
    </xf>
    <xf numFmtId="164" fontId="11" fillId="0" borderId="27" xfId="0" applyNumberFormat="1" applyFont="1" applyFill="1" applyBorder="1" applyAlignment="1">
      <alignment vertical="center" wrapText="1"/>
    </xf>
    <xf numFmtId="41" fontId="34" fillId="0" borderId="0" xfId="0" applyNumberFormat="1" applyFont="1" applyAlignment="1" applyProtection="1">
      <alignment horizontal="right" vertical="top"/>
      <protection locked="0"/>
    </xf>
    <xf numFmtId="41" fontId="14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>
      <alignment/>
      <protection/>
    </xf>
    <xf numFmtId="41" fontId="10" fillId="0" borderId="22" xfId="0" applyNumberFormat="1" applyFont="1" applyFill="1" applyBorder="1" applyAlignment="1" applyProtection="1">
      <alignment vertical="center" wrapText="1"/>
      <protection locked="0"/>
    </xf>
    <xf numFmtId="4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1" fontId="10" fillId="0" borderId="11" xfId="0" applyNumberFormat="1" applyFont="1" applyFill="1" applyBorder="1" applyAlignment="1" applyProtection="1">
      <alignment vertical="center" wrapText="1"/>
      <protection/>
    </xf>
    <xf numFmtId="41" fontId="10" fillId="18" borderId="11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 applyProtection="1">
      <alignment/>
      <protection/>
    </xf>
    <xf numFmtId="41" fontId="6" fillId="0" borderId="24" xfId="0" applyNumberFormat="1" applyFont="1" applyFill="1" applyBorder="1" applyAlignment="1" applyProtection="1">
      <alignment vertical="center"/>
      <protection/>
    </xf>
    <xf numFmtId="41" fontId="6" fillId="0" borderId="25" xfId="0" applyNumberFormat="1" applyFont="1" applyFill="1" applyBorder="1" applyAlignment="1" applyProtection="1">
      <alignment horizontal="center" vertical="center"/>
      <protection/>
    </xf>
    <xf numFmtId="41" fontId="6" fillId="0" borderId="37" xfId="0" applyNumberFormat="1" applyFont="1" applyFill="1" applyBorder="1" applyAlignment="1" applyProtection="1">
      <alignment horizontal="center" vertical="center"/>
      <protection/>
    </xf>
    <xf numFmtId="41" fontId="11" fillId="0" borderId="20" xfId="0" applyNumberFormat="1" applyFont="1" applyFill="1" applyBorder="1" applyAlignment="1" applyProtection="1">
      <alignment vertical="center"/>
      <protection/>
    </xf>
    <xf numFmtId="41" fontId="11" fillId="0" borderId="21" xfId="0" applyNumberFormat="1" applyFont="1" applyFill="1" applyBorder="1" applyAlignment="1" applyProtection="1">
      <alignment vertical="center"/>
      <protection locked="0"/>
    </xf>
    <xf numFmtId="41" fontId="11" fillId="0" borderId="38" xfId="0" applyNumberFormat="1" applyFont="1" applyFill="1" applyBorder="1" applyAlignment="1" applyProtection="1">
      <alignment vertical="center"/>
      <protection/>
    </xf>
    <xf numFmtId="41" fontId="12" fillId="0" borderId="18" xfId="0" applyNumberFormat="1" applyFont="1" applyFill="1" applyBorder="1" applyAlignment="1" applyProtection="1" quotePrefix="1">
      <alignment horizontal="left" vertical="center" indent="1"/>
      <protection/>
    </xf>
    <xf numFmtId="41" fontId="12" fillId="0" borderId="22" xfId="0" applyNumberFormat="1" applyFont="1" applyFill="1" applyBorder="1" applyAlignment="1" applyProtection="1">
      <alignment vertical="center"/>
      <protection locked="0"/>
    </xf>
    <xf numFmtId="41" fontId="12" fillId="0" borderId="39" xfId="0" applyNumberFormat="1" applyFont="1" applyFill="1" applyBorder="1" applyAlignment="1" applyProtection="1">
      <alignment vertical="center"/>
      <protection/>
    </xf>
    <xf numFmtId="41" fontId="11" fillId="0" borderId="18" xfId="0" applyNumberFormat="1" applyFont="1" applyFill="1" applyBorder="1" applyAlignment="1" applyProtection="1">
      <alignment vertical="center"/>
      <protection/>
    </xf>
    <xf numFmtId="41" fontId="11" fillId="0" borderId="22" xfId="0" applyNumberFormat="1" applyFont="1" applyFill="1" applyBorder="1" applyAlignment="1" applyProtection="1">
      <alignment vertical="center"/>
      <protection locked="0"/>
    </xf>
    <xf numFmtId="41" fontId="11" fillId="0" borderId="39" xfId="0" applyNumberFormat="1" applyFont="1" applyFill="1" applyBorder="1" applyAlignment="1" applyProtection="1">
      <alignment vertical="center"/>
      <protection/>
    </xf>
    <xf numFmtId="41" fontId="6" fillId="0" borderId="29" xfId="0" applyNumberFormat="1" applyFont="1" applyFill="1" applyBorder="1" applyAlignment="1" applyProtection="1">
      <alignment vertical="center"/>
      <protection/>
    </xf>
    <xf numFmtId="41" fontId="11" fillId="0" borderId="11" xfId="0" applyNumberFormat="1" applyFont="1" applyFill="1" applyBorder="1" applyAlignment="1" applyProtection="1">
      <alignment vertical="center"/>
      <protection/>
    </xf>
    <xf numFmtId="41" fontId="11" fillId="0" borderId="4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1" fillId="0" borderId="18" xfId="0" applyNumberFormat="1" applyFont="1" applyFill="1" applyBorder="1" applyAlignment="1" applyProtection="1">
      <alignment horizontal="left" vertical="center"/>
      <protection/>
    </xf>
    <xf numFmtId="41" fontId="11" fillId="0" borderId="14" xfId="0" applyNumberFormat="1" applyFont="1" applyFill="1" applyBorder="1" applyAlignment="1" applyProtection="1">
      <alignment vertical="center" wrapText="1"/>
      <protection locked="0"/>
    </xf>
    <xf numFmtId="41" fontId="11" fillId="0" borderId="14" xfId="0" applyNumberFormat="1" applyFont="1" applyFill="1" applyBorder="1" applyAlignment="1" applyProtection="1">
      <alignment vertical="center" wrapText="1"/>
      <protection/>
    </xf>
    <xf numFmtId="41" fontId="11" fillId="0" borderId="41" xfId="0" applyNumberFormat="1" applyFont="1" applyFill="1" applyBorder="1" applyAlignment="1" applyProtection="1">
      <alignment vertical="center" wrapText="1"/>
      <protection locked="0"/>
    </xf>
    <xf numFmtId="41" fontId="11" fillId="0" borderId="42" xfId="0" applyNumberFormat="1" applyFont="1" applyFill="1" applyBorder="1" applyAlignment="1" applyProtection="1">
      <alignment vertical="center" wrapText="1"/>
      <protection locked="0"/>
    </xf>
    <xf numFmtId="41" fontId="11" fillId="0" borderId="15" xfId="0" applyNumberFormat="1" applyFont="1" applyFill="1" applyBorder="1" applyAlignment="1" applyProtection="1">
      <alignment vertical="center" wrapText="1"/>
      <protection locked="0"/>
    </xf>
    <xf numFmtId="41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41" fontId="0" fillId="18" borderId="14" xfId="0" applyNumberFormat="1" applyFont="1" applyFill="1" applyBorder="1" applyAlignment="1" applyProtection="1">
      <alignment horizontal="left" vertical="center" wrapText="1" indent="2"/>
      <protection/>
    </xf>
    <xf numFmtId="0" fontId="39" fillId="0" borderId="22" xfId="0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Alignment="1">
      <alignment horizontal="right" vertical="center" wrapText="1"/>
    </xf>
    <xf numFmtId="0" fontId="36" fillId="0" borderId="44" xfId="0" applyFont="1" applyBorder="1" applyAlignment="1" applyProtection="1">
      <alignment vertical="center"/>
      <protection locked="0"/>
    </xf>
    <xf numFmtId="0" fontId="34" fillId="0" borderId="0" xfId="69" applyFont="1">
      <alignment/>
      <protection/>
    </xf>
    <xf numFmtId="0" fontId="9" fillId="0" borderId="0" xfId="69" applyFont="1">
      <alignment/>
      <protection/>
    </xf>
    <xf numFmtId="41" fontId="10" fillId="0" borderId="45" xfId="0" applyNumberFormat="1" applyFont="1" applyFill="1" applyBorder="1" applyAlignment="1" applyProtection="1">
      <alignment vertical="center" wrapText="1"/>
      <protection locked="0"/>
    </xf>
    <xf numFmtId="41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4" fillId="10" borderId="31" xfId="0" applyFont="1" applyFill="1" applyBorder="1" applyAlignment="1" applyProtection="1">
      <alignment vertical="center" wrapText="1"/>
      <protection/>
    </xf>
    <xf numFmtId="0" fontId="44" fillId="10" borderId="14" xfId="0" applyFont="1" applyFill="1" applyBorder="1" applyAlignment="1" applyProtection="1">
      <alignment horizontal="left" vertical="center" wrapText="1"/>
      <protection/>
    </xf>
    <xf numFmtId="164" fontId="44" fillId="10" borderId="32" xfId="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Alignment="1">
      <alignment vertical="center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164" fontId="9" fillId="0" borderId="33" xfId="0" applyNumberFormat="1" applyFont="1" applyFill="1" applyBorder="1" applyAlignment="1" applyProtection="1">
      <alignment horizontal="right" vertical="center" wrapText="1"/>
      <protection/>
    </xf>
    <xf numFmtId="16" fontId="34" fillId="0" borderId="47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47" xfId="0" applyFont="1" applyFill="1" applyBorder="1" applyAlignment="1" applyProtection="1">
      <alignment horizontal="left" vertical="center" wrapText="1" indent="4"/>
      <protection locked="0"/>
    </xf>
    <xf numFmtId="0" fontId="34" fillId="0" borderId="47" xfId="0" applyFont="1" applyFill="1" applyBorder="1" applyAlignment="1" applyProtection="1" quotePrefix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164" fontId="44" fillId="10" borderId="14" xfId="0" applyNumberFormat="1" applyFont="1" applyFill="1" applyBorder="1" applyAlignment="1" applyProtection="1">
      <alignment horizontal="right" vertical="center" wrapText="1"/>
      <protection/>
    </xf>
    <xf numFmtId="0" fontId="44" fillId="10" borderId="29" xfId="0" applyFont="1" applyFill="1" applyBorder="1" applyAlignment="1" applyProtection="1">
      <alignment vertical="center" wrapText="1"/>
      <protection/>
    </xf>
    <xf numFmtId="164" fontId="44" fillId="10" borderId="40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" fillId="0" borderId="0" xfId="67" applyNumberFormat="1" applyFont="1" applyFill="1" applyAlignment="1">
      <alignment horizontal="right"/>
      <protection/>
    </xf>
    <xf numFmtId="0" fontId="36" fillId="0" borderId="22" xfId="0" applyFont="1" applyBorder="1" applyAlignment="1" applyProtection="1">
      <alignment vertical="center" wrapText="1"/>
      <protection locked="0"/>
    </xf>
    <xf numFmtId="0" fontId="9" fillId="0" borderId="22" xfId="69" applyFont="1" applyBorder="1" applyAlignment="1">
      <alignment horizontal="center" vertical="top" wrapText="1"/>
      <protection/>
    </xf>
    <xf numFmtId="0" fontId="9" fillId="0" borderId="22" xfId="69" applyFont="1" applyBorder="1">
      <alignment/>
      <protection/>
    </xf>
    <xf numFmtId="0" fontId="9" fillId="0" borderId="23" xfId="69" applyFont="1" applyBorder="1">
      <alignment/>
      <protection/>
    </xf>
    <xf numFmtId="0" fontId="9" fillId="0" borderId="21" xfId="69" applyFont="1" applyBorder="1" applyAlignment="1">
      <alignment horizontal="center" vertical="top" wrapText="1"/>
      <protection/>
    </xf>
    <xf numFmtId="0" fontId="9" fillId="0" borderId="38" xfId="69" applyFont="1" applyBorder="1" applyAlignment="1">
      <alignment horizontal="center" vertical="top" wrapText="1"/>
      <protection/>
    </xf>
    <xf numFmtId="0" fontId="9" fillId="0" borderId="39" xfId="69" applyFont="1" applyBorder="1" applyAlignment="1">
      <alignment horizontal="center" vertical="top" wrapText="1"/>
      <protection/>
    </xf>
    <xf numFmtId="0" fontId="9" fillId="0" borderId="29" xfId="69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top" wrapText="1"/>
      <protection/>
    </xf>
    <xf numFmtId="0" fontId="9" fillId="0" borderId="40" xfId="69" applyFont="1" applyBorder="1" applyAlignment="1">
      <alignment horizontal="center" vertical="top" wrapText="1"/>
      <protection/>
    </xf>
    <xf numFmtId="0" fontId="9" fillId="0" borderId="29" xfId="69" applyFont="1" applyBorder="1" applyAlignment="1">
      <alignment vertical="top" wrapText="1"/>
      <protection/>
    </xf>
    <xf numFmtId="164" fontId="10" fillId="0" borderId="41" xfId="0" applyNumberFormat="1" applyFont="1" applyFill="1" applyBorder="1" applyAlignment="1" applyProtection="1">
      <alignment horizontal="center" vertical="center" wrapText="1"/>
      <protection/>
    </xf>
    <xf numFmtId="164" fontId="10" fillId="0" borderId="48" xfId="0" applyNumberFormat="1" applyFont="1" applyFill="1" applyBorder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center" vertical="center" wrapText="1"/>
      <protection/>
    </xf>
    <xf numFmtId="164" fontId="10" fillId="0" borderId="49" xfId="0" applyNumberFormat="1" applyFont="1" applyFill="1" applyBorder="1" applyAlignment="1" applyProtection="1">
      <alignment horizontal="center" vertical="center" wrapText="1"/>
      <protection/>
    </xf>
    <xf numFmtId="164" fontId="10" fillId="0" borderId="4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4" xfId="67" applyFont="1" applyFill="1" applyBorder="1" applyAlignment="1" applyProtection="1">
      <alignment wrapText="1"/>
      <protection locked="0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41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3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4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55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41" fontId="0" fillId="0" borderId="48" xfId="0" applyNumberFormat="1" applyFont="1" applyFill="1" applyBorder="1" applyAlignment="1" applyProtection="1">
      <alignment horizontal="left" vertical="center" wrapText="1" indent="2"/>
      <protection locked="0"/>
    </xf>
    <xf numFmtId="41" fontId="11" fillId="0" borderId="49" xfId="0" applyNumberFormat="1" applyFont="1" applyFill="1" applyBorder="1" applyAlignment="1" applyProtection="1">
      <alignment vertical="center" wrapText="1"/>
      <protection locked="0"/>
    </xf>
    <xf numFmtId="41" fontId="11" fillId="0" borderId="44" xfId="0" applyNumberFormat="1" applyFont="1" applyFill="1" applyBorder="1" applyAlignment="1" applyProtection="1">
      <alignment vertical="center" wrapText="1"/>
      <protection locked="0"/>
    </xf>
    <xf numFmtId="41" fontId="11" fillId="0" borderId="50" xfId="0" applyNumberFormat="1" applyFont="1" applyFill="1" applyBorder="1" applyAlignment="1" applyProtection="1">
      <alignment vertical="center" wrapText="1"/>
      <protection locked="0"/>
    </xf>
    <xf numFmtId="41" fontId="11" fillId="0" borderId="51" xfId="0" applyNumberFormat="1" applyFont="1" applyFill="1" applyBorder="1" applyAlignment="1" applyProtection="1">
      <alignment vertical="center" wrapText="1"/>
      <protection locked="0"/>
    </xf>
    <xf numFmtId="41" fontId="11" fillId="0" borderId="56" xfId="0" applyNumberFormat="1" applyFont="1" applyFill="1" applyBorder="1" applyAlignment="1" applyProtection="1">
      <alignment vertical="center" wrapText="1"/>
      <protection locked="0"/>
    </xf>
    <xf numFmtId="41" fontId="11" fillId="0" borderId="57" xfId="0" applyNumberFormat="1" applyFont="1" applyFill="1" applyBorder="1" applyAlignment="1" applyProtection="1">
      <alignment vertical="center" wrapText="1"/>
      <protection locked="0"/>
    </xf>
    <xf numFmtId="41" fontId="11" fillId="0" borderId="0" xfId="0" applyNumberFormat="1" applyFont="1" applyFill="1" applyBorder="1" applyAlignment="1" applyProtection="1">
      <alignment vertical="center" wrapText="1"/>
      <protection locked="0"/>
    </xf>
    <xf numFmtId="41" fontId="11" fillId="0" borderId="31" xfId="0" applyNumberFormat="1" applyFont="1" applyFill="1" applyBorder="1" applyAlignment="1" applyProtection="1">
      <alignment vertical="center" wrapText="1"/>
      <protection/>
    </xf>
    <xf numFmtId="164" fontId="10" fillId="0" borderId="58" xfId="0" applyNumberFormat="1" applyFont="1" applyFill="1" applyBorder="1" applyAlignment="1" applyProtection="1">
      <alignment horizontal="center" vertical="center" wrapText="1"/>
      <protection/>
    </xf>
    <xf numFmtId="41" fontId="11" fillId="0" borderId="32" xfId="0" applyNumberFormat="1" applyFont="1" applyFill="1" applyBorder="1" applyAlignment="1" applyProtection="1">
      <alignment vertical="center" wrapText="1"/>
      <protection/>
    </xf>
    <xf numFmtId="41" fontId="11" fillId="0" borderId="59" xfId="0" applyNumberFormat="1" applyFont="1" applyFill="1" applyBorder="1" applyAlignment="1" applyProtection="1">
      <alignment vertical="center" wrapText="1"/>
      <protection/>
    </xf>
    <xf numFmtId="41" fontId="11" fillId="0" borderId="60" xfId="0" applyNumberFormat="1" applyFont="1" applyFill="1" applyBorder="1" applyAlignment="1" applyProtection="1">
      <alignment vertical="center" wrapText="1"/>
      <protection/>
    </xf>
    <xf numFmtId="41" fontId="11" fillId="0" borderId="61" xfId="0" applyNumberFormat="1" applyFont="1" applyFill="1" applyBorder="1" applyAlignment="1" applyProtection="1">
      <alignment vertical="center" wrapText="1"/>
      <protection/>
    </xf>
    <xf numFmtId="41" fontId="11" fillId="0" borderId="58" xfId="0" applyNumberFormat="1" applyFont="1" applyFill="1" applyBorder="1" applyAlignment="1" applyProtection="1">
      <alignment vertical="center" wrapText="1"/>
      <protection/>
    </xf>
    <xf numFmtId="41" fontId="11" fillId="0" borderId="62" xfId="0" applyNumberFormat="1" applyFont="1" applyFill="1" applyBorder="1" applyAlignment="1" applyProtection="1">
      <alignment vertical="center" wrapText="1"/>
      <protection/>
    </xf>
    <xf numFmtId="41" fontId="11" fillId="0" borderId="53" xfId="0" applyNumberFormat="1" applyFont="1" applyFill="1" applyBorder="1" applyAlignment="1" applyProtection="1">
      <alignment vertical="center" wrapText="1"/>
      <protection locked="0"/>
    </xf>
    <xf numFmtId="41" fontId="11" fillId="0" borderId="54" xfId="0" applyNumberFormat="1" applyFont="1" applyFill="1" applyBorder="1" applyAlignment="1" applyProtection="1">
      <alignment vertical="center" wrapText="1"/>
      <protection locked="0"/>
    </xf>
    <xf numFmtId="41" fontId="11" fillId="0" borderId="55" xfId="0" applyNumberFormat="1" applyFont="1" applyFill="1" applyBorder="1" applyAlignment="1" applyProtection="1">
      <alignment vertical="center" wrapText="1"/>
      <protection locked="0"/>
    </xf>
    <xf numFmtId="164" fontId="11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34" fillId="0" borderId="34" xfId="69" applyFont="1" applyBorder="1" applyAlignment="1">
      <alignment vertical="top" wrapText="1"/>
      <protection/>
    </xf>
    <xf numFmtId="0" fontId="9" fillId="0" borderId="14" xfId="69" applyFont="1" applyBorder="1" applyAlignment="1">
      <alignment horizontal="center"/>
      <protection/>
    </xf>
    <xf numFmtId="0" fontId="9" fillId="0" borderId="55" xfId="69" applyFont="1" applyBorder="1" applyAlignment="1">
      <alignment horizontal="center"/>
      <protection/>
    </xf>
    <xf numFmtId="0" fontId="34" fillId="0" borderId="35" xfId="69" applyFont="1" applyBorder="1" applyAlignment="1">
      <alignment horizontal="right" vertical="top" wrapText="1"/>
      <protection/>
    </xf>
    <xf numFmtId="41" fontId="34" fillId="0" borderId="35" xfId="69" applyNumberFormat="1" applyFont="1" applyBorder="1" applyAlignment="1">
      <alignment horizontal="right" vertical="top" wrapText="1"/>
      <protection/>
    </xf>
    <xf numFmtId="0" fontId="9" fillId="0" borderId="13" xfId="69" applyFont="1" applyBorder="1" applyAlignment="1">
      <alignment horizontal="right" vertical="top" wrapText="1"/>
      <protection/>
    </xf>
    <xf numFmtId="0" fontId="9" fillId="0" borderId="11" xfId="69" applyFont="1" applyBorder="1" applyAlignment="1">
      <alignment horizontal="right" vertical="top" wrapText="1"/>
      <protection/>
    </xf>
    <xf numFmtId="41" fontId="34" fillId="0" borderId="11" xfId="69" applyNumberFormat="1" applyFont="1" applyBorder="1" applyAlignment="1">
      <alignment horizontal="right" vertical="top" wrapText="1"/>
      <protection/>
    </xf>
    <xf numFmtId="0" fontId="9" fillId="0" borderId="54" xfId="69" applyFont="1" applyBorder="1" applyAlignment="1">
      <alignment horizontal="center"/>
      <protection/>
    </xf>
    <xf numFmtId="0" fontId="9" fillId="0" borderId="40" xfId="69" applyFont="1" applyBorder="1" applyAlignment="1">
      <alignment horizontal="right" vertical="top" wrapText="1"/>
      <protection/>
    </xf>
    <xf numFmtId="0" fontId="1" fillId="0" borderId="45" xfId="67" applyFont="1" applyFill="1" applyBorder="1" applyAlignment="1" applyProtection="1">
      <alignment horizontal="left" vertical="center" wrapText="1" indent="1"/>
      <protection/>
    </xf>
    <xf numFmtId="0" fontId="5" fillId="0" borderId="11" xfId="67" applyFont="1" applyFill="1" applyBorder="1" applyAlignment="1" applyProtection="1">
      <alignment horizontal="left" vertical="center" wrapText="1" inden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0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left" vertical="center" wrapText="1"/>
      <protection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vertical="center" wrapText="1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>
      <alignment horizontal="center" vertical="center" wrapText="1"/>
    </xf>
    <xf numFmtId="0" fontId="5" fillId="0" borderId="29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indent="1"/>
      <protection/>
    </xf>
    <xf numFmtId="0" fontId="34" fillId="0" borderId="28" xfId="0" applyFont="1" applyBorder="1" applyAlignment="1" applyProtection="1">
      <alignment horizontal="left" wrapText="1" indent="1"/>
      <protection/>
    </xf>
    <xf numFmtId="0" fontId="34" fillId="0" borderId="22" xfId="0" applyFont="1" applyBorder="1" applyAlignment="1" applyProtection="1">
      <alignment horizontal="left" wrapText="1" indent="1"/>
      <protection/>
    </xf>
    <xf numFmtId="0" fontId="34" fillId="0" borderId="66" xfId="0" applyFont="1" applyBorder="1" applyAlignment="1" applyProtection="1">
      <alignment horizontal="left" wrapText="1" indent="1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0" fontId="34" fillId="0" borderId="66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wrapText="1"/>
      <protection/>
    </xf>
    <xf numFmtId="0" fontId="5" fillId="0" borderId="24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vertical="center" wrapText="1"/>
      <protection/>
    </xf>
    <xf numFmtId="0" fontId="1" fillId="0" borderId="0" xfId="67" applyFont="1" applyFill="1" applyBorder="1" applyAlignment="1" applyProtection="1">
      <alignment horizontal="left" vertical="center" wrapText="1" indent="1"/>
      <protection/>
    </xf>
    <xf numFmtId="0" fontId="1" fillId="0" borderId="22" xfId="67" applyFont="1" applyFill="1" applyBorder="1" applyAlignment="1" applyProtection="1">
      <alignment horizontal="left" indent="6"/>
      <protection/>
    </xf>
    <xf numFmtId="0" fontId="1" fillId="0" borderId="22" xfId="67" applyFont="1" applyFill="1" applyBorder="1" applyAlignment="1" applyProtection="1">
      <alignment horizontal="left" vertical="center" wrapText="1" indent="6"/>
      <protection/>
    </xf>
    <xf numFmtId="0" fontId="1" fillId="0" borderId="66" xfId="67" applyFont="1" applyFill="1" applyBorder="1" applyAlignment="1" applyProtection="1">
      <alignment horizontal="left" vertical="center" wrapText="1" indent="6"/>
      <protection/>
    </xf>
    <xf numFmtId="0" fontId="1" fillId="0" borderId="35" xfId="67" applyFont="1" applyFill="1" applyBorder="1" applyAlignment="1" applyProtection="1">
      <alignment horizontal="left" vertical="center" wrapText="1" indent="6"/>
      <protection/>
    </xf>
    <xf numFmtId="0" fontId="5" fillId="0" borderId="11" xfId="67" applyFont="1" applyFill="1" applyBorder="1" applyAlignment="1" applyProtection="1">
      <alignment vertical="center" wrapText="1"/>
      <protection/>
    </xf>
    <xf numFmtId="0" fontId="1" fillId="0" borderId="66" xfId="67" applyFont="1" applyFill="1" applyBorder="1" applyAlignment="1" applyProtection="1">
      <alignment horizontal="left" vertical="center" wrapText="1" indent="1"/>
      <protection/>
    </xf>
    <xf numFmtId="0" fontId="34" fillId="0" borderId="66" xfId="0" applyFont="1" applyBorder="1" applyAlignment="1" applyProtection="1">
      <alignment horizontal="left" vertical="center" wrapText="1" indent="1"/>
      <protection/>
    </xf>
    <xf numFmtId="0" fontId="34" fillId="0" borderId="22" xfId="0" applyFont="1" applyBorder="1" applyAlignment="1" applyProtection="1">
      <alignment horizontal="left" vertical="center" wrapText="1" indent="1"/>
      <protection/>
    </xf>
    <xf numFmtId="0" fontId="1" fillId="0" borderId="28" xfId="67" applyFont="1" applyFill="1" applyBorder="1" applyAlignment="1" applyProtection="1">
      <alignment horizontal="left" vertical="center" wrapText="1" indent="6"/>
      <protection/>
    </xf>
    <xf numFmtId="0" fontId="9" fillId="0" borderId="10" xfId="0" applyFont="1" applyBorder="1" applyAlignment="1" applyProtection="1">
      <alignment horizontal="left" vertical="center" wrapText="1" indent="1"/>
      <protection/>
    </xf>
    <xf numFmtId="0" fontId="1" fillId="0" borderId="0" xfId="67" applyFill="1" applyProtection="1">
      <alignment/>
      <protection/>
    </xf>
    <xf numFmtId="0" fontId="1" fillId="0" borderId="0" xfId="67" applyFont="1" applyFill="1" applyProtection="1">
      <alignment/>
      <protection/>
    </xf>
    <xf numFmtId="0" fontId="5" fillId="0" borderId="25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Protection="1">
      <alignment/>
      <protection/>
    </xf>
    <xf numFmtId="0" fontId="5" fillId="0" borderId="29" xfId="67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Border="1" applyAlignment="1" applyProtection="1">
      <alignment wrapText="1"/>
      <protection/>
    </xf>
    <xf numFmtId="0" fontId="34" fillId="0" borderId="17" xfId="0" applyFont="1" applyBorder="1" applyAlignment="1" applyProtection="1">
      <alignment wrapText="1"/>
      <protection/>
    </xf>
    <xf numFmtId="0" fontId="34" fillId="0" borderId="18" xfId="0" applyFont="1" applyBorder="1" applyAlignment="1" applyProtection="1">
      <alignment wrapText="1"/>
      <protection/>
    </xf>
    <xf numFmtId="0" fontId="34" fillId="0" borderId="19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5" fillId="0" borderId="0" xfId="67" applyFont="1" applyFill="1" applyProtection="1">
      <alignment/>
      <protection/>
    </xf>
    <xf numFmtId="0" fontId="1" fillId="0" borderId="0" xfId="67" applyFont="1" applyFill="1" applyAlignment="1" applyProtection="1">
      <alignment horizontal="right" vertical="center" indent="1"/>
      <protection/>
    </xf>
    <xf numFmtId="0" fontId="14" fillId="0" borderId="67" xfId="0" applyFont="1" applyFill="1" applyBorder="1" applyAlignment="1" applyProtection="1">
      <alignment horizontal="right"/>
      <protection/>
    </xf>
    <xf numFmtId="0" fontId="1" fillId="0" borderId="0" xfId="67" applyFont="1" applyFill="1" applyAlignment="1" applyProtection="1">
      <alignment/>
      <protection/>
    </xf>
    <xf numFmtId="0" fontId="5" fillId="0" borderId="24" xfId="67" applyFont="1" applyFill="1" applyBorder="1" applyAlignment="1" applyProtection="1">
      <alignment horizontal="left" vertical="center" wrapText="1" indent="1"/>
      <protection/>
    </xf>
    <xf numFmtId="49" fontId="1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0" fontId="14" fillId="0" borderId="67" xfId="0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Protection="1">
      <alignment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right" vertical="center"/>
      <protection/>
    </xf>
    <xf numFmtId="164" fontId="5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1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0" xfId="0" applyNumberFormat="1" applyFont="1" applyFill="1" applyAlignment="1">
      <alignment horizontal="right" indent="1"/>
    </xf>
    <xf numFmtId="0" fontId="45" fillId="0" borderId="0" xfId="0" applyFont="1" applyFill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right" indent="1"/>
    </xf>
    <xf numFmtId="164" fontId="5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5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0" fontId="9" fillId="0" borderId="69" xfId="0" applyFont="1" applyFill="1" applyBorder="1" applyAlignment="1" applyProtection="1">
      <alignment horizontal="left" vertical="center" wrapText="1"/>
      <protection locked="0"/>
    </xf>
    <xf numFmtId="164" fontId="9" fillId="0" borderId="58" xfId="0" applyNumberFormat="1" applyFont="1" applyFill="1" applyBorder="1" applyAlignment="1" applyProtection="1">
      <alignment horizontal="right" vertical="center" wrapText="1"/>
      <protection/>
    </xf>
    <xf numFmtId="0" fontId="34" fillId="0" borderId="22" xfId="0" applyFont="1" applyBorder="1" applyAlignment="1" applyProtection="1" quotePrefix="1">
      <alignment horizontal="left" wrapText="1" indent="1"/>
      <protection/>
    </xf>
    <xf numFmtId="164" fontId="0" fillId="0" borderId="29" xfId="0" applyNumberForma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 applyProtection="1">
      <alignment horizontal="center" vertical="center" wrapText="1"/>
      <protection/>
    </xf>
    <xf numFmtId="164" fontId="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6" fontId="10" fillId="0" borderId="45" xfId="46" applyNumberFormat="1" applyFont="1" applyFill="1" applyBorder="1" applyAlignment="1" applyProtection="1">
      <alignment horizontal="center" vertical="center" wrapText="1"/>
      <protection/>
    </xf>
    <xf numFmtId="166" fontId="10" fillId="0" borderId="45" xfId="46" applyNumberFormat="1" applyFont="1" applyFill="1" applyBorder="1" applyAlignment="1" applyProtection="1">
      <alignment horizontal="right" vertical="center" wrapText="1"/>
      <protection/>
    </xf>
    <xf numFmtId="166" fontId="6" fillId="0" borderId="22" xfId="46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6" applyNumberFormat="1" applyFont="1" applyFill="1" applyBorder="1" applyAlignment="1" applyProtection="1">
      <alignment horizontal="right" vertical="center" wrapText="1"/>
      <protection/>
    </xf>
    <xf numFmtId="166" fontId="6" fillId="18" borderId="11" xfId="46" applyNumberFormat="1" applyFont="1" applyFill="1" applyBorder="1" applyAlignment="1" applyProtection="1">
      <alignment horizontal="right" vertical="center" wrapText="1"/>
      <protection/>
    </xf>
    <xf numFmtId="166" fontId="6" fillId="0" borderId="22" xfId="46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Alignment="1">
      <alignment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vertical="center"/>
      <protection locked="0"/>
    </xf>
    <xf numFmtId="164" fontId="5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1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Border="1" applyAlignment="1" applyProtection="1">
      <alignment horizontal="right" vertical="center" wrapText="1" indent="1"/>
      <protection/>
    </xf>
    <xf numFmtId="164" fontId="9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23" xfId="67" applyFont="1" applyFill="1" applyBorder="1" applyProtection="1">
      <alignment/>
      <protection/>
    </xf>
    <xf numFmtId="0" fontId="1" fillId="0" borderId="22" xfId="67" applyFont="1" applyFill="1" applyBorder="1" applyProtection="1">
      <alignment/>
      <protection/>
    </xf>
    <xf numFmtId="0" fontId="1" fillId="0" borderId="23" xfId="67" applyFont="1" applyFill="1" applyBorder="1" applyProtection="1">
      <alignment/>
      <protection/>
    </xf>
    <xf numFmtId="0" fontId="1" fillId="0" borderId="22" xfId="67" applyFont="1" applyFill="1" applyBorder="1" applyProtection="1">
      <alignment/>
      <protection/>
    </xf>
    <xf numFmtId="0" fontId="1" fillId="0" borderId="72" xfId="67" applyFont="1" applyFill="1" applyBorder="1" applyProtection="1">
      <alignment/>
      <protection/>
    </xf>
    <xf numFmtId="0" fontId="1" fillId="0" borderId="28" xfId="67" applyFont="1" applyFill="1" applyBorder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40" xfId="67" applyFont="1" applyFill="1" applyBorder="1" applyProtection="1">
      <alignment/>
      <protection/>
    </xf>
    <xf numFmtId="0" fontId="1" fillId="0" borderId="73" xfId="67" applyFont="1" applyFill="1" applyBorder="1" applyProtection="1">
      <alignment/>
      <protection/>
    </xf>
    <xf numFmtId="0" fontId="1" fillId="0" borderId="66" xfId="67" applyFont="1" applyFill="1" applyBorder="1" applyProtection="1">
      <alignment/>
      <protection/>
    </xf>
    <xf numFmtId="0" fontId="1" fillId="0" borderId="72" xfId="67" applyFont="1" applyFill="1" applyBorder="1" applyProtection="1">
      <alignment/>
      <protection/>
    </xf>
    <xf numFmtId="0" fontId="1" fillId="0" borderId="28" xfId="67" applyFont="1" applyFill="1" applyBorder="1" applyProtection="1">
      <alignment/>
      <protection/>
    </xf>
    <xf numFmtId="0" fontId="1" fillId="0" borderId="73" xfId="67" applyFont="1" applyFill="1" applyBorder="1" applyProtection="1">
      <alignment/>
      <protection/>
    </xf>
    <xf numFmtId="0" fontId="1" fillId="0" borderId="66" xfId="67" applyFont="1" applyFill="1" applyBorder="1" applyProtection="1">
      <alignment/>
      <protection/>
    </xf>
    <xf numFmtId="0" fontId="1" fillId="0" borderId="11" xfId="67" applyFont="1" applyFill="1" applyBorder="1">
      <alignment/>
      <protection/>
    </xf>
    <xf numFmtId="0" fontId="1" fillId="0" borderId="27" xfId="67" applyFont="1" applyFill="1" applyBorder="1" applyProtection="1">
      <alignment/>
      <protection/>
    </xf>
    <xf numFmtId="0" fontId="1" fillId="0" borderId="67" xfId="67" applyFont="1" applyFill="1" applyBorder="1" applyProtection="1">
      <alignment/>
      <protection/>
    </xf>
    <xf numFmtId="0" fontId="5" fillId="0" borderId="11" xfId="67" applyFont="1" applyFill="1" applyBorder="1" applyAlignment="1" applyProtection="1">
      <alignment horizontal="center"/>
      <protection/>
    </xf>
    <xf numFmtId="0" fontId="5" fillId="0" borderId="40" xfId="67" applyFont="1" applyFill="1" applyBorder="1" applyProtection="1">
      <alignment/>
      <protection/>
    </xf>
    <xf numFmtId="0" fontId="1" fillId="0" borderId="11" xfId="67" applyFont="1" applyFill="1" applyBorder="1" applyAlignment="1" applyProtection="1">
      <alignment horizontal="center"/>
      <protection/>
    </xf>
    <xf numFmtId="0" fontId="1" fillId="0" borderId="40" xfId="67" applyFont="1" applyFill="1" applyBorder="1" applyAlignment="1" applyProtection="1">
      <alignment horizontal="center"/>
      <protection/>
    </xf>
    <xf numFmtId="0" fontId="5" fillId="0" borderId="63" xfId="67" applyFont="1" applyFill="1" applyBorder="1" applyAlignment="1" applyProtection="1">
      <alignment horizontal="center" wrapText="1"/>
      <protection/>
    </xf>
    <xf numFmtId="0" fontId="1" fillId="0" borderId="63" xfId="67" applyFont="1" applyFill="1" applyBorder="1" applyAlignment="1" applyProtection="1">
      <alignment horizontal="center"/>
      <protection/>
    </xf>
    <xf numFmtId="0" fontId="1" fillId="0" borderId="63" xfId="67" applyFont="1" applyFill="1" applyBorder="1" applyProtection="1">
      <alignment/>
      <protection/>
    </xf>
    <xf numFmtId="0" fontId="1" fillId="0" borderId="63" xfId="67" applyFont="1" applyFill="1" applyBorder="1" applyProtection="1">
      <alignment/>
      <protection/>
    </xf>
    <xf numFmtId="0" fontId="1" fillId="0" borderId="63" xfId="67" applyFont="1" applyFill="1" applyBorder="1">
      <alignment/>
      <protection/>
    </xf>
    <xf numFmtId="41" fontId="1" fillId="0" borderId="65" xfId="67" applyNumberFormat="1" applyFont="1" applyFill="1" applyBorder="1" applyAlignment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72" xfId="67" applyFont="1" applyFill="1" applyBorder="1" applyAlignment="1" applyProtection="1">
      <alignment horizontal="right" indent="1"/>
      <protection/>
    </xf>
    <xf numFmtId="0" fontId="1" fillId="0" borderId="23" xfId="67" applyFont="1" applyFill="1" applyBorder="1" applyAlignment="1" applyProtection="1">
      <alignment horizontal="right" indent="1"/>
      <protection/>
    </xf>
    <xf numFmtId="0" fontId="1" fillId="0" borderId="73" xfId="67" applyFont="1" applyFill="1" applyBorder="1" applyAlignment="1" applyProtection="1">
      <alignment horizontal="right" indent="1"/>
      <protection/>
    </xf>
    <xf numFmtId="0" fontId="1" fillId="0" borderId="72" xfId="67" applyFont="1" applyFill="1" applyBorder="1" applyAlignment="1" applyProtection="1">
      <alignment horizontal="right" indent="1"/>
      <protection/>
    </xf>
    <xf numFmtId="0" fontId="1" fillId="0" borderId="23" xfId="67" applyFont="1" applyFill="1" applyBorder="1" applyAlignment="1" applyProtection="1">
      <alignment horizontal="right" indent="1"/>
      <protection/>
    </xf>
    <xf numFmtId="0" fontId="1" fillId="0" borderId="63" xfId="67" applyFont="1" applyFill="1" applyBorder="1" applyAlignment="1">
      <alignment horizontal="right" indent="1"/>
      <protection/>
    </xf>
    <xf numFmtId="0" fontId="1" fillId="0" borderId="73" xfId="67" applyFont="1" applyFill="1" applyBorder="1" applyAlignment="1" applyProtection="1">
      <alignment horizontal="right" indent="1"/>
      <protection/>
    </xf>
    <xf numFmtId="9" fontId="1" fillId="0" borderId="40" xfId="67" applyNumberFormat="1" applyFont="1" applyFill="1" applyBorder="1" applyAlignment="1" applyProtection="1">
      <alignment horizontal="right" indent="1"/>
      <protection/>
    </xf>
    <xf numFmtId="9" fontId="1" fillId="0" borderId="40" xfId="67" applyNumberFormat="1" applyFont="1" applyFill="1" applyBorder="1" applyAlignment="1" applyProtection="1">
      <alignment horizontal="right" indent="1"/>
      <protection/>
    </xf>
    <xf numFmtId="9" fontId="1" fillId="0" borderId="27" xfId="67" applyNumberFormat="1" applyFont="1" applyFill="1" applyBorder="1" applyAlignment="1" applyProtection="1">
      <alignment horizontal="right" indent="1"/>
      <protection/>
    </xf>
    <xf numFmtId="9" fontId="1" fillId="0" borderId="0" xfId="67" applyNumberFormat="1" applyFont="1" applyFill="1" applyBorder="1" applyAlignment="1" applyProtection="1">
      <alignment horizontal="right" indent="1"/>
      <protection/>
    </xf>
    <xf numFmtId="9" fontId="1" fillId="0" borderId="67" xfId="67" applyNumberFormat="1" applyFont="1" applyFill="1" applyBorder="1" applyAlignment="1" applyProtection="1">
      <alignment horizontal="right" indent="1"/>
      <protection/>
    </xf>
    <xf numFmtId="9" fontId="1" fillId="0" borderId="38" xfId="67" applyNumberFormat="1" applyFont="1" applyFill="1" applyBorder="1" applyAlignment="1" applyProtection="1">
      <alignment horizontal="right" indent="1"/>
      <protection/>
    </xf>
    <xf numFmtId="9" fontId="1" fillId="0" borderId="39" xfId="67" applyNumberFormat="1" applyFont="1" applyFill="1" applyBorder="1" applyAlignment="1" applyProtection="1">
      <alignment horizontal="right" indent="1"/>
      <protection/>
    </xf>
    <xf numFmtId="9" fontId="1" fillId="0" borderId="13" xfId="67" applyNumberFormat="1" applyFont="1" applyFill="1" applyBorder="1" applyAlignment="1" applyProtection="1">
      <alignment horizontal="right" indent="1"/>
      <protection/>
    </xf>
    <xf numFmtId="9" fontId="1" fillId="0" borderId="38" xfId="67" applyNumberFormat="1" applyFont="1" applyFill="1" applyBorder="1" applyAlignment="1" applyProtection="1">
      <alignment horizontal="right" indent="1"/>
      <protection/>
    </xf>
    <xf numFmtId="9" fontId="1" fillId="0" borderId="39" xfId="67" applyNumberFormat="1" applyFont="1" applyFill="1" applyBorder="1" applyAlignment="1" applyProtection="1">
      <alignment horizontal="right" indent="1"/>
      <protection/>
    </xf>
    <xf numFmtId="9" fontId="1" fillId="0" borderId="13" xfId="67" applyNumberFormat="1" applyFont="1" applyFill="1" applyBorder="1" applyAlignment="1" applyProtection="1">
      <alignment horizontal="right" indent="1"/>
      <protection/>
    </xf>
    <xf numFmtId="0" fontId="1" fillId="0" borderId="27" xfId="67" applyFont="1" applyFill="1" applyBorder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ill="1" applyBorder="1" applyProtection="1">
      <alignment/>
      <protection/>
    </xf>
    <xf numFmtId="0" fontId="1" fillId="0" borderId="67" xfId="67" applyFont="1" applyFill="1" applyBorder="1" applyAlignment="1" applyProtection="1">
      <alignment/>
      <protection/>
    </xf>
    <xf numFmtId="0" fontId="34" fillId="0" borderId="0" xfId="0" applyFont="1" applyAlignment="1" applyProtection="1">
      <alignment horizontal="right" vertical="top"/>
      <protection locked="0"/>
    </xf>
    <xf numFmtId="164" fontId="5" fillId="0" borderId="63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63" xfId="0" applyNumberFormat="1" applyFont="1" applyFill="1" applyBorder="1" applyAlignment="1" applyProtection="1">
      <alignment horizontal="center" vertical="center" wrapText="1"/>
      <protection/>
    </xf>
    <xf numFmtId="164" fontId="5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35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63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0" xfId="67" applyNumberFormat="1" applyFill="1" applyProtection="1">
      <alignment/>
      <protection/>
    </xf>
    <xf numFmtId="164" fontId="46" fillId="0" borderId="67" xfId="67" applyNumberFormat="1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 applyProtection="1">
      <alignment horizontal="right" vertical="center"/>
      <protection/>
    </xf>
    <xf numFmtId="0" fontId="6" fillId="0" borderId="35" xfId="67" applyFont="1" applyFill="1" applyBorder="1" applyAlignment="1" applyProtection="1">
      <alignment horizontal="center" vertical="center" wrapText="1"/>
      <protection/>
    </xf>
    <xf numFmtId="0" fontId="6" fillId="0" borderId="13" xfId="67" applyFont="1" applyFill="1" applyBorder="1" applyAlignment="1" applyProtection="1">
      <alignment horizontal="center" vertical="center" wrapText="1"/>
      <protection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0" fontId="10" fillId="0" borderId="40" xfId="67" applyFont="1" applyFill="1" applyBorder="1" applyAlignment="1" applyProtection="1">
      <alignment horizontal="center" vertical="center" wrapText="1"/>
      <protection/>
    </xf>
    <xf numFmtId="49" fontId="11" fillId="0" borderId="0" xfId="67" applyNumberFormat="1" applyFont="1" applyFill="1" applyProtection="1">
      <alignment/>
      <protection/>
    </xf>
    <xf numFmtId="0" fontId="11" fillId="0" borderId="0" xfId="67" applyFont="1" applyFill="1" applyProtection="1">
      <alignment/>
      <protection/>
    </xf>
    <xf numFmtId="0" fontId="10" fillId="0" borderId="29" xfId="67" applyFont="1" applyFill="1" applyBorder="1" applyAlignment="1" applyProtection="1">
      <alignment horizontal="left" vertical="center" wrapText="1" indent="1"/>
      <protection/>
    </xf>
    <xf numFmtId="0" fontId="10" fillId="0" borderId="11" xfId="67" applyFont="1" applyFill="1" applyBorder="1" applyAlignment="1" applyProtection="1">
      <alignment horizontal="left" vertical="center" wrapText="1"/>
      <protection/>
    </xf>
    <xf numFmtId="164" fontId="10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67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67" applyNumberFormat="1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49" fontId="11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47" fillId="0" borderId="28" xfId="0" applyFont="1" applyBorder="1" applyAlignment="1" applyProtection="1">
      <alignment horizontal="left" vertical="center" wrapText="1"/>
      <protection/>
    </xf>
    <xf numFmtId="164" fontId="1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47" fillId="0" borderId="22" xfId="0" applyFont="1" applyBorder="1" applyAlignment="1" applyProtection="1">
      <alignment horizontal="left" vertical="center" wrapText="1"/>
      <protection/>
    </xf>
    <xf numFmtId="164" fontId="1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19" borderId="22" xfId="6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67" applyNumberFormat="1" applyFont="1" applyFill="1" applyBorder="1" applyAlignment="1" applyProtection="1">
      <alignment horizontal="left" vertical="center" wrapText="1" indent="1"/>
      <protection/>
    </xf>
    <xf numFmtId="0" fontId="47" fillId="0" borderId="66" xfId="0" applyFont="1" applyBorder="1" applyAlignment="1" applyProtection="1">
      <alignment horizontal="left" vertical="center" wrapText="1"/>
      <protection/>
    </xf>
    <xf numFmtId="164" fontId="11" fillId="19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2" xfId="6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1" xfId="0" applyFont="1" applyBorder="1" applyAlignment="1" applyProtection="1">
      <alignment horizontal="left" vertical="center" wrapText="1"/>
      <protection/>
    </xf>
    <xf numFmtId="164" fontId="10" fillId="0" borderId="11" xfId="67" applyNumberFormat="1" applyFont="1" applyFill="1" applyBorder="1" applyAlignment="1" applyProtection="1">
      <alignment horizontal="right" vertical="center" wrapText="1" indent="1"/>
      <protection/>
    </xf>
    <xf numFmtId="164" fontId="10" fillId="0" borderId="32" xfId="67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11" fillId="0" borderId="74" xfId="67" applyNumberFormat="1" applyFont="1" applyFill="1" applyBorder="1" applyAlignment="1" applyProtection="1">
      <alignment horizontal="right" vertical="center" wrapText="1" indent="1"/>
      <protection/>
    </xf>
    <xf numFmtId="164" fontId="1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2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9" xfId="0" applyFont="1" applyBorder="1" applyAlignment="1" applyProtection="1">
      <alignment vertical="center" wrapText="1"/>
      <protection/>
    </xf>
    <xf numFmtId="0" fontId="47" fillId="0" borderId="66" xfId="0" applyFont="1" applyBorder="1" applyAlignment="1" applyProtection="1">
      <alignment vertical="center" wrapText="1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7" fillId="0" borderId="19" xfId="0" applyFont="1" applyBorder="1" applyAlignment="1" applyProtection="1">
      <alignment vertical="center" wrapText="1"/>
      <protection/>
    </xf>
    <xf numFmtId="164" fontId="10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1" xfId="0" applyFont="1" applyBorder="1" applyAlignment="1" applyProtection="1">
      <alignment vertical="center" wrapText="1"/>
      <protection/>
    </xf>
    <xf numFmtId="0" fontId="48" fillId="0" borderId="36" xfId="0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164" fontId="46" fillId="0" borderId="67" xfId="67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right"/>
      <protection/>
    </xf>
    <xf numFmtId="49" fontId="1" fillId="0" borderId="0" xfId="67" applyNumberFormat="1" applyFill="1" applyAlignment="1" applyProtection="1">
      <alignment/>
      <protection/>
    </xf>
    <xf numFmtId="0" fontId="1" fillId="0" borderId="0" xfId="67" applyFill="1" applyAlignment="1" applyProtection="1">
      <alignment/>
      <protection/>
    </xf>
    <xf numFmtId="0" fontId="10" fillId="0" borderId="32" xfId="67" applyFont="1" applyFill="1" applyBorder="1" applyAlignment="1" applyProtection="1">
      <alignment horizontal="center" vertical="center" wrapText="1"/>
      <protection/>
    </xf>
    <xf numFmtId="0" fontId="10" fillId="0" borderId="24" xfId="67" applyFont="1" applyFill="1" applyBorder="1" applyAlignment="1" applyProtection="1">
      <alignment horizontal="left" vertical="center" wrapText="1" indent="1"/>
      <protection/>
    </xf>
    <xf numFmtId="0" fontId="10" fillId="0" borderId="25" xfId="67" applyFont="1" applyFill="1" applyBorder="1" applyAlignment="1" applyProtection="1">
      <alignment vertical="center" wrapText="1"/>
      <protection/>
    </xf>
    <xf numFmtId="164" fontId="10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10" fillId="0" borderId="75" xfId="67" applyNumberFormat="1" applyFont="1" applyFill="1" applyBorder="1" applyAlignment="1" applyProtection="1">
      <alignment horizontal="right" vertical="center" wrapText="1" indent="1"/>
      <protection/>
    </xf>
    <xf numFmtId="49" fontId="11" fillId="0" borderId="20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67" applyFont="1" applyFill="1" applyBorder="1" applyAlignment="1" applyProtection="1">
      <alignment horizontal="left" vertical="center" wrapText="1"/>
      <protection/>
    </xf>
    <xf numFmtId="164" fontId="11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6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67" applyFont="1" applyFill="1" applyBorder="1" applyAlignment="1" applyProtection="1">
      <alignment horizontal="left" vertical="center" wrapText="1"/>
      <protection/>
    </xf>
    <xf numFmtId="0" fontId="11" fillId="0" borderId="23" xfId="67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1" fillId="0" borderId="22" xfId="67" applyFont="1" applyFill="1" applyBorder="1" applyAlignment="1" applyProtection="1">
      <alignment horizontal="left" vertical="center"/>
      <protection/>
    </xf>
    <xf numFmtId="49" fontId="11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66" xfId="67" applyFont="1" applyFill="1" applyBorder="1" applyAlignment="1" applyProtection="1">
      <alignment horizontal="left" vertical="center" wrapText="1"/>
      <protection/>
    </xf>
    <xf numFmtId="49" fontId="11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35" xfId="67" applyFont="1" applyFill="1" applyBorder="1" applyAlignment="1" applyProtection="1">
      <alignment horizontal="left" vertical="center" wrapText="1"/>
      <protection/>
    </xf>
    <xf numFmtId="164" fontId="11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67" applyFont="1" applyFill="1" applyBorder="1" applyAlignment="1" applyProtection="1">
      <alignment vertical="center" wrapText="1"/>
      <protection/>
    </xf>
    <xf numFmtId="0" fontId="11" fillId="0" borderId="28" xfId="67" applyFont="1" applyFill="1" applyBorder="1" applyAlignment="1" applyProtection="1">
      <alignment horizontal="left" vertical="center" wrapText="1"/>
      <protection/>
    </xf>
    <xf numFmtId="0" fontId="1" fillId="0" borderId="0" xfId="67" applyFill="1" applyAlignment="1" applyProtection="1">
      <alignment horizontal="left" vertical="center" indent="1"/>
      <protection/>
    </xf>
    <xf numFmtId="0" fontId="10" fillId="0" borderId="11" xfId="67" applyFont="1" applyFill="1" applyBorder="1" applyAlignment="1" applyProtection="1">
      <alignment horizontal="left" vertical="center" wrapText="1"/>
      <protection/>
    </xf>
    <xf numFmtId="0" fontId="11" fillId="0" borderId="45" xfId="67" applyFont="1" applyFill="1" applyBorder="1" applyAlignment="1" applyProtection="1">
      <alignment horizontal="left" vertical="center" wrapText="1"/>
      <protection/>
    </xf>
    <xf numFmtId="164" fontId="48" fillId="0" borderId="11" xfId="0" applyNumberFormat="1" applyFont="1" applyBorder="1" applyAlignment="1" applyProtection="1">
      <alignment horizontal="right" vertical="center" wrapText="1" indent="1"/>
      <protection/>
    </xf>
    <xf numFmtId="164" fontId="48" fillId="0" borderId="32" xfId="0" applyNumberFormat="1" applyFont="1" applyBorder="1" applyAlignment="1" applyProtection="1">
      <alignment horizontal="right" vertical="center" wrapText="1" indent="1"/>
      <protection/>
    </xf>
    <xf numFmtId="164" fontId="4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49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48" fillId="0" borderId="36" xfId="0" applyFont="1" applyBorder="1" applyAlignment="1" applyProtection="1">
      <alignment horizontal="left" vertical="center" wrapText="1" inden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7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right" vertical="center" wrapText="1" indent="1"/>
    </xf>
    <xf numFmtId="164" fontId="10" fillId="0" borderId="14" xfId="0" applyNumberFormat="1" applyFont="1" applyFill="1" applyBorder="1" applyAlignment="1">
      <alignment horizontal="left" vertical="center" wrapText="1" indent="1"/>
    </xf>
    <xf numFmtId="164" fontId="0" fillId="18" borderId="14" xfId="0" applyNumberFormat="1" applyFont="1" applyFill="1" applyBorder="1" applyAlignment="1">
      <alignment horizontal="left" vertical="center" wrapText="1" indent="2"/>
    </xf>
    <xf numFmtId="164" fontId="0" fillId="18" borderId="63" xfId="0" applyNumberFormat="1" applyFont="1" applyFill="1" applyBorder="1" applyAlignment="1">
      <alignment horizontal="left" vertical="center" wrapText="1" indent="2"/>
    </xf>
    <xf numFmtId="164" fontId="10" fillId="0" borderId="29" xfId="0" applyNumberFormat="1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164" fontId="10" fillId="0" borderId="40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horizontal="right" vertical="center" wrapText="1" indent="1"/>
    </xf>
    <xf numFmtId="164" fontId="11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vertical="center" wrapText="1"/>
      <protection locked="0"/>
    </xf>
    <xf numFmtId="164" fontId="0" fillId="18" borderId="14" xfId="0" applyNumberFormat="1" applyFont="1" applyFill="1" applyBorder="1" applyAlignment="1">
      <alignment horizontal="right" vertical="center" wrapText="1" indent="2"/>
    </xf>
    <xf numFmtId="164" fontId="0" fillId="18" borderId="63" xfId="0" applyNumberFormat="1" applyFont="1" applyFill="1" applyBorder="1" applyAlignment="1">
      <alignment horizontal="right" vertical="center" wrapText="1" indent="2"/>
    </xf>
    <xf numFmtId="0" fontId="34" fillId="0" borderId="0" xfId="71" applyFill="1" applyProtection="1">
      <alignment/>
      <protection/>
    </xf>
    <xf numFmtId="0" fontId="51" fillId="0" borderId="0" xfId="71" applyFont="1" applyFill="1" applyProtection="1">
      <alignment/>
      <protection/>
    </xf>
    <xf numFmtId="0" fontId="54" fillId="0" borderId="34" xfId="71" applyFont="1" applyFill="1" applyBorder="1" applyAlignment="1" applyProtection="1">
      <alignment horizontal="center" vertical="center" wrapText="1"/>
      <protection/>
    </xf>
    <xf numFmtId="0" fontId="54" fillId="0" borderId="35" xfId="71" applyFont="1" applyFill="1" applyBorder="1" applyAlignment="1" applyProtection="1">
      <alignment horizontal="center" vertical="center" wrapText="1"/>
      <protection/>
    </xf>
    <xf numFmtId="0" fontId="54" fillId="0" borderId="13" xfId="71" applyFont="1" applyFill="1" applyBorder="1" applyAlignment="1" applyProtection="1">
      <alignment horizontal="center" vertical="center" wrapText="1"/>
      <protection/>
    </xf>
    <xf numFmtId="0" fontId="34" fillId="0" borderId="0" xfId="71" applyFill="1" applyAlignment="1" applyProtection="1">
      <alignment horizontal="center" vertical="center"/>
      <protection/>
    </xf>
    <xf numFmtId="0" fontId="48" fillId="0" borderId="20" xfId="71" applyFont="1" applyFill="1" applyBorder="1" applyAlignment="1" applyProtection="1">
      <alignment vertical="center" wrapText="1"/>
      <protection/>
    </xf>
    <xf numFmtId="181" fontId="11" fillId="0" borderId="21" xfId="70" applyNumberFormat="1" applyFont="1" applyFill="1" applyBorder="1" applyAlignment="1" applyProtection="1">
      <alignment horizontal="center" vertical="center"/>
      <protection/>
    </xf>
    <xf numFmtId="180" fontId="48" fillId="0" borderId="21" xfId="71" applyNumberFormat="1" applyFont="1" applyFill="1" applyBorder="1" applyAlignment="1" applyProtection="1">
      <alignment horizontal="right" vertical="center" wrapText="1"/>
      <protection locked="0"/>
    </xf>
    <xf numFmtId="180" fontId="48" fillId="0" borderId="38" xfId="71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71" applyFill="1" applyAlignment="1" applyProtection="1">
      <alignment vertical="center"/>
      <protection/>
    </xf>
    <xf numFmtId="0" fontId="48" fillId="0" borderId="18" xfId="71" applyFont="1" applyFill="1" applyBorder="1" applyAlignment="1" applyProtection="1">
      <alignment vertical="center" wrapText="1"/>
      <protection/>
    </xf>
    <xf numFmtId="181" fontId="11" fillId="0" borderId="22" xfId="70" applyNumberFormat="1" applyFont="1" applyFill="1" applyBorder="1" applyAlignment="1" applyProtection="1">
      <alignment horizontal="center" vertical="center"/>
      <protection/>
    </xf>
    <xf numFmtId="180" fontId="48" fillId="0" borderId="22" xfId="71" applyNumberFormat="1" applyFont="1" applyFill="1" applyBorder="1" applyAlignment="1" applyProtection="1">
      <alignment horizontal="right" vertical="center" wrapText="1"/>
      <protection/>
    </xf>
    <xf numFmtId="180" fontId="48" fillId="0" borderId="39" xfId="71" applyNumberFormat="1" applyFont="1" applyFill="1" applyBorder="1" applyAlignment="1" applyProtection="1">
      <alignment horizontal="right" vertical="center" wrapText="1"/>
      <protection/>
    </xf>
    <xf numFmtId="0" fontId="55" fillId="0" borderId="18" xfId="71" applyFont="1" applyFill="1" applyBorder="1" applyAlignment="1" applyProtection="1">
      <alignment horizontal="left" vertical="center" wrapText="1" indent="1"/>
      <protection/>
    </xf>
    <xf numFmtId="180" fontId="54" fillId="0" borderId="22" xfId="71" applyNumberFormat="1" applyFont="1" applyFill="1" applyBorder="1" applyAlignment="1" applyProtection="1">
      <alignment horizontal="right" vertical="center" wrapText="1"/>
      <protection locked="0"/>
    </xf>
    <xf numFmtId="180" fontId="54" fillId="0" borderId="39" xfId="71" applyNumberFormat="1" applyFont="1" applyFill="1" applyBorder="1" applyAlignment="1" applyProtection="1">
      <alignment horizontal="right" vertical="center" wrapText="1"/>
      <protection locked="0"/>
    </xf>
    <xf numFmtId="180" fontId="47" fillId="0" borderId="22" xfId="71" applyNumberFormat="1" applyFont="1" applyFill="1" applyBorder="1" applyAlignment="1" applyProtection="1">
      <alignment horizontal="right" vertical="center" wrapText="1"/>
      <protection locked="0"/>
    </xf>
    <xf numFmtId="180" fontId="47" fillId="0" borderId="39" xfId="71" applyNumberFormat="1" applyFont="1" applyFill="1" applyBorder="1" applyAlignment="1" applyProtection="1">
      <alignment horizontal="right" vertical="center" wrapText="1"/>
      <protection locked="0"/>
    </xf>
    <xf numFmtId="180" fontId="47" fillId="0" borderId="22" xfId="71" applyNumberFormat="1" applyFont="1" applyFill="1" applyBorder="1" applyAlignment="1" applyProtection="1">
      <alignment horizontal="right" vertical="center" wrapText="1"/>
      <protection/>
    </xf>
    <xf numFmtId="180" fontId="47" fillId="0" borderId="39" xfId="71" applyNumberFormat="1" applyFont="1" applyFill="1" applyBorder="1" applyAlignment="1" applyProtection="1">
      <alignment horizontal="right" vertical="center" wrapText="1"/>
      <protection/>
    </xf>
    <xf numFmtId="0" fontId="48" fillId="0" borderId="34" xfId="71" applyFont="1" applyFill="1" applyBorder="1" applyAlignment="1" applyProtection="1">
      <alignment vertical="center" wrapText="1"/>
      <protection/>
    </xf>
    <xf numFmtId="181" fontId="11" fillId="0" borderId="35" xfId="70" applyNumberFormat="1" applyFont="1" applyFill="1" applyBorder="1" applyAlignment="1" applyProtection="1">
      <alignment horizontal="center" vertical="center"/>
      <protection/>
    </xf>
    <xf numFmtId="180" fontId="48" fillId="0" borderId="35" xfId="71" applyNumberFormat="1" applyFont="1" applyFill="1" applyBorder="1" applyAlignment="1" applyProtection="1">
      <alignment horizontal="right" vertical="center" wrapText="1"/>
      <protection/>
    </xf>
    <xf numFmtId="180" fontId="48" fillId="0" borderId="13" xfId="71" applyNumberFormat="1" applyFont="1" applyFill="1" applyBorder="1" applyAlignment="1" applyProtection="1">
      <alignment horizontal="right" vertical="center" wrapText="1"/>
      <protection/>
    </xf>
    <xf numFmtId="0" fontId="47" fillId="0" borderId="0" xfId="71" applyFont="1" applyFill="1" applyProtection="1">
      <alignment/>
      <protection/>
    </xf>
    <xf numFmtId="3" fontId="34" fillId="0" borderId="0" xfId="71" applyNumberFormat="1" applyFont="1" applyFill="1" applyProtection="1">
      <alignment/>
      <protection/>
    </xf>
    <xf numFmtId="3" fontId="34" fillId="0" borderId="0" xfId="71" applyNumberFormat="1" applyFont="1" applyFill="1" applyAlignment="1" applyProtection="1">
      <alignment horizontal="center"/>
      <protection/>
    </xf>
    <xf numFmtId="0" fontId="34" fillId="0" borderId="0" xfId="71" applyFont="1" applyFill="1" applyProtection="1">
      <alignment/>
      <protection/>
    </xf>
    <xf numFmtId="0" fontId="34" fillId="0" borderId="0" xfId="71" applyFill="1" applyAlignment="1" applyProtection="1">
      <alignment horizontal="center"/>
      <protection/>
    </xf>
    <xf numFmtId="0" fontId="0" fillId="0" borderId="0" xfId="70" applyFill="1" applyAlignment="1" applyProtection="1">
      <alignment vertical="center"/>
      <protection/>
    </xf>
    <xf numFmtId="0" fontId="0" fillId="0" borderId="0" xfId="70" applyFill="1" applyAlignment="1" applyProtection="1">
      <alignment vertical="center" wrapText="1"/>
      <protection/>
    </xf>
    <xf numFmtId="0" fontId="0" fillId="0" borderId="0" xfId="70" applyFill="1" applyAlignment="1" applyProtection="1">
      <alignment horizontal="center" vertical="center"/>
      <protection/>
    </xf>
    <xf numFmtId="49" fontId="10" fillId="0" borderId="34" xfId="70" applyNumberFormat="1" applyFont="1" applyFill="1" applyBorder="1" applyAlignment="1" applyProtection="1">
      <alignment horizontal="center" vertical="center" wrapText="1"/>
      <protection/>
    </xf>
    <xf numFmtId="49" fontId="10" fillId="0" borderId="35" xfId="70" applyNumberFormat="1" applyFont="1" applyFill="1" applyBorder="1" applyAlignment="1" applyProtection="1">
      <alignment horizontal="center" vertical="center"/>
      <protection/>
    </xf>
    <xf numFmtId="49" fontId="10" fillId="0" borderId="13" xfId="70" applyNumberFormat="1" applyFont="1" applyFill="1" applyBorder="1" applyAlignment="1" applyProtection="1">
      <alignment horizontal="center" vertical="center"/>
      <protection/>
    </xf>
    <xf numFmtId="49" fontId="0" fillId="0" borderId="0" xfId="70" applyNumberFormat="1" applyFont="1" applyFill="1" applyAlignment="1" applyProtection="1">
      <alignment horizontal="center" vertical="center"/>
      <protection/>
    </xf>
    <xf numFmtId="181" fontId="11" fillId="0" borderId="28" xfId="70" applyNumberFormat="1" applyFont="1" applyFill="1" applyBorder="1" applyAlignment="1" applyProtection="1">
      <alignment horizontal="center" vertical="center"/>
      <protection/>
    </xf>
    <xf numFmtId="182" fontId="11" fillId="0" borderId="68" xfId="70" applyNumberFormat="1" applyFont="1" applyFill="1" applyBorder="1" applyAlignment="1" applyProtection="1">
      <alignment vertical="center"/>
      <protection locked="0"/>
    </xf>
    <xf numFmtId="182" fontId="11" fillId="0" borderId="39" xfId="70" applyNumberFormat="1" applyFont="1" applyFill="1" applyBorder="1" applyAlignment="1" applyProtection="1">
      <alignment vertical="center"/>
      <protection locked="0"/>
    </xf>
    <xf numFmtId="182" fontId="10" fillId="0" borderId="39" xfId="70" applyNumberFormat="1" applyFont="1" applyFill="1" applyBorder="1" applyAlignment="1" applyProtection="1">
      <alignment vertical="center"/>
      <protection/>
    </xf>
    <xf numFmtId="182" fontId="10" fillId="0" borderId="39" xfId="70" applyNumberFormat="1" applyFont="1" applyFill="1" applyBorder="1" applyAlignment="1" applyProtection="1">
      <alignment vertical="center"/>
      <protection locked="0"/>
    </xf>
    <xf numFmtId="0" fontId="0" fillId="0" borderId="0" xfId="70" applyFont="1" applyFill="1" applyAlignment="1" applyProtection="1">
      <alignment vertical="center"/>
      <protection/>
    </xf>
    <xf numFmtId="0" fontId="10" fillId="0" borderId="34" xfId="70" applyFont="1" applyFill="1" applyBorder="1" applyAlignment="1" applyProtection="1">
      <alignment horizontal="left" vertical="center" wrapText="1"/>
      <protection/>
    </xf>
    <xf numFmtId="182" fontId="10" fillId="0" borderId="13" xfId="70" applyNumberFormat="1" applyFont="1" applyFill="1" applyBorder="1" applyAlignment="1" applyProtection="1">
      <alignment vertical="center"/>
      <protection/>
    </xf>
    <xf numFmtId="0" fontId="34" fillId="0" borderId="0" xfId="71" applyFont="1" applyFill="1" applyAlignment="1" applyProtection="1">
      <alignment/>
      <protection/>
    </xf>
    <xf numFmtId="0" fontId="41" fillId="0" borderId="0" xfId="70" applyFont="1" applyFill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60" fillId="0" borderId="29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59" fillId="0" borderId="40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top" wrapText="1"/>
      <protection/>
    </xf>
    <xf numFmtId="0" fontId="61" fillId="0" borderId="28" xfId="0" applyFont="1" applyBorder="1" applyAlignment="1" applyProtection="1">
      <alignment horizontal="left" vertical="top" wrapText="1"/>
      <protection locked="0"/>
    </xf>
    <xf numFmtId="9" fontId="61" fillId="0" borderId="28" xfId="78" applyFont="1" applyBorder="1" applyAlignment="1" applyProtection="1">
      <alignment horizontal="center" vertical="center" wrapText="1"/>
      <protection locked="0"/>
    </xf>
    <xf numFmtId="166" fontId="61" fillId="0" borderId="28" xfId="46" applyNumberFormat="1" applyFont="1" applyBorder="1" applyAlignment="1" applyProtection="1">
      <alignment horizontal="center" vertical="center" wrapText="1"/>
      <protection locked="0"/>
    </xf>
    <xf numFmtId="166" fontId="61" fillId="0" borderId="68" xfId="46" applyNumberFormat="1" applyFont="1" applyBorder="1" applyAlignment="1" applyProtection="1">
      <alignment horizontal="center" vertical="top" wrapText="1"/>
      <protection locked="0"/>
    </xf>
    <xf numFmtId="0" fontId="59" fillId="0" borderId="18" xfId="0" applyFont="1" applyBorder="1" applyAlignment="1" applyProtection="1">
      <alignment horizontal="center" vertical="top" wrapText="1"/>
      <protection/>
    </xf>
    <xf numFmtId="0" fontId="61" fillId="0" borderId="22" xfId="0" applyFont="1" applyBorder="1" applyAlignment="1" applyProtection="1">
      <alignment horizontal="left" vertical="top" wrapText="1"/>
      <protection locked="0"/>
    </xf>
    <xf numFmtId="9" fontId="61" fillId="0" borderId="22" xfId="78" applyFont="1" applyBorder="1" applyAlignment="1" applyProtection="1">
      <alignment horizontal="center" vertical="center" wrapText="1"/>
      <protection locked="0"/>
    </xf>
    <xf numFmtId="166" fontId="61" fillId="0" borderId="22" xfId="46" applyNumberFormat="1" applyFont="1" applyBorder="1" applyAlignment="1" applyProtection="1">
      <alignment horizontal="center" vertical="center" wrapText="1"/>
      <protection locked="0"/>
    </xf>
    <xf numFmtId="166" fontId="61" fillId="0" borderId="39" xfId="46" applyNumberFormat="1" applyFont="1" applyBorder="1" applyAlignment="1" applyProtection="1">
      <alignment horizontal="center" vertical="top" wrapText="1"/>
      <protection locked="0"/>
    </xf>
    <xf numFmtId="0" fontId="59" fillId="0" borderId="19" xfId="0" applyFont="1" applyBorder="1" applyAlignment="1" applyProtection="1">
      <alignment horizontal="center" vertical="top" wrapText="1"/>
      <protection/>
    </xf>
    <xf numFmtId="0" fontId="61" fillId="0" borderId="66" xfId="0" applyFont="1" applyBorder="1" applyAlignment="1" applyProtection="1">
      <alignment horizontal="left" vertical="top" wrapText="1"/>
      <protection locked="0"/>
    </xf>
    <xf numFmtId="9" fontId="61" fillId="0" borderId="66" xfId="78" applyFont="1" applyBorder="1" applyAlignment="1" applyProtection="1">
      <alignment horizontal="center" vertical="center" wrapText="1"/>
      <protection locked="0"/>
    </xf>
    <xf numFmtId="166" fontId="61" fillId="0" borderId="66" xfId="46" applyNumberFormat="1" applyFont="1" applyBorder="1" applyAlignment="1" applyProtection="1">
      <alignment horizontal="center" vertical="center" wrapText="1"/>
      <protection locked="0"/>
    </xf>
    <xf numFmtId="166" fontId="61" fillId="0" borderId="70" xfId="46" applyNumberFormat="1" applyFont="1" applyBorder="1" applyAlignment="1" applyProtection="1">
      <alignment horizontal="center" vertical="top" wrapText="1"/>
      <protection locked="0"/>
    </xf>
    <xf numFmtId="0" fontId="59" fillId="20" borderId="11" xfId="0" applyFont="1" applyFill="1" applyBorder="1" applyAlignment="1" applyProtection="1">
      <alignment horizontal="center" vertical="top" wrapText="1"/>
      <protection/>
    </xf>
    <xf numFmtId="166" fontId="61" fillId="0" borderId="11" xfId="46" applyNumberFormat="1" applyFont="1" applyBorder="1" applyAlignment="1" applyProtection="1">
      <alignment horizontal="center" vertical="center" wrapText="1"/>
      <protection/>
    </xf>
    <xf numFmtId="166" fontId="61" fillId="0" borderId="40" xfId="46" applyNumberFormat="1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3" fillId="0" borderId="0" xfId="0" applyFont="1" applyFill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83" fontId="6" fillId="0" borderId="68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64" fillId="0" borderId="22" xfId="0" applyFont="1" applyFill="1" applyBorder="1" applyAlignment="1">
      <alignment horizontal="left" vertical="center" indent="5"/>
    </xf>
    <xf numFmtId="183" fontId="41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center" indent="1"/>
    </xf>
    <xf numFmtId="183" fontId="41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83" fontId="6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center" vertical="center"/>
    </xf>
    <xf numFmtId="0" fontId="64" fillId="0" borderId="35" xfId="0" applyFont="1" applyFill="1" applyBorder="1" applyAlignment="1">
      <alignment horizontal="left" vertical="center" indent="5"/>
    </xf>
    <xf numFmtId="183" fontId="4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 wrapText="1"/>
      <protection/>
    </xf>
    <xf numFmtId="164" fontId="11" fillId="0" borderId="22" xfId="0" applyNumberFormat="1" applyFont="1" applyFill="1" applyBorder="1" applyAlignment="1" applyProtection="1">
      <alignment vertical="center"/>
      <protection locked="0"/>
    </xf>
    <xf numFmtId="164" fontId="11" fillId="0" borderId="77" xfId="0" applyNumberFormat="1" applyFont="1" applyFill="1" applyBorder="1" applyAlignment="1" applyProtection="1">
      <alignment vertical="center"/>
      <protection locked="0"/>
    </xf>
    <xf numFmtId="164" fontId="10" fillId="0" borderId="77" xfId="0" applyNumberFormat="1" applyFont="1" applyFill="1" applyBorder="1" applyAlignment="1" applyProtection="1">
      <alignment vertical="center"/>
      <protection/>
    </xf>
    <xf numFmtId="164" fontId="10" fillId="0" borderId="39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vertical="center" wrapText="1"/>
      <protection/>
    </xf>
    <xf numFmtId="164" fontId="11" fillId="0" borderId="66" xfId="0" applyNumberFormat="1" applyFont="1" applyFill="1" applyBorder="1" applyAlignment="1" applyProtection="1">
      <alignment vertical="center"/>
      <protection locked="0"/>
    </xf>
    <xf numFmtId="164" fontId="11" fillId="0" borderId="78" xfId="0" applyNumberFormat="1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 wrapText="1"/>
      <protection/>
    </xf>
    <xf numFmtId="164" fontId="11" fillId="0" borderId="35" xfId="0" applyNumberFormat="1" applyFont="1" applyFill="1" applyBorder="1" applyAlignment="1" applyProtection="1">
      <alignment vertical="center"/>
      <protection locked="0"/>
    </xf>
    <xf numFmtId="164" fontId="11" fillId="0" borderId="76" xfId="0" applyNumberFormat="1" applyFont="1" applyFill="1" applyBorder="1" applyAlignment="1" applyProtection="1">
      <alignment vertical="center"/>
      <protection locked="0"/>
    </xf>
    <xf numFmtId="164" fontId="10" fillId="0" borderId="11" xfId="0" applyNumberFormat="1" applyFont="1" applyFill="1" applyBorder="1" applyAlignment="1" applyProtection="1">
      <alignment vertical="center"/>
      <protection/>
    </xf>
    <xf numFmtId="164" fontId="10" fillId="0" borderId="43" xfId="0" applyNumberFormat="1" applyFont="1" applyFill="1" applyBorder="1" applyAlignment="1" applyProtection="1">
      <alignment vertical="center"/>
      <protection/>
    </xf>
    <xf numFmtId="164" fontId="10" fillId="0" borderId="4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0" fillId="0" borderId="13" xfId="0" applyNumberFormat="1" applyFont="1" applyFill="1" applyBorder="1" applyAlignment="1" applyProtection="1">
      <alignment vertical="center"/>
      <protection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65" fillId="0" borderId="0" xfId="68">
      <alignment/>
      <protection/>
    </xf>
    <xf numFmtId="0" fontId="65" fillId="0" borderId="0" xfId="68" applyFont="1">
      <alignment/>
      <protection/>
    </xf>
    <xf numFmtId="0" fontId="66" fillId="0" borderId="0" xfId="68" applyFont="1" applyFill="1" applyAlignment="1">
      <alignment horizontal="center" vertical="top" wrapText="1"/>
      <protection/>
    </xf>
    <xf numFmtId="0" fontId="65" fillId="0" borderId="0" xfId="68" applyFill="1">
      <alignment/>
      <protection/>
    </xf>
    <xf numFmtId="0" fontId="66" fillId="0" borderId="0" xfId="68" applyFont="1" applyFill="1" applyBorder="1" applyAlignment="1">
      <alignment horizontal="center" vertical="top" wrapText="1"/>
      <protection/>
    </xf>
    <xf numFmtId="0" fontId="66" fillId="0" borderId="79" xfId="68" applyFont="1" applyFill="1" applyBorder="1" applyAlignment="1">
      <alignment horizontal="center" vertical="top" wrapText="1"/>
      <protection/>
    </xf>
    <xf numFmtId="0" fontId="67" fillId="0" borderId="80" xfId="68" applyFont="1" applyBorder="1" applyAlignment="1">
      <alignment horizontal="center" vertical="top" wrapText="1"/>
      <protection/>
    </xf>
    <xf numFmtId="0" fontId="67" fillId="0" borderId="81" xfId="68" applyFont="1" applyBorder="1" applyAlignment="1">
      <alignment horizontal="left" vertical="top" wrapText="1"/>
      <protection/>
    </xf>
    <xf numFmtId="3" fontId="67" fillId="0" borderId="82" xfId="68" applyFont="1" applyBorder="1" applyAlignment="1">
      <alignment horizontal="right" vertical="top" wrapText="1"/>
      <protection/>
    </xf>
    <xf numFmtId="0" fontId="67" fillId="0" borderId="83" xfId="68" applyFont="1" applyBorder="1" applyAlignment="1">
      <alignment horizontal="center" vertical="top" wrapText="1"/>
      <protection/>
    </xf>
    <xf numFmtId="0" fontId="67" fillId="0" borderId="84" xfId="68" applyFont="1" applyBorder="1" applyAlignment="1">
      <alignment horizontal="left" vertical="top" wrapText="1"/>
      <protection/>
    </xf>
    <xf numFmtId="3" fontId="67" fillId="0" borderId="85" xfId="68" applyFont="1" applyBorder="1" applyAlignment="1">
      <alignment horizontal="right" vertical="top" wrapText="1"/>
      <protection/>
    </xf>
    <xf numFmtId="0" fontId="68" fillId="0" borderId="83" xfId="68" applyFont="1" applyBorder="1" applyAlignment="1">
      <alignment horizontal="center" vertical="top" wrapText="1"/>
      <protection/>
    </xf>
    <xf numFmtId="0" fontId="68" fillId="0" borderId="84" xfId="68" applyFont="1" applyBorder="1" applyAlignment="1">
      <alignment horizontal="left" vertical="top" wrapText="1"/>
      <protection/>
    </xf>
    <xf numFmtId="3" fontId="68" fillId="0" borderId="85" xfId="68" applyFont="1" applyBorder="1" applyAlignment="1">
      <alignment horizontal="right" vertical="top" wrapText="1"/>
      <protection/>
    </xf>
    <xf numFmtId="0" fontId="68" fillId="0" borderId="86" xfId="68" applyFont="1" applyBorder="1" applyAlignment="1">
      <alignment horizontal="center" vertical="top" wrapText="1"/>
      <protection/>
    </xf>
    <xf numFmtId="0" fontId="68" fillId="0" borderId="87" xfId="68" applyFont="1" applyBorder="1" applyAlignment="1">
      <alignment horizontal="left" vertical="top" wrapText="1"/>
      <protection/>
    </xf>
    <xf numFmtId="3" fontId="68" fillId="0" borderId="88" xfId="68" applyFont="1" applyBorder="1" applyAlignment="1">
      <alignment horizontal="right" vertical="top" wrapText="1"/>
      <protection/>
    </xf>
    <xf numFmtId="164" fontId="5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5" fillId="0" borderId="89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91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5" fillId="0" borderId="92" xfId="0" applyFont="1" applyFill="1" applyBorder="1" applyAlignment="1">
      <alignment/>
    </xf>
    <xf numFmtId="0" fontId="5" fillId="0" borderId="93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5" fillId="0" borderId="95" xfId="0" applyFont="1" applyFill="1" applyBorder="1" applyAlignment="1">
      <alignment/>
    </xf>
    <xf numFmtId="0" fontId="1" fillId="0" borderId="92" xfId="0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35" fillId="10" borderId="29" xfId="0" applyFont="1" applyFill="1" applyBorder="1" applyAlignment="1">
      <alignment vertical="center"/>
    </xf>
    <xf numFmtId="0" fontId="35" fillId="10" borderId="40" xfId="0" applyFont="1" applyFill="1" applyBorder="1" applyAlignment="1">
      <alignment vertical="center"/>
    </xf>
    <xf numFmtId="0" fontId="36" fillId="10" borderId="29" xfId="0" applyFont="1" applyFill="1" applyBorder="1" applyAlignment="1">
      <alignment/>
    </xf>
    <xf numFmtId="0" fontId="36" fillId="10" borderId="40" xfId="0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0" borderId="92" xfId="0" applyFont="1" applyFill="1" applyBorder="1" applyAlignment="1" applyProtection="1">
      <alignment horizontal="left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0" fillId="0" borderId="96" xfId="0" applyNumberFormat="1" applyFont="1" applyFill="1" applyBorder="1" applyAlignment="1" applyProtection="1">
      <alignment horizontal="center" vertical="center" wrapText="1"/>
      <protection/>
    </xf>
    <xf numFmtId="41" fontId="10" fillId="0" borderId="77" xfId="0" applyNumberFormat="1" applyFont="1" applyFill="1" applyBorder="1" applyAlignment="1" applyProtection="1">
      <alignment vertical="center" wrapText="1"/>
      <protection/>
    </xf>
    <xf numFmtId="41" fontId="10" fillId="0" borderId="97" xfId="0" applyNumberFormat="1" applyFont="1" applyFill="1" applyBorder="1" applyAlignment="1" applyProtection="1">
      <alignment vertical="center" wrapText="1"/>
      <protection/>
    </xf>
    <xf numFmtId="41" fontId="10" fillId="0" borderId="43" xfId="0" applyNumberFormat="1" applyFont="1" applyFill="1" applyBorder="1" applyAlignment="1" applyProtection="1">
      <alignment vertical="center" wrapText="1"/>
      <protection/>
    </xf>
    <xf numFmtId="164" fontId="2" fillId="0" borderId="39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vertical="center" wrapText="1"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2" fillId="0" borderId="70" xfId="0" applyNumberFormat="1" applyFont="1" applyFill="1" applyBorder="1" applyAlignment="1">
      <alignment vertical="center" wrapText="1"/>
    </xf>
    <xf numFmtId="164" fontId="2" fillId="0" borderId="40" xfId="0" applyNumberFormat="1" applyFont="1" applyFill="1" applyBorder="1" applyAlignment="1">
      <alignment vertical="center" wrapText="1"/>
    </xf>
    <xf numFmtId="166" fontId="6" fillId="0" borderId="77" xfId="46" applyNumberFormat="1" applyFont="1" applyFill="1" applyBorder="1" applyAlignment="1" applyProtection="1">
      <alignment horizontal="right" vertical="center" wrapText="1"/>
      <protection locked="0"/>
    </xf>
    <xf numFmtId="166" fontId="6" fillId="0" borderId="77" xfId="46" applyNumberFormat="1" applyFont="1" applyFill="1" applyBorder="1" applyAlignment="1" applyProtection="1">
      <alignment horizontal="right" vertical="center" wrapText="1"/>
      <protection/>
    </xf>
    <xf numFmtId="166" fontId="6" fillId="0" borderId="43" xfId="46" applyNumberFormat="1" applyFont="1" applyFill="1" applyBorder="1" applyAlignment="1" applyProtection="1">
      <alignment horizontal="right" vertical="center" wrapText="1"/>
      <protection/>
    </xf>
    <xf numFmtId="0" fontId="13" fillId="0" borderId="40" xfId="0" applyFont="1" applyBorder="1" applyAlignment="1">
      <alignment horizontal="center" vertical="center"/>
    </xf>
    <xf numFmtId="0" fontId="36" fillId="0" borderId="39" xfId="0" applyFont="1" applyBorder="1" applyAlignment="1">
      <alignment/>
    </xf>
    <xf numFmtId="0" fontId="36" fillId="10" borderId="38" xfId="0" applyFont="1" applyFill="1" applyBorder="1" applyAlignment="1">
      <alignment/>
    </xf>
    <xf numFmtId="0" fontId="13" fillId="0" borderId="98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3" fontId="36" fillId="0" borderId="77" xfId="0" applyNumberFormat="1" applyFont="1" applyBorder="1" applyAlignment="1" applyProtection="1">
      <alignment horizontal="right" vertical="center" indent="1"/>
      <protection locked="0"/>
    </xf>
    <xf numFmtId="3" fontId="13" fillId="0" borderId="77" xfId="0" applyNumberFormat="1" applyFont="1" applyBorder="1" applyAlignment="1" applyProtection="1">
      <alignment horizontal="right" vertical="center" indent="1"/>
      <protection locked="0"/>
    </xf>
    <xf numFmtId="3" fontId="13" fillId="0" borderId="31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>
      <alignment horizontal="center" vertical="center" wrapText="1"/>
    </xf>
    <xf numFmtId="0" fontId="36" fillId="10" borderId="21" xfId="0" applyFont="1" applyFill="1" applyBorder="1" applyAlignment="1">
      <alignment/>
    </xf>
    <xf numFmtId="0" fontId="36" fillId="0" borderId="22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1" fontId="34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41" fontId="3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41" fontId="39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41" fontId="39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1" fontId="34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1" fontId="9" fillId="10" borderId="96" xfId="0" applyNumberFormat="1" applyFont="1" applyFill="1" applyBorder="1" applyAlignment="1" applyProtection="1">
      <alignment vertical="center" wrapText="1"/>
      <protection/>
    </xf>
    <xf numFmtId="0" fontId="34" fillId="0" borderId="39" xfId="0" applyFont="1" applyFill="1" applyBorder="1" applyAlignment="1">
      <alignment vertical="center" wrapText="1"/>
    </xf>
    <xf numFmtId="0" fontId="39" fillId="0" borderId="39" xfId="0" applyFont="1" applyFill="1" applyBorder="1" applyAlignment="1">
      <alignment vertical="center" wrapText="1"/>
    </xf>
    <xf numFmtId="0" fontId="34" fillId="0" borderId="68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vertical="center" wrapText="1"/>
    </xf>
    <xf numFmtId="9" fontId="1" fillId="0" borderId="68" xfId="67" applyNumberFormat="1" applyFont="1" applyFill="1" applyBorder="1" applyAlignment="1" applyProtection="1">
      <alignment horizontal="right" indent="1"/>
      <protection/>
    </xf>
    <xf numFmtId="164" fontId="2" fillId="0" borderId="68" xfId="0" applyNumberFormat="1" applyFont="1" applyFill="1" applyBorder="1" applyAlignment="1" applyProtection="1">
      <alignment vertical="center" wrapText="1"/>
      <protection/>
    </xf>
    <xf numFmtId="164" fontId="5" fillId="0" borderId="48" xfId="0" applyNumberFormat="1" applyFont="1" applyFill="1" applyBorder="1" applyAlignment="1" applyProtection="1">
      <alignment horizontal="center" vertical="center" wrapText="1"/>
      <protection/>
    </xf>
    <xf numFmtId="41" fontId="34" fillId="0" borderId="0" xfId="0" applyNumberFormat="1" applyFont="1" applyAlignment="1" applyProtection="1">
      <alignment horizontal="right" vertical="top"/>
      <protection locked="0"/>
    </xf>
    <xf numFmtId="164" fontId="5" fillId="0" borderId="10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6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>
      <alignment horizontal="center"/>
      <protection/>
    </xf>
    <xf numFmtId="49" fontId="5" fillId="0" borderId="0" xfId="67" applyNumberFormat="1" applyFont="1" applyFill="1" applyBorder="1" applyAlignment="1" applyProtection="1">
      <alignment horizontal="center" vertical="center"/>
      <protection/>
    </xf>
    <xf numFmtId="164" fontId="14" fillId="0" borderId="67" xfId="67" applyNumberFormat="1" applyFont="1" applyFill="1" applyBorder="1" applyAlignment="1" applyProtection="1">
      <alignment horizontal="left"/>
      <protection/>
    </xf>
    <xf numFmtId="164" fontId="14" fillId="0" borderId="67" xfId="67" applyNumberFormat="1" applyFont="1" applyFill="1" applyBorder="1" applyAlignment="1" applyProtection="1">
      <alignment horizontal="left" vertical="center"/>
      <protection/>
    </xf>
    <xf numFmtId="0" fontId="5" fillId="0" borderId="0" xfId="67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right" vertical="top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35" fillId="0" borderId="0" xfId="0" applyNumberFormat="1" applyFont="1" applyFill="1" applyAlignment="1">
      <alignment horizontal="center" textRotation="180" wrapText="1"/>
    </xf>
    <xf numFmtId="164" fontId="5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54" xfId="0" applyNumberFormat="1" applyFont="1" applyFill="1" applyBorder="1" applyAlignment="1" applyProtection="1">
      <alignment horizontal="center" vertical="center" wrapText="1"/>
      <protection/>
    </xf>
    <xf numFmtId="164" fontId="35" fillId="0" borderId="0" xfId="0" applyNumberFormat="1" applyFont="1" applyFill="1" applyAlignment="1">
      <alignment horizontal="right" textRotation="180" wrapText="1"/>
    </xf>
    <xf numFmtId="0" fontId="44" fillId="10" borderId="31" xfId="0" applyFont="1" applyFill="1" applyBorder="1" applyAlignment="1" applyProtection="1">
      <alignment horizontal="center" vertical="center" wrapText="1"/>
      <protection/>
    </xf>
    <xf numFmtId="0" fontId="44" fillId="10" borderId="49" xfId="0" applyFont="1" applyFill="1" applyBorder="1" applyAlignment="1" applyProtection="1">
      <alignment horizontal="center" vertical="center" wrapText="1"/>
      <protection/>
    </xf>
    <xf numFmtId="0" fontId="44" fillId="10" borderId="32" xfId="0" applyFont="1" applyFill="1" applyBorder="1" applyAlignment="1" applyProtection="1">
      <alignment horizontal="center" vertical="center" wrapText="1"/>
      <protection/>
    </xf>
    <xf numFmtId="0" fontId="5" fillId="0" borderId="24" xfId="67" applyFont="1" applyFill="1" applyBorder="1" applyAlignment="1" applyProtection="1">
      <alignment horizontal="center" vertical="center" wrapText="1"/>
      <protection/>
    </xf>
    <xf numFmtId="0" fontId="5" fillId="0" borderId="16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horizontal="center" vertical="center"/>
      <protection/>
    </xf>
    <xf numFmtId="0" fontId="5" fillId="0" borderId="45" xfId="67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9" fillId="0" borderId="6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6" fillId="0" borderId="65" xfId="0" applyFont="1" applyBorder="1" applyAlignment="1" applyProtection="1">
      <alignment horizontal="center" vertical="center"/>
      <protection/>
    </xf>
    <xf numFmtId="0" fontId="36" fillId="0" borderId="45" xfId="0" applyFont="1" applyBorder="1" applyAlignment="1" applyProtection="1">
      <alignment horizontal="center" vertical="center"/>
      <protection/>
    </xf>
    <xf numFmtId="0" fontId="36" fillId="0" borderId="97" xfId="0" applyFont="1" applyBorder="1" applyAlignment="1" applyProtection="1">
      <alignment horizontal="center" vertical="center"/>
      <protection/>
    </xf>
    <xf numFmtId="0" fontId="13" fillId="10" borderId="31" xfId="0" applyFont="1" applyFill="1" applyBorder="1" applyAlignment="1" applyProtection="1">
      <alignment horizontal="left" vertical="center"/>
      <protection/>
    </xf>
    <xf numFmtId="0" fontId="13" fillId="10" borderId="32" xfId="0" applyFont="1" applyFill="1" applyBorder="1" applyAlignment="1" applyProtection="1">
      <alignment horizontal="left" vertical="center"/>
      <protection/>
    </xf>
    <xf numFmtId="0" fontId="13" fillId="10" borderId="20" xfId="0" applyFont="1" applyFill="1" applyBorder="1" applyAlignment="1" applyProtection="1">
      <alignment horizontal="left" vertical="center"/>
      <protection/>
    </xf>
    <xf numFmtId="0" fontId="13" fillId="10" borderId="21" xfId="0" applyFont="1" applyFill="1" applyBorder="1" applyAlignment="1" applyProtection="1">
      <alignment horizontal="left" vertical="center"/>
      <protection/>
    </xf>
    <xf numFmtId="0" fontId="13" fillId="10" borderId="99" xfId="0" applyFont="1" applyFill="1" applyBorder="1" applyAlignment="1" applyProtection="1">
      <alignment horizontal="left" vertical="center"/>
      <protection/>
    </xf>
    <xf numFmtId="41" fontId="2" fillId="0" borderId="0" xfId="0" applyNumberFormat="1" applyFont="1" applyFill="1" applyAlignment="1" applyProtection="1">
      <alignment horizontal="center" wrapText="1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69" fillId="0" borderId="0" xfId="68" applyFont="1" applyFill="1" applyAlignment="1">
      <alignment horizontal="center" vertical="top" wrapText="1"/>
      <protection/>
    </xf>
    <xf numFmtId="0" fontId="70" fillId="0" borderId="0" xfId="68" applyFont="1" applyFill="1">
      <alignment/>
      <protection/>
    </xf>
    <xf numFmtId="164" fontId="6" fillId="0" borderId="21" xfId="67" applyNumberFormat="1" applyFont="1" applyFill="1" applyBorder="1" applyAlignment="1" applyProtection="1">
      <alignment horizontal="center" vertical="center"/>
      <protection/>
    </xf>
    <xf numFmtId="164" fontId="6" fillId="0" borderId="38" xfId="67" applyNumberFormat="1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0" fontId="6" fillId="0" borderId="21" xfId="67" applyFont="1" applyFill="1" applyBorder="1" applyAlignment="1" applyProtection="1">
      <alignment horizontal="center" vertical="center" wrapText="1"/>
      <protection/>
    </xf>
    <xf numFmtId="0" fontId="6" fillId="0" borderId="35" xfId="67" applyFont="1" applyFill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horizontal="center" vertical="center" wrapText="1"/>
      <protection/>
    </xf>
    <xf numFmtId="0" fontId="6" fillId="0" borderId="34" xfId="67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100" xfId="0" applyNumberFormat="1" applyFont="1" applyFill="1" applyBorder="1" applyAlignment="1" applyProtection="1">
      <alignment horizontal="center" vertical="center"/>
      <protection/>
    </xf>
    <xf numFmtId="164" fontId="6" fillId="0" borderId="48" xfId="0" applyNumberFormat="1" applyFont="1" applyFill="1" applyBorder="1" applyAlignment="1" applyProtection="1">
      <alignment horizontal="center" vertical="center"/>
      <protection/>
    </xf>
    <xf numFmtId="164" fontId="6" fillId="0" borderId="101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60" xfId="0" applyNumberFormat="1" applyFont="1" applyFill="1" applyBorder="1" applyAlignment="1" applyProtection="1">
      <alignment horizontal="center" vertical="center"/>
      <protection/>
    </xf>
    <xf numFmtId="164" fontId="6" fillId="0" borderId="100" xfId="0" applyNumberFormat="1" applyFont="1" applyFill="1" applyBorder="1" applyAlignment="1" applyProtection="1">
      <alignment horizontal="center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50" fillId="0" borderId="0" xfId="0" applyNumberFormat="1" applyFont="1" applyFill="1" applyAlignment="1">
      <alignment horizontal="center" textRotation="180" wrapText="1"/>
    </xf>
    <xf numFmtId="164" fontId="6" fillId="0" borderId="99" xfId="0" applyNumberFormat="1" applyFont="1" applyFill="1" applyBorder="1" applyAlignment="1">
      <alignment horizontal="center" vertical="center" wrapText="1"/>
    </xf>
    <xf numFmtId="164" fontId="6" fillId="0" borderId="102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00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100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justify" vertical="center" wrapText="1"/>
    </xf>
    <xf numFmtId="0" fontId="9" fillId="0" borderId="0" xfId="71" applyFont="1" applyFill="1" applyAlignment="1" applyProtection="1">
      <alignment horizontal="center" vertical="center" wrapText="1"/>
      <protection/>
    </xf>
    <xf numFmtId="0" fontId="9" fillId="0" borderId="0" xfId="71" applyFont="1" applyFill="1" applyAlignment="1" applyProtection="1">
      <alignment horizontal="center" vertical="center"/>
      <protection/>
    </xf>
    <xf numFmtId="0" fontId="52" fillId="0" borderId="22" xfId="71" applyFont="1" applyFill="1" applyBorder="1" applyAlignment="1" applyProtection="1">
      <alignment horizontal="center" wrapText="1"/>
      <protection/>
    </xf>
    <xf numFmtId="0" fontId="52" fillId="0" borderId="39" xfId="71" applyFont="1" applyFill="1" applyBorder="1" applyAlignment="1" applyProtection="1">
      <alignment horizontal="center" wrapText="1"/>
      <protection/>
    </xf>
    <xf numFmtId="0" fontId="34" fillId="0" borderId="0" xfId="71" applyFont="1" applyFill="1" applyAlignment="1" applyProtection="1">
      <alignment horizontal="left"/>
      <protection/>
    </xf>
    <xf numFmtId="0" fontId="52" fillId="0" borderId="0" xfId="71" applyFont="1" applyFill="1" applyBorder="1" applyAlignment="1" applyProtection="1">
      <alignment horizontal="right"/>
      <protection/>
    </xf>
    <xf numFmtId="0" fontId="53" fillId="0" borderId="24" xfId="71" applyFont="1" applyFill="1" applyBorder="1" applyAlignment="1" applyProtection="1">
      <alignment horizontal="center" vertical="center" wrapText="1"/>
      <protection/>
    </xf>
    <xf numFmtId="0" fontId="53" fillId="0" borderId="16" xfId="71" applyFont="1" applyFill="1" applyBorder="1" applyAlignment="1" applyProtection="1">
      <alignment horizontal="center" vertical="center" wrapText="1"/>
      <protection/>
    </xf>
    <xf numFmtId="0" fontId="53" fillId="0" borderId="17" xfId="71" applyFont="1" applyFill="1" applyBorder="1" applyAlignment="1" applyProtection="1">
      <alignment horizontal="center" vertical="center" wrapText="1"/>
      <protection/>
    </xf>
    <xf numFmtId="0" fontId="52" fillId="0" borderId="21" xfId="71" applyFont="1" applyFill="1" applyBorder="1" applyAlignment="1" applyProtection="1">
      <alignment horizontal="center" vertical="center" wrapText="1"/>
      <protection/>
    </xf>
    <xf numFmtId="0" fontId="52" fillId="0" borderId="22" xfId="71" applyFont="1" applyFill="1" applyBorder="1" applyAlignment="1" applyProtection="1">
      <alignment horizontal="center" vertical="center" wrapText="1"/>
      <protection/>
    </xf>
    <xf numFmtId="0" fontId="46" fillId="0" borderId="25" xfId="70" applyFont="1" applyFill="1" applyBorder="1" applyAlignment="1" applyProtection="1">
      <alignment horizontal="center" vertical="center" textRotation="90"/>
      <protection/>
    </xf>
    <xf numFmtId="0" fontId="46" fillId="0" borderId="45" xfId="70" applyFont="1" applyFill="1" applyBorder="1" applyAlignment="1" applyProtection="1">
      <alignment horizontal="center" vertical="center" textRotation="90"/>
      <protection/>
    </xf>
    <xf numFmtId="0" fontId="46" fillId="0" borderId="28" xfId="70" applyFont="1" applyFill="1" applyBorder="1" applyAlignment="1" applyProtection="1">
      <alignment horizontal="center" vertical="center" textRotation="90"/>
      <protection/>
    </xf>
    <xf numFmtId="0" fontId="52" fillId="0" borderId="37" xfId="71" applyFont="1" applyFill="1" applyBorder="1" applyAlignment="1" applyProtection="1">
      <alignment horizontal="center" vertical="center" wrapText="1"/>
      <protection/>
    </xf>
    <xf numFmtId="0" fontId="52" fillId="0" borderId="68" xfId="71" applyFont="1" applyFill="1" applyBorder="1" applyAlignment="1" applyProtection="1">
      <alignment horizontal="center" vertical="center" wrapText="1"/>
      <protection/>
    </xf>
    <xf numFmtId="0" fontId="46" fillId="0" borderId="0" xfId="70" applyFont="1" applyFill="1" applyBorder="1" applyAlignment="1" applyProtection="1">
      <alignment horizontal="right" vertical="center"/>
      <protection/>
    </xf>
    <xf numFmtId="0" fontId="5" fillId="0" borderId="0" xfId="70" applyFont="1" applyFill="1" applyAlignment="1" applyProtection="1">
      <alignment horizontal="center" vertical="center" wrapText="1"/>
      <protection/>
    </xf>
    <xf numFmtId="0" fontId="2" fillId="0" borderId="0" xfId="70" applyFont="1" applyFill="1" applyAlignment="1" applyProtection="1">
      <alignment horizontal="center" vertical="center" wrapText="1"/>
      <protection/>
    </xf>
    <xf numFmtId="0" fontId="5" fillId="0" borderId="20" xfId="70" applyFont="1" applyFill="1" applyBorder="1" applyAlignment="1" applyProtection="1">
      <alignment horizontal="center" vertical="center" wrapText="1"/>
      <protection/>
    </xf>
    <xf numFmtId="0" fontId="5" fillId="0" borderId="18" xfId="70" applyFont="1" applyFill="1" applyBorder="1" applyAlignment="1" applyProtection="1">
      <alignment horizontal="center" vertical="center" wrapText="1"/>
      <protection/>
    </xf>
    <xf numFmtId="0" fontId="34" fillId="0" borderId="0" xfId="71" applyFont="1" applyFill="1" applyAlignment="1" applyProtection="1">
      <alignment horizontal="center"/>
      <protection/>
    </xf>
    <xf numFmtId="0" fontId="4" fillId="0" borderId="38" xfId="70" applyFont="1" applyFill="1" applyBorder="1" applyAlignment="1" applyProtection="1">
      <alignment horizontal="center" vertical="center" wrapText="1"/>
      <protection/>
    </xf>
    <xf numFmtId="0" fontId="4" fillId="0" borderId="39" xfId="70" applyFont="1" applyFill="1" applyBorder="1" applyAlignment="1" applyProtection="1">
      <alignment horizontal="center" vertical="center"/>
      <protection/>
    </xf>
    <xf numFmtId="0" fontId="46" fillId="0" borderId="21" xfId="70" applyFont="1" applyFill="1" applyBorder="1" applyAlignment="1" applyProtection="1">
      <alignment horizontal="center" vertical="center" textRotation="90"/>
      <protection/>
    </xf>
    <xf numFmtId="0" fontId="46" fillId="0" borderId="22" xfId="70" applyFont="1" applyFill="1" applyBorder="1" applyAlignment="1" applyProtection="1">
      <alignment horizontal="center" vertical="center" textRotation="90"/>
      <protection/>
    </xf>
    <xf numFmtId="0" fontId="9" fillId="0" borderId="20" xfId="69" applyFont="1" applyBorder="1" applyAlignment="1">
      <alignment horizontal="center" vertical="center" wrapText="1"/>
      <protection/>
    </xf>
    <xf numFmtId="0" fontId="9" fillId="0" borderId="18" xfId="69" applyFont="1" applyBorder="1" applyAlignment="1">
      <alignment horizontal="center" vertical="center" wrapText="1"/>
      <protection/>
    </xf>
    <xf numFmtId="0" fontId="9" fillId="0" borderId="53" xfId="69" applyFont="1" applyBorder="1" applyAlignment="1">
      <alignment horizontal="center" vertical="center" wrapText="1"/>
      <protection/>
    </xf>
    <xf numFmtId="0" fontId="9" fillId="0" borderId="42" xfId="69" applyFont="1" applyBorder="1" applyAlignment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0" borderId="75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63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6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right"/>
    </xf>
    <xf numFmtId="0" fontId="58" fillId="0" borderId="0" xfId="0" applyFont="1" applyAlignment="1" applyProtection="1">
      <alignment horizontal="center" vertical="center" wrapText="1"/>
      <protection locked="0"/>
    </xf>
    <xf numFmtId="0" fontId="59" fillId="0" borderId="29" xfId="0" applyFont="1" applyBorder="1" applyAlignment="1" applyProtection="1">
      <alignment wrapText="1"/>
      <protection/>
    </xf>
    <xf numFmtId="0" fontId="59" fillId="0" borderId="11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textRotation="180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6" fillId="0" borderId="66" xfId="0" applyFont="1" applyBorder="1" applyAlignment="1" applyProtection="1">
      <alignment vertical="center"/>
      <protection locked="0"/>
    </xf>
    <xf numFmtId="3" fontId="36" fillId="0" borderId="66" xfId="0" applyNumberFormat="1" applyFont="1" applyBorder="1" applyAlignment="1" applyProtection="1">
      <alignment horizontal="right" vertical="center" indent="1"/>
      <protection locked="0"/>
    </xf>
    <xf numFmtId="0" fontId="36" fillId="0" borderId="66" xfId="0" applyFont="1" applyBorder="1" applyAlignment="1">
      <alignment/>
    </xf>
    <xf numFmtId="0" fontId="36" fillId="0" borderId="70" xfId="0" applyFont="1" applyBorder="1" applyAlignment="1">
      <alignment/>
    </xf>
    <xf numFmtId="3" fontId="13" fillId="0" borderId="35" xfId="0" applyNumberFormat="1" applyFont="1" applyBorder="1" applyAlignment="1" applyProtection="1">
      <alignment horizontal="right" vertical="center" indent="1"/>
      <protection locked="0"/>
    </xf>
    <xf numFmtId="3" fontId="13" fillId="0" borderId="13" xfId="0" applyNumberFormat="1" applyFont="1" applyBorder="1" applyAlignment="1" applyProtection="1">
      <alignment horizontal="right" vertical="center" indent="1"/>
      <protection locked="0"/>
    </xf>
    <xf numFmtId="3" fontId="13" fillId="0" borderId="14" xfId="0" applyNumberFormat="1" applyFont="1" applyBorder="1" applyAlignment="1" applyProtection="1">
      <alignment horizontal="right" vertical="center" indent="1"/>
      <protection locked="0"/>
    </xf>
    <xf numFmtId="3" fontId="13" fillId="0" borderId="39" xfId="0" applyNumberFormat="1" applyFont="1" applyBorder="1" applyAlignment="1" applyProtection="1">
      <alignment horizontal="right" vertical="center" indent="1"/>
      <protection locked="0"/>
    </xf>
  </cellXfs>
  <cellStyles count="65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Followed Hyperlink" xfId="64"/>
    <cellStyle name="Már látott hiperhivatkozás" xfId="65"/>
    <cellStyle name="Normál 2" xfId="66"/>
    <cellStyle name="Normál_KVRENMUNKA" xfId="67"/>
    <cellStyle name="Normál_Másolat eredetijeEves beszamolo_403478_2015_05_21_11_30" xfId="68"/>
    <cellStyle name="Normál_Szociális2112" xfId="69"/>
    <cellStyle name="Normál_VAGYONK" xfId="70"/>
    <cellStyle name="Normál_VAGYONKIM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amadas_Urlap_3517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.sz.mell."/>
      <sheetName val="1.1.sz.mell."/>
      <sheetName val="1.2.sz.mell."/>
      <sheetName val="1.3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8. tájékoztató tábla"/>
      <sheetName val="9. tájékoztató tábla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9"/>
  <sheetViews>
    <sheetView zoomScaleSheetLayoutView="100" workbookViewId="0" topLeftCell="C91">
      <selection activeCell="I156" sqref="I156"/>
    </sheetView>
  </sheetViews>
  <sheetFormatPr defaultColWidth="9.00390625" defaultRowHeight="12.75"/>
  <cols>
    <col min="1" max="1" width="13.875" style="92" customWidth="1"/>
    <col min="2" max="2" width="99.375" style="26" customWidth="1"/>
    <col min="3" max="3" width="19.875" style="150" customWidth="1"/>
    <col min="4" max="4" width="19.375" style="26" customWidth="1"/>
    <col min="5" max="5" width="18.375" style="26" customWidth="1"/>
    <col min="6" max="6" width="17.00390625" style="26" customWidth="1"/>
    <col min="7" max="16384" width="9.375" style="26" customWidth="1"/>
  </cols>
  <sheetData>
    <row r="1" spans="1:3" s="1" customFormat="1" ht="26.25" customHeight="1">
      <c r="A1" s="90"/>
      <c r="C1" s="88" t="s">
        <v>775</v>
      </c>
    </row>
    <row r="2" spans="1:3" s="15" customFormat="1" ht="28.5" customHeight="1">
      <c r="A2" s="746" t="s">
        <v>774</v>
      </c>
      <c r="B2" s="746"/>
      <c r="C2" s="746"/>
    </row>
    <row r="3" spans="1:3" s="15" customFormat="1" ht="15.75">
      <c r="A3" s="91"/>
      <c r="B3" s="25"/>
      <c r="C3" s="149"/>
    </row>
    <row r="4" spans="1:3" ht="15.75">
      <c r="A4" s="748" t="s">
        <v>290</v>
      </c>
      <c r="B4" s="748"/>
      <c r="C4" s="748"/>
    </row>
    <row r="5" spans="1:3" ht="16.5" thickBot="1">
      <c r="A5" s="750" t="s">
        <v>372</v>
      </c>
      <c r="B5" s="750"/>
      <c r="C5" s="89" t="s">
        <v>317</v>
      </c>
    </row>
    <row r="6" spans="1:6" s="243" customFormat="1" ht="32.25" thickBot="1">
      <c r="A6" s="220" t="s">
        <v>329</v>
      </c>
      <c r="B6" s="27" t="s">
        <v>292</v>
      </c>
      <c r="C6" s="27" t="s">
        <v>73</v>
      </c>
      <c r="D6" s="378" t="s">
        <v>463</v>
      </c>
      <c r="E6" s="374" t="s">
        <v>464</v>
      </c>
      <c r="F6" s="375" t="s">
        <v>465</v>
      </c>
    </row>
    <row r="7" spans="1:6" s="245" customFormat="1" ht="16.5" thickBot="1">
      <c r="A7" s="229" t="s">
        <v>17</v>
      </c>
      <c r="B7" s="244" t="s">
        <v>21</v>
      </c>
      <c r="C7" s="244" t="s">
        <v>19</v>
      </c>
      <c r="D7" s="379" t="s">
        <v>23</v>
      </c>
      <c r="E7" s="376" t="s">
        <v>24</v>
      </c>
      <c r="F7" s="377" t="s">
        <v>25</v>
      </c>
    </row>
    <row r="8" spans="1:6" s="245" customFormat="1" ht="16.5" thickBot="1">
      <c r="A8" s="246" t="s">
        <v>293</v>
      </c>
      <c r="B8" s="221" t="s">
        <v>121</v>
      </c>
      <c r="C8" s="341">
        <f>+C9+C10+C11+C12+C13+C14</f>
        <v>51319</v>
      </c>
      <c r="D8" s="341">
        <f>+D9+D10+D11+D12+D13+D14</f>
        <v>42173</v>
      </c>
      <c r="E8" s="341">
        <f>+E9+E10+E11+E12+E13+E14</f>
        <v>42173</v>
      </c>
      <c r="F8" s="392">
        <f>E8/D8</f>
        <v>1</v>
      </c>
    </row>
    <row r="9" spans="1:6" s="245" customFormat="1" ht="15.75">
      <c r="A9" s="28" t="s">
        <v>339</v>
      </c>
      <c r="B9" s="222" t="s">
        <v>122</v>
      </c>
      <c r="C9" s="342">
        <v>9921</v>
      </c>
      <c r="D9" s="385">
        <v>18856</v>
      </c>
      <c r="E9" s="361">
        <v>18856</v>
      </c>
      <c r="F9" s="400">
        <f>E9/D9</f>
        <v>1</v>
      </c>
    </row>
    <row r="10" spans="1:6" s="245" customFormat="1" ht="15.75">
      <c r="A10" s="29" t="s">
        <v>340</v>
      </c>
      <c r="B10" s="223" t="s">
        <v>123</v>
      </c>
      <c r="C10" s="342"/>
      <c r="D10" s="386"/>
      <c r="E10" s="357"/>
      <c r="F10" s="401"/>
    </row>
    <row r="11" spans="1:6" s="245" customFormat="1" ht="15.75">
      <c r="A11" s="29" t="s">
        <v>341</v>
      </c>
      <c r="B11" s="223" t="s">
        <v>124</v>
      </c>
      <c r="C11" s="342">
        <v>29237</v>
      </c>
      <c r="D11" s="386">
        <v>15963</v>
      </c>
      <c r="E11" s="357">
        <v>15963</v>
      </c>
      <c r="F11" s="401">
        <f>E11/D11</f>
        <v>1</v>
      </c>
    </row>
    <row r="12" spans="1:6" s="245" customFormat="1" ht="15.75">
      <c r="A12" s="29" t="s">
        <v>342</v>
      </c>
      <c r="B12" s="223" t="s">
        <v>125</v>
      </c>
      <c r="C12" s="342">
        <v>812</v>
      </c>
      <c r="D12" s="386">
        <v>812</v>
      </c>
      <c r="E12" s="357">
        <v>812</v>
      </c>
      <c r="F12" s="401">
        <f>E12/D12</f>
        <v>1</v>
      </c>
    </row>
    <row r="13" spans="1:6" s="245" customFormat="1" ht="15.75">
      <c r="A13" s="29" t="s">
        <v>371</v>
      </c>
      <c r="B13" s="223" t="s">
        <v>126</v>
      </c>
      <c r="C13" s="342">
        <v>1440</v>
      </c>
      <c r="D13" s="386">
        <v>1515</v>
      </c>
      <c r="E13" s="357">
        <v>1515</v>
      </c>
      <c r="F13" s="401">
        <f>E13/D13</f>
        <v>1</v>
      </c>
    </row>
    <row r="14" spans="1:6" s="245" customFormat="1" ht="16.5" thickBot="1">
      <c r="A14" s="30" t="s">
        <v>343</v>
      </c>
      <c r="B14" s="224" t="s">
        <v>127</v>
      </c>
      <c r="C14" s="342">
        <v>9909</v>
      </c>
      <c r="D14" s="387">
        <v>5027</v>
      </c>
      <c r="E14" s="366">
        <v>5027</v>
      </c>
      <c r="F14" s="402">
        <f>E14/D14</f>
        <v>1</v>
      </c>
    </row>
    <row r="15" spans="1:6" s="245" customFormat="1" ht="16.5" thickBot="1">
      <c r="A15" s="246" t="s">
        <v>294</v>
      </c>
      <c r="B15" s="225" t="s">
        <v>128</v>
      </c>
      <c r="C15" s="341">
        <f>+C16+C17+C18+C19+C20</f>
        <v>7138</v>
      </c>
      <c r="D15" s="341">
        <f>+D16+D17+D18+D19+D20</f>
        <v>20002</v>
      </c>
      <c r="E15" s="341">
        <f>+E16+E17+E18+E19+E20</f>
        <v>20002</v>
      </c>
      <c r="F15" s="392">
        <f>E15/D15</f>
        <v>1</v>
      </c>
    </row>
    <row r="16" spans="1:6" s="245" customFormat="1" ht="15.75">
      <c r="A16" s="28" t="s">
        <v>345</v>
      </c>
      <c r="B16" s="222" t="s">
        <v>110</v>
      </c>
      <c r="C16" s="342"/>
      <c r="D16" s="360"/>
      <c r="E16" s="361"/>
      <c r="F16" s="400"/>
    </row>
    <row r="17" spans="1:6" s="245" customFormat="1" ht="15.75">
      <c r="A17" s="29" t="s">
        <v>346</v>
      </c>
      <c r="B17" s="223" t="s">
        <v>129</v>
      </c>
      <c r="C17" s="343"/>
      <c r="D17" s="356"/>
      <c r="E17" s="357"/>
      <c r="F17" s="401"/>
    </row>
    <row r="18" spans="1:6" s="245" customFormat="1" ht="15.75">
      <c r="A18" s="29" t="s">
        <v>347</v>
      </c>
      <c r="B18" s="223" t="s">
        <v>130</v>
      </c>
      <c r="C18" s="343"/>
      <c r="D18" s="356"/>
      <c r="E18" s="357"/>
      <c r="F18" s="401"/>
    </row>
    <row r="19" spans="1:6" s="245" customFormat="1" ht="15.75">
      <c r="A19" s="29" t="s">
        <v>348</v>
      </c>
      <c r="B19" s="223" t="s">
        <v>131</v>
      </c>
      <c r="C19" s="343"/>
      <c r="D19" s="356"/>
      <c r="E19" s="357"/>
      <c r="F19" s="401"/>
    </row>
    <row r="20" spans="1:6" s="245" customFormat="1" ht="16.5" thickBot="1">
      <c r="A20" s="29" t="s">
        <v>349</v>
      </c>
      <c r="B20" s="223" t="s">
        <v>132</v>
      </c>
      <c r="C20" s="343">
        <v>7138</v>
      </c>
      <c r="D20" s="386">
        <v>20002</v>
      </c>
      <c r="E20" s="357">
        <v>20002</v>
      </c>
      <c r="F20" s="402">
        <f>E20/D20</f>
        <v>1</v>
      </c>
    </row>
    <row r="21" spans="1:6" s="245" customFormat="1" ht="16.5" thickBot="1">
      <c r="A21" s="30" t="s">
        <v>133</v>
      </c>
      <c r="B21" s="224" t="s">
        <v>134</v>
      </c>
      <c r="C21" s="344"/>
      <c r="D21" s="365"/>
      <c r="E21" s="366"/>
      <c r="F21" s="392"/>
    </row>
    <row r="22" spans="1:6" s="245" customFormat="1" ht="16.5" thickBot="1">
      <c r="A22" s="246" t="s">
        <v>295</v>
      </c>
      <c r="B22" s="221" t="s">
        <v>135</v>
      </c>
      <c r="C22" s="341">
        <f>+C23+C24+C25+C26+C27</f>
        <v>0</v>
      </c>
      <c r="D22" s="341">
        <f>+D23+D24+D25+D26+D27</f>
        <v>10000</v>
      </c>
      <c r="E22" s="341">
        <f>+E23+E24+E25+E26+E27</f>
        <v>10000</v>
      </c>
      <c r="F22" s="392">
        <f>E22/D22</f>
        <v>1</v>
      </c>
    </row>
    <row r="23" spans="1:6" s="245" customFormat="1" ht="15.75">
      <c r="A23" s="28" t="s">
        <v>333</v>
      </c>
      <c r="B23" s="222" t="s">
        <v>136</v>
      </c>
      <c r="C23" s="342"/>
      <c r="D23" s="385">
        <v>10000</v>
      </c>
      <c r="E23" s="361">
        <v>10000</v>
      </c>
      <c r="F23" s="400">
        <f>E23/D23</f>
        <v>1</v>
      </c>
    </row>
    <row r="24" spans="1:6" s="245" customFormat="1" ht="15.75">
      <c r="A24" s="29" t="s">
        <v>334</v>
      </c>
      <c r="B24" s="223" t="s">
        <v>137</v>
      </c>
      <c r="C24" s="343"/>
      <c r="D24" s="356"/>
      <c r="E24" s="357"/>
      <c r="F24" s="401"/>
    </row>
    <row r="25" spans="1:6" s="245" customFormat="1" ht="15.75">
      <c r="A25" s="29" t="s">
        <v>335</v>
      </c>
      <c r="B25" s="223" t="s">
        <v>138</v>
      </c>
      <c r="C25" s="343"/>
      <c r="D25" s="356"/>
      <c r="E25" s="357"/>
      <c r="F25" s="401"/>
    </row>
    <row r="26" spans="1:6" s="245" customFormat="1" ht="15.75">
      <c r="A26" s="29" t="s">
        <v>139</v>
      </c>
      <c r="B26" s="223" t="s">
        <v>140</v>
      </c>
      <c r="C26" s="343"/>
      <c r="D26" s="356"/>
      <c r="E26" s="357"/>
      <c r="F26" s="401"/>
    </row>
    <row r="27" spans="1:6" s="245" customFormat="1" ht="15.75">
      <c r="A27" s="29" t="s">
        <v>141</v>
      </c>
      <c r="B27" s="223" t="s">
        <v>142</v>
      </c>
      <c r="C27" s="343"/>
      <c r="D27" s="356"/>
      <c r="E27" s="357"/>
      <c r="F27" s="401"/>
    </row>
    <row r="28" spans="1:6" s="245" customFormat="1" ht="16.5" thickBot="1">
      <c r="A28" s="30" t="s">
        <v>143</v>
      </c>
      <c r="B28" s="224" t="s">
        <v>144</v>
      </c>
      <c r="C28" s="343"/>
      <c r="D28" s="365"/>
      <c r="E28" s="366"/>
      <c r="F28" s="402"/>
    </row>
    <row r="29" spans="1:6" s="245" customFormat="1" ht="16.5" thickBot="1">
      <c r="A29" s="246" t="s">
        <v>145</v>
      </c>
      <c r="B29" s="221" t="s">
        <v>40</v>
      </c>
      <c r="C29" s="345">
        <f>C30+C34+C35+C36+C37</f>
        <v>2260</v>
      </c>
      <c r="D29" s="345">
        <f>D30+D34+D35+D36+D37</f>
        <v>2260</v>
      </c>
      <c r="E29" s="345">
        <f>E30+E34+E35+E36+E37</f>
        <v>2410</v>
      </c>
      <c r="F29" s="392">
        <f>E29/D29</f>
        <v>1.0663716814159292</v>
      </c>
    </row>
    <row r="30" spans="1:6" s="245" customFormat="1" ht="15.75">
      <c r="A30" s="28" t="s">
        <v>412</v>
      </c>
      <c r="B30" s="222" t="s">
        <v>41</v>
      </c>
      <c r="C30" s="346">
        <f>+C31+C33+C32</f>
        <v>660</v>
      </c>
      <c r="D30" s="346">
        <f>+D31+D33+D32</f>
        <v>660</v>
      </c>
      <c r="E30" s="346">
        <f>+E31+E33+E32</f>
        <v>685</v>
      </c>
      <c r="F30" s="400">
        <f>E30/D30</f>
        <v>1.0378787878787878</v>
      </c>
    </row>
    <row r="31" spans="1:6" s="245" customFormat="1" ht="15.75">
      <c r="A31" s="29" t="s">
        <v>286</v>
      </c>
      <c r="B31" s="223" t="s">
        <v>146</v>
      </c>
      <c r="C31" s="343">
        <v>660</v>
      </c>
      <c r="D31" s="386">
        <v>660</v>
      </c>
      <c r="E31" s="357">
        <v>685</v>
      </c>
      <c r="F31" s="401">
        <f>E31/D31</f>
        <v>1.0378787878787878</v>
      </c>
    </row>
    <row r="32" spans="1:6" s="245" customFormat="1" ht="15.75">
      <c r="A32" s="29" t="s">
        <v>287</v>
      </c>
      <c r="B32" s="323" t="s">
        <v>39</v>
      </c>
      <c r="C32" s="343"/>
      <c r="D32" s="386"/>
      <c r="E32" s="357"/>
      <c r="F32" s="401"/>
    </row>
    <row r="33" spans="1:6" s="245" customFormat="1" ht="15.75">
      <c r="A33" s="29" t="s">
        <v>37</v>
      </c>
      <c r="B33" s="323" t="s">
        <v>147</v>
      </c>
      <c r="C33" s="343"/>
      <c r="D33" s="386"/>
      <c r="E33" s="357"/>
      <c r="F33" s="401"/>
    </row>
    <row r="34" spans="1:6" s="245" customFormat="1" ht="15.75">
      <c r="A34" s="29" t="s">
        <v>413</v>
      </c>
      <c r="B34" s="223" t="s">
        <v>38</v>
      </c>
      <c r="C34" s="343"/>
      <c r="D34" s="386"/>
      <c r="E34" s="357"/>
      <c r="F34" s="401"/>
    </row>
    <row r="35" spans="1:6" s="245" customFormat="1" ht="15.75">
      <c r="A35" s="29" t="s">
        <v>417</v>
      </c>
      <c r="B35" s="223" t="s">
        <v>148</v>
      </c>
      <c r="C35" s="343"/>
      <c r="D35" s="386"/>
      <c r="E35" s="357"/>
      <c r="F35" s="401"/>
    </row>
    <row r="36" spans="1:6" s="245" customFormat="1" ht="15.75">
      <c r="A36" s="29" t="s">
        <v>418</v>
      </c>
      <c r="B36" s="223" t="s">
        <v>416</v>
      </c>
      <c r="C36" s="343">
        <v>1500</v>
      </c>
      <c r="D36" s="386">
        <v>1500</v>
      </c>
      <c r="E36" s="357">
        <v>1649</v>
      </c>
      <c r="F36" s="401">
        <f>E36/D36</f>
        <v>1.0993333333333333</v>
      </c>
    </row>
    <row r="37" spans="1:6" s="245" customFormat="1" ht="16.5" thickBot="1">
      <c r="A37" s="30" t="s">
        <v>419</v>
      </c>
      <c r="B37" s="224" t="s">
        <v>149</v>
      </c>
      <c r="C37" s="343">
        <v>100</v>
      </c>
      <c r="D37" s="387">
        <v>100</v>
      </c>
      <c r="E37" s="366">
        <v>76</v>
      </c>
      <c r="F37" s="402">
        <f>E37/D37</f>
        <v>0.76</v>
      </c>
    </row>
    <row r="38" spans="1:6" s="245" customFormat="1" ht="16.5" thickBot="1">
      <c r="A38" s="246" t="s">
        <v>297</v>
      </c>
      <c r="B38" s="221" t="s">
        <v>150</v>
      </c>
      <c r="C38" s="341">
        <f>SUM(C39:C48)</f>
        <v>252</v>
      </c>
      <c r="D38" s="341">
        <f>SUM(D39:D48)</f>
        <v>252</v>
      </c>
      <c r="E38" s="341">
        <f>SUM(E39:E48)</f>
        <v>325</v>
      </c>
      <c r="F38" s="392">
        <f>E38/D38</f>
        <v>1.2896825396825398</v>
      </c>
    </row>
    <row r="39" spans="1:6" s="245" customFormat="1" ht="15.75">
      <c r="A39" s="28" t="s">
        <v>111</v>
      </c>
      <c r="B39" s="222" t="s">
        <v>102</v>
      </c>
      <c r="C39" s="342"/>
      <c r="D39" s="360"/>
      <c r="E39" s="361"/>
      <c r="F39" s="400"/>
    </row>
    <row r="40" spans="1:6" s="245" customFormat="1" ht="15.75">
      <c r="A40" s="29" t="s">
        <v>113</v>
      </c>
      <c r="B40" s="223" t="s">
        <v>103</v>
      </c>
      <c r="C40" s="343"/>
      <c r="D40" s="356"/>
      <c r="E40" s="357">
        <v>13</v>
      </c>
      <c r="F40" s="401"/>
    </row>
    <row r="41" spans="1:6" s="245" customFormat="1" ht="15.75">
      <c r="A41" s="29" t="s">
        <v>115</v>
      </c>
      <c r="B41" s="223" t="s">
        <v>104</v>
      </c>
      <c r="C41" s="343"/>
      <c r="D41" s="356"/>
      <c r="E41" s="357"/>
      <c r="F41" s="401"/>
    </row>
    <row r="42" spans="1:6" s="245" customFormat="1" ht="15.75">
      <c r="A42" s="29" t="s">
        <v>151</v>
      </c>
      <c r="B42" s="223" t="s">
        <v>105</v>
      </c>
      <c r="C42" s="343"/>
      <c r="D42" s="356"/>
      <c r="E42" s="357">
        <v>287</v>
      </c>
      <c r="F42" s="401"/>
    </row>
    <row r="43" spans="1:6" s="245" customFormat="1" ht="15.75">
      <c r="A43" s="29" t="s">
        <v>152</v>
      </c>
      <c r="B43" s="223" t="s">
        <v>106</v>
      </c>
      <c r="C43" s="343"/>
      <c r="D43" s="356"/>
      <c r="E43" s="357"/>
      <c r="F43" s="401"/>
    </row>
    <row r="44" spans="1:6" s="245" customFormat="1" ht="15.75">
      <c r="A44" s="29" t="s">
        <v>153</v>
      </c>
      <c r="B44" s="223" t="s">
        <v>154</v>
      </c>
      <c r="C44" s="343"/>
      <c r="D44" s="356"/>
      <c r="E44" s="357"/>
      <c r="F44" s="401"/>
    </row>
    <row r="45" spans="1:6" s="245" customFormat="1" ht="15.75">
      <c r="A45" s="29" t="s">
        <v>155</v>
      </c>
      <c r="B45" s="223" t="s">
        <v>156</v>
      </c>
      <c r="C45" s="343"/>
      <c r="D45" s="356"/>
      <c r="E45" s="357"/>
      <c r="F45" s="401"/>
    </row>
    <row r="46" spans="1:6" s="245" customFormat="1" ht="15.75">
      <c r="A46" s="29" t="s">
        <v>157</v>
      </c>
      <c r="B46" s="223" t="s">
        <v>107</v>
      </c>
      <c r="C46" s="343"/>
      <c r="D46" s="356"/>
      <c r="E46" s="357">
        <v>1</v>
      </c>
      <c r="F46" s="401"/>
    </row>
    <row r="47" spans="1:6" s="245" customFormat="1" ht="15.75">
      <c r="A47" s="29" t="s">
        <v>158</v>
      </c>
      <c r="B47" s="223" t="s">
        <v>108</v>
      </c>
      <c r="C47" s="347"/>
      <c r="D47" s="356"/>
      <c r="E47" s="357">
        <v>1</v>
      </c>
      <c r="F47" s="401"/>
    </row>
    <row r="48" spans="1:6" s="245" customFormat="1" ht="16.5" thickBot="1">
      <c r="A48" s="30" t="s">
        <v>159</v>
      </c>
      <c r="B48" s="224" t="s">
        <v>109</v>
      </c>
      <c r="C48" s="348">
        <v>252</v>
      </c>
      <c r="D48" s="387">
        <v>252</v>
      </c>
      <c r="E48" s="366">
        <v>23</v>
      </c>
      <c r="F48" s="402">
        <f>E48/D48</f>
        <v>0.09126984126984126</v>
      </c>
    </row>
    <row r="49" spans="1:6" s="245" customFormat="1" ht="16.5" thickBot="1">
      <c r="A49" s="246" t="s">
        <v>298</v>
      </c>
      <c r="B49" s="221" t="s">
        <v>160</v>
      </c>
      <c r="C49" s="341">
        <f>SUM(C50:C54)</f>
        <v>0</v>
      </c>
      <c r="D49" s="341">
        <f>SUM(D50:D54)</f>
        <v>4418</v>
      </c>
      <c r="E49" s="341">
        <f>SUM(E50:E54)</f>
        <v>4418</v>
      </c>
      <c r="F49" s="392">
        <f>E65/D65</f>
        <v>1.002819037987485</v>
      </c>
    </row>
    <row r="50" spans="1:6" s="245" customFormat="1" ht="15.75">
      <c r="A50" s="28" t="s">
        <v>336</v>
      </c>
      <c r="B50" s="222" t="s">
        <v>112</v>
      </c>
      <c r="C50" s="349"/>
      <c r="D50" s="360"/>
      <c r="E50" s="361"/>
      <c r="F50" s="400"/>
    </row>
    <row r="51" spans="1:6" s="245" customFormat="1" ht="15.75">
      <c r="A51" s="29" t="s">
        <v>337</v>
      </c>
      <c r="B51" s="223" t="s">
        <v>114</v>
      </c>
      <c r="C51" s="347"/>
      <c r="D51" s="356">
        <v>3168</v>
      </c>
      <c r="E51" s="357">
        <v>3168</v>
      </c>
      <c r="F51" s="401">
        <f>E65/D65</f>
        <v>1.002819037987485</v>
      </c>
    </row>
    <row r="52" spans="1:6" s="245" customFormat="1" ht="15.75">
      <c r="A52" s="29" t="s">
        <v>404</v>
      </c>
      <c r="B52" s="223" t="s">
        <v>116</v>
      </c>
      <c r="C52" s="347"/>
      <c r="D52" s="356">
        <v>1250</v>
      </c>
      <c r="E52" s="357">
        <v>1250</v>
      </c>
      <c r="F52" s="401">
        <f>E65/D65</f>
        <v>1.002819037987485</v>
      </c>
    </row>
    <row r="53" spans="1:6" s="245" customFormat="1" ht="15.75">
      <c r="A53" s="29" t="s">
        <v>420</v>
      </c>
      <c r="B53" s="223" t="s">
        <v>161</v>
      </c>
      <c r="C53" s="347"/>
      <c r="D53" s="356"/>
      <c r="E53" s="357"/>
      <c r="F53" s="401"/>
    </row>
    <row r="54" spans="1:6" s="245" customFormat="1" ht="16.5" thickBot="1">
      <c r="A54" s="30" t="s">
        <v>421</v>
      </c>
      <c r="B54" s="224" t="s">
        <v>162</v>
      </c>
      <c r="C54" s="348"/>
      <c r="D54" s="365"/>
      <c r="E54" s="366"/>
      <c r="F54" s="402"/>
    </row>
    <row r="55" spans="1:6" s="245" customFormat="1" ht="16.5" thickBot="1">
      <c r="A55" s="246" t="s">
        <v>163</v>
      </c>
      <c r="B55" s="221" t="s">
        <v>164</v>
      </c>
      <c r="C55" s="341">
        <f>SUM(C56:C58)</f>
        <v>0</v>
      </c>
      <c r="D55" s="380"/>
      <c r="E55" s="363"/>
      <c r="F55" s="392"/>
    </row>
    <row r="56" spans="1:6" s="245" customFormat="1" ht="15.75">
      <c r="A56" s="28" t="s">
        <v>338</v>
      </c>
      <c r="B56" s="222" t="s">
        <v>165</v>
      </c>
      <c r="C56" s="342"/>
      <c r="D56" s="360"/>
      <c r="E56" s="361"/>
      <c r="F56" s="400"/>
    </row>
    <row r="57" spans="1:6" s="245" customFormat="1" ht="15.75">
      <c r="A57" s="29" t="s">
        <v>415</v>
      </c>
      <c r="B57" s="223" t="s">
        <v>166</v>
      </c>
      <c r="C57" s="343"/>
      <c r="D57" s="356"/>
      <c r="E57" s="357"/>
      <c r="F57" s="401"/>
    </row>
    <row r="58" spans="1:6" s="245" customFormat="1" ht="15.75">
      <c r="A58" s="29" t="s">
        <v>167</v>
      </c>
      <c r="B58" s="223" t="s">
        <v>168</v>
      </c>
      <c r="C58" s="343"/>
      <c r="D58" s="356"/>
      <c r="E58" s="357"/>
      <c r="F58" s="401"/>
    </row>
    <row r="59" spans="1:6" s="245" customFormat="1" ht="16.5" thickBot="1">
      <c r="A59" s="30" t="s">
        <v>169</v>
      </c>
      <c r="B59" s="224" t="s">
        <v>170</v>
      </c>
      <c r="C59" s="344"/>
      <c r="D59" s="365"/>
      <c r="E59" s="366"/>
      <c r="F59" s="402"/>
    </row>
    <row r="60" spans="1:6" s="245" customFormat="1" ht="16.5" thickBot="1">
      <c r="A60" s="246" t="s">
        <v>300</v>
      </c>
      <c r="B60" s="225" t="s">
        <v>171</v>
      </c>
      <c r="C60" s="341">
        <f>SUM(C61:C63)</f>
        <v>0</v>
      </c>
      <c r="D60" s="380"/>
      <c r="E60" s="363"/>
      <c r="F60" s="392"/>
    </row>
    <row r="61" spans="1:6" s="245" customFormat="1" ht="15.75">
      <c r="A61" s="28" t="s">
        <v>383</v>
      </c>
      <c r="B61" s="222" t="s">
        <v>172</v>
      </c>
      <c r="C61" s="347"/>
      <c r="D61" s="360"/>
      <c r="E61" s="361"/>
      <c r="F61" s="400"/>
    </row>
    <row r="62" spans="1:6" s="245" customFormat="1" ht="15.75">
      <c r="A62" s="29" t="s">
        <v>384</v>
      </c>
      <c r="B62" s="223" t="s">
        <v>173</v>
      </c>
      <c r="C62" s="347"/>
      <c r="D62" s="356"/>
      <c r="E62" s="357"/>
      <c r="F62" s="401"/>
    </row>
    <row r="63" spans="1:6" s="245" customFormat="1" ht="15.75">
      <c r="A63" s="29" t="s">
        <v>174</v>
      </c>
      <c r="B63" s="223" t="s">
        <v>175</v>
      </c>
      <c r="C63" s="347"/>
      <c r="D63" s="356"/>
      <c r="E63" s="357"/>
      <c r="F63" s="401"/>
    </row>
    <row r="64" spans="1:6" s="245" customFormat="1" ht="16.5" thickBot="1">
      <c r="A64" s="30" t="s">
        <v>176</v>
      </c>
      <c r="B64" s="224" t="s">
        <v>177</v>
      </c>
      <c r="C64" s="347"/>
      <c r="D64" s="365"/>
      <c r="E64" s="366"/>
      <c r="F64" s="402"/>
    </row>
    <row r="65" spans="1:6" s="245" customFormat="1" ht="16.5" thickBot="1">
      <c r="A65" s="246" t="s">
        <v>301</v>
      </c>
      <c r="B65" s="221" t="s">
        <v>178</v>
      </c>
      <c r="C65" s="345">
        <f>+C8+C15+C22+C29+C38+C49+C55+C60</f>
        <v>60969</v>
      </c>
      <c r="D65" s="345">
        <f>+D8+D15+D22+D29+D38+D49+D55+D60</f>
        <v>79105</v>
      </c>
      <c r="E65" s="345">
        <f>+E8+E15+E22+E29+E38+E49+E55+E60</f>
        <v>79328</v>
      </c>
      <c r="F65" s="392">
        <f>E65/D65</f>
        <v>1.002819037987485</v>
      </c>
    </row>
    <row r="66" spans="1:6" s="245" customFormat="1" ht="16.5" thickBot="1">
      <c r="A66" s="247" t="s">
        <v>278</v>
      </c>
      <c r="B66" s="225" t="s">
        <v>179</v>
      </c>
      <c r="C66" s="341">
        <f>SUM(C67:C69)</f>
        <v>0</v>
      </c>
      <c r="D66" s="380"/>
      <c r="E66" s="363"/>
      <c r="F66" s="392"/>
    </row>
    <row r="67" spans="1:6" s="245" customFormat="1" ht="15.75">
      <c r="A67" s="28" t="s">
        <v>180</v>
      </c>
      <c r="B67" s="222" t="s">
        <v>181</v>
      </c>
      <c r="C67" s="347"/>
      <c r="D67" s="360"/>
      <c r="E67" s="361"/>
      <c r="F67" s="400"/>
    </row>
    <row r="68" spans="1:6" s="245" customFormat="1" ht="15.75">
      <c r="A68" s="29" t="s">
        <v>182</v>
      </c>
      <c r="B68" s="223" t="s">
        <v>183</v>
      </c>
      <c r="C68" s="347"/>
      <c r="D68" s="356"/>
      <c r="E68" s="357"/>
      <c r="F68" s="401"/>
    </row>
    <row r="69" spans="1:6" s="245" customFormat="1" ht="16.5" thickBot="1">
      <c r="A69" s="30" t="s">
        <v>184</v>
      </c>
      <c r="B69" s="226" t="s">
        <v>285</v>
      </c>
      <c r="C69" s="347"/>
      <c r="D69" s="365"/>
      <c r="E69" s="366"/>
      <c r="F69" s="402"/>
    </row>
    <row r="70" spans="1:6" s="245" customFormat="1" ht="16.5" thickBot="1">
      <c r="A70" s="247" t="s">
        <v>185</v>
      </c>
      <c r="B70" s="225" t="s">
        <v>186</v>
      </c>
      <c r="C70" s="341">
        <f>SUM(C71:C74)</f>
        <v>0</v>
      </c>
      <c r="D70" s="380"/>
      <c r="E70" s="363"/>
      <c r="F70" s="392"/>
    </row>
    <row r="71" spans="1:6" s="245" customFormat="1" ht="15.75">
      <c r="A71" s="28" t="s">
        <v>187</v>
      </c>
      <c r="B71" s="222" t="s">
        <v>188</v>
      </c>
      <c r="C71" s="347"/>
      <c r="D71" s="360"/>
      <c r="E71" s="361"/>
      <c r="F71" s="400"/>
    </row>
    <row r="72" spans="1:6" s="245" customFormat="1" ht="15.75">
      <c r="A72" s="29" t="s">
        <v>189</v>
      </c>
      <c r="B72" s="223" t="s">
        <v>190</v>
      </c>
      <c r="C72" s="347"/>
      <c r="D72" s="356"/>
      <c r="E72" s="357"/>
      <c r="F72" s="401"/>
    </row>
    <row r="73" spans="1:6" s="245" customFormat="1" ht="15.75">
      <c r="A73" s="29" t="s">
        <v>191</v>
      </c>
      <c r="B73" s="223" t="s">
        <v>192</v>
      </c>
      <c r="C73" s="347"/>
      <c r="D73" s="356"/>
      <c r="E73" s="357"/>
      <c r="F73" s="401"/>
    </row>
    <row r="74" spans="1:6" s="245" customFormat="1" ht="16.5" thickBot="1">
      <c r="A74" s="30" t="s">
        <v>193</v>
      </c>
      <c r="B74" s="224" t="s">
        <v>194</v>
      </c>
      <c r="C74" s="347"/>
      <c r="D74" s="365"/>
      <c r="E74" s="366"/>
      <c r="F74" s="402"/>
    </row>
    <row r="75" spans="1:6" s="245" customFormat="1" ht="16.5" thickBot="1">
      <c r="A75" s="247" t="s">
        <v>195</v>
      </c>
      <c r="B75" s="225" t="s">
        <v>196</v>
      </c>
      <c r="C75" s="341">
        <f>SUM(C76:C77)</f>
        <v>4000</v>
      </c>
      <c r="D75" s="341">
        <f>SUM(D76:D77)</f>
        <v>6650</v>
      </c>
      <c r="E75" s="341">
        <f>SUM(E76:E77)</f>
        <v>6650</v>
      </c>
      <c r="F75" s="392">
        <f>E65/D65</f>
        <v>1.002819037987485</v>
      </c>
    </row>
    <row r="76" spans="1:6" s="245" customFormat="1" ht="15.75">
      <c r="A76" s="28" t="s">
        <v>385</v>
      </c>
      <c r="B76" s="222" t="s">
        <v>197</v>
      </c>
      <c r="C76" s="347">
        <v>4000</v>
      </c>
      <c r="D76" s="385">
        <v>6650</v>
      </c>
      <c r="E76" s="361">
        <v>6650</v>
      </c>
      <c r="F76" s="400">
        <f>E65/D65</f>
        <v>1.002819037987485</v>
      </c>
    </row>
    <row r="77" spans="1:6" s="245" customFormat="1" ht="16.5" thickBot="1">
      <c r="A77" s="30" t="s">
        <v>386</v>
      </c>
      <c r="B77" s="224" t="s">
        <v>198</v>
      </c>
      <c r="C77" s="347"/>
      <c r="D77" s="365"/>
      <c r="E77" s="366"/>
      <c r="F77" s="402"/>
    </row>
    <row r="78" spans="1:6" s="245" customFormat="1" ht="16.5" thickBot="1">
      <c r="A78" s="247" t="s">
        <v>199</v>
      </c>
      <c r="B78" s="225" t="s">
        <v>200</v>
      </c>
      <c r="C78" s="341">
        <f>SUM(C79:C81)</f>
        <v>0</v>
      </c>
      <c r="D78" s="380">
        <f>SUM(D79:D81)</f>
        <v>859</v>
      </c>
      <c r="E78" s="380">
        <f>SUM(E79:E81)</f>
        <v>859</v>
      </c>
      <c r="F78" s="392">
        <f>E78/D78</f>
        <v>1</v>
      </c>
    </row>
    <row r="79" spans="1:6" s="245" customFormat="1" ht="15.75">
      <c r="A79" s="28" t="s">
        <v>402</v>
      </c>
      <c r="B79" s="222" t="s">
        <v>201</v>
      </c>
      <c r="C79" s="347"/>
      <c r="D79" s="360">
        <v>859</v>
      </c>
      <c r="E79" s="361">
        <v>859</v>
      </c>
      <c r="F79" s="400">
        <f>E79/D79</f>
        <v>1</v>
      </c>
    </row>
    <row r="80" spans="1:6" s="245" customFormat="1" ht="15.75">
      <c r="A80" s="29" t="s">
        <v>403</v>
      </c>
      <c r="B80" s="223" t="s">
        <v>202</v>
      </c>
      <c r="C80" s="347"/>
      <c r="D80" s="356"/>
      <c r="E80" s="357"/>
      <c r="F80" s="740"/>
    </row>
    <row r="81" spans="1:6" s="245" customFormat="1" ht="16.5" thickBot="1">
      <c r="A81" s="30" t="s">
        <v>203</v>
      </c>
      <c r="B81" s="224" t="s">
        <v>204</v>
      </c>
      <c r="C81" s="347"/>
      <c r="D81" s="365"/>
      <c r="E81" s="366"/>
      <c r="F81" s="402"/>
    </row>
    <row r="82" spans="1:6" s="245" customFormat="1" ht="16.5" thickBot="1">
      <c r="A82" s="247" t="s">
        <v>205</v>
      </c>
      <c r="B82" s="225" t="s">
        <v>206</v>
      </c>
      <c r="C82" s="341">
        <f>SUM(C83:C86)</f>
        <v>0</v>
      </c>
      <c r="D82" s="380"/>
      <c r="E82" s="363"/>
      <c r="F82" s="392"/>
    </row>
    <row r="83" spans="1:6" s="245" customFormat="1" ht="15.75">
      <c r="A83" s="248" t="s">
        <v>207</v>
      </c>
      <c r="B83" s="222" t="s">
        <v>208</v>
      </c>
      <c r="C83" s="347"/>
      <c r="D83" s="360"/>
      <c r="E83" s="361"/>
      <c r="F83" s="400"/>
    </row>
    <row r="84" spans="1:6" s="245" customFormat="1" ht="15.75">
      <c r="A84" s="249" t="s">
        <v>209</v>
      </c>
      <c r="B84" s="223" t="s">
        <v>210</v>
      </c>
      <c r="C84" s="347"/>
      <c r="D84" s="356"/>
      <c r="E84" s="357"/>
      <c r="F84" s="401"/>
    </row>
    <row r="85" spans="1:6" s="245" customFormat="1" ht="15.75">
      <c r="A85" s="249" t="s">
        <v>211</v>
      </c>
      <c r="B85" s="223" t="s">
        <v>212</v>
      </c>
      <c r="C85" s="347"/>
      <c r="D85" s="356"/>
      <c r="E85" s="357"/>
      <c r="F85" s="401"/>
    </row>
    <row r="86" spans="1:6" s="245" customFormat="1" ht="16.5" thickBot="1">
      <c r="A86" s="250" t="s">
        <v>213</v>
      </c>
      <c r="B86" s="224" t="s">
        <v>214</v>
      </c>
      <c r="C86" s="347"/>
      <c r="D86" s="365"/>
      <c r="E86" s="366"/>
      <c r="F86" s="402"/>
    </row>
    <row r="87" spans="1:6" s="245" customFormat="1" ht="16.5" thickBot="1">
      <c r="A87" s="247" t="s">
        <v>215</v>
      </c>
      <c r="B87" s="225" t="s">
        <v>216</v>
      </c>
      <c r="C87" s="350"/>
      <c r="D87" s="380"/>
      <c r="E87" s="363"/>
      <c r="F87" s="392"/>
    </row>
    <row r="88" spans="1:6" s="245" customFormat="1" ht="16.5" thickBot="1">
      <c r="A88" s="247" t="s">
        <v>217</v>
      </c>
      <c r="B88" s="227" t="s">
        <v>218</v>
      </c>
      <c r="C88" s="345">
        <f>+C66+C70+C75+C78+C82+C87</f>
        <v>4000</v>
      </c>
      <c r="D88" s="345">
        <f>+D66+D70+D75+D78+D82+D87</f>
        <v>7509</v>
      </c>
      <c r="E88" s="345">
        <f>+E66+E70+E75+E78+E82+E87</f>
        <v>7509</v>
      </c>
      <c r="F88" s="392">
        <f>E88/D88</f>
        <v>1</v>
      </c>
    </row>
    <row r="89" spans="1:6" s="245" customFormat="1" ht="16.5" thickBot="1">
      <c r="A89" s="251" t="s">
        <v>219</v>
      </c>
      <c r="B89" s="228" t="s">
        <v>279</v>
      </c>
      <c r="C89" s="345">
        <f>+C65+C88</f>
        <v>64969</v>
      </c>
      <c r="D89" s="345">
        <f>+D65+D88</f>
        <v>86614</v>
      </c>
      <c r="E89" s="345">
        <f>+E65+E88</f>
        <v>86837</v>
      </c>
      <c r="F89" s="392">
        <f>E89/D89</f>
        <v>1.0025746415129193</v>
      </c>
    </row>
    <row r="90" spans="1:6" ht="15.75">
      <c r="A90" s="747"/>
      <c r="B90" s="747"/>
      <c r="C90" s="747"/>
      <c r="D90" s="403"/>
      <c r="E90" s="403"/>
      <c r="F90" s="403"/>
    </row>
    <row r="91" spans="1:6" ht="15.75">
      <c r="A91" s="743" t="s">
        <v>280</v>
      </c>
      <c r="B91" s="743"/>
      <c r="C91" s="743"/>
      <c r="D91" s="404"/>
      <c r="E91" s="404"/>
      <c r="F91" s="404"/>
    </row>
    <row r="92" spans="1:6" s="242" customFormat="1" ht="16.5" customHeight="1">
      <c r="A92" s="745" t="s">
        <v>309</v>
      </c>
      <c r="B92" s="745"/>
      <c r="C92" s="745"/>
      <c r="D92" s="405"/>
      <c r="E92" s="405"/>
      <c r="F92" s="405"/>
    </row>
    <row r="93" spans="1:6" s="255" customFormat="1" ht="16.5" thickBot="1">
      <c r="A93" s="749" t="s">
        <v>373</v>
      </c>
      <c r="B93" s="749"/>
      <c r="C93" s="254" t="s">
        <v>281</v>
      </c>
      <c r="D93" s="406"/>
      <c r="E93" s="406"/>
      <c r="F93" s="406"/>
    </row>
    <row r="94" spans="1:6" s="243" customFormat="1" ht="32.25" thickBot="1">
      <c r="A94" s="220" t="s">
        <v>329</v>
      </c>
      <c r="B94" s="27" t="s">
        <v>310</v>
      </c>
      <c r="C94" s="27" t="s">
        <v>73</v>
      </c>
      <c r="D94" s="378" t="s">
        <v>463</v>
      </c>
      <c r="E94" s="374" t="s">
        <v>464</v>
      </c>
      <c r="F94" s="375" t="s">
        <v>465</v>
      </c>
    </row>
    <row r="95" spans="1:6" s="245" customFormat="1" ht="16.5" thickBot="1">
      <c r="A95" s="220" t="s">
        <v>17</v>
      </c>
      <c r="B95" s="27" t="s">
        <v>21</v>
      </c>
      <c r="C95" s="27" t="s">
        <v>19</v>
      </c>
      <c r="D95" s="380"/>
      <c r="E95" s="363"/>
      <c r="F95" s="364"/>
    </row>
    <row r="96" spans="1:6" s="243" customFormat="1" ht="16.5" thickBot="1">
      <c r="A96" s="256" t="s">
        <v>293</v>
      </c>
      <c r="B96" s="230" t="s">
        <v>275</v>
      </c>
      <c r="C96" s="351">
        <f>SUM(C97:C101)</f>
        <v>59673</v>
      </c>
      <c r="D96" s="341">
        <f>SUM(D97:D101)</f>
        <v>70897</v>
      </c>
      <c r="E96" s="341">
        <f>SUM(E97:E101)</f>
        <v>67265</v>
      </c>
      <c r="F96" s="393">
        <f aca="true" t="shared" si="0" ref="F96:F101">E96/D96</f>
        <v>0.948770751935907</v>
      </c>
    </row>
    <row r="97" spans="1:6" s="243" customFormat="1" ht="15.75">
      <c r="A97" s="31" t="s">
        <v>339</v>
      </c>
      <c r="B97" s="33" t="s">
        <v>311</v>
      </c>
      <c r="C97" s="352">
        <v>12857</v>
      </c>
      <c r="D97" s="367">
        <v>22246</v>
      </c>
      <c r="E97" s="368">
        <v>22031</v>
      </c>
      <c r="F97" s="397">
        <f t="shared" si="0"/>
        <v>0.9903353411849322</v>
      </c>
    </row>
    <row r="98" spans="1:6" s="243" customFormat="1" ht="15.75">
      <c r="A98" s="29" t="s">
        <v>340</v>
      </c>
      <c r="B98" s="34" t="s">
        <v>387</v>
      </c>
      <c r="C98" s="343">
        <v>2707</v>
      </c>
      <c r="D98" s="358">
        <v>3944</v>
      </c>
      <c r="E98" s="359">
        <v>3668</v>
      </c>
      <c r="F98" s="398">
        <f t="shared" si="0"/>
        <v>0.9300202839756593</v>
      </c>
    </row>
    <row r="99" spans="1:6" s="243" customFormat="1" ht="15.75">
      <c r="A99" s="29" t="s">
        <v>341</v>
      </c>
      <c r="B99" s="34" t="s">
        <v>364</v>
      </c>
      <c r="C99" s="344">
        <v>11242</v>
      </c>
      <c r="D99" s="358">
        <v>14090</v>
      </c>
      <c r="E99" s="359">
        <v>12262</v>
      </c>
      <c r="F99" s="398">
        <f t="shared" si="0"/>
        <v>0.8702625975869411</v>
      </c>
    </row>
    <row r="100" spans="1:6" s="243" customFormat="1" ht="15.75">
      <c r="A100" s="29" t="s">
        <v>342</v>
      </c>
      <c r="B100" s="35" t="s">
        <v>388</v>
      </c>
      <c r="C100" s="344">
        <v>25176</v>
      </c>
      <c r="D100" s="358">
        <v>18761</v>
      </c>
      <c r="E100" s="359">
        <v>18676</v>
      </c>
      <c r="F100" s="398">
        <f t="shared" si="0"/>
        <v>0.9954693246628644</v>
      </c>
    </row>
    <row r="101" spans="1:6" s="243" customFormat="1" ht="15.75">
      <c r="A101" s="29" t="s">
        <v>220</v>
      </c>
      <c r="B101" s="231" t="s">
        <v>389</v>
      </c>
      <c r="C101" s="344">
        <f>SUM(C102:C111)</f>
        <v>7691</v>
      </c>
      <c r="D101" s="344">
        <f>SUM(D102:D111)</f>
        <v>11856</v>
      </c>
      <c r="E101" s="344">
        <f>SUM(E102:E111)</f>
        <v>10628</v>
      </c>
      <c r="F101" s="398">
        <f t="shared" si="0"/>
        <v>0.8964237516869096</v>
      </c>
    </row>
    <row r="102" spans="1:6" s="243" customFormat="1" ht="15.75">
      <c r="A102" s="29" t="s">
        <v>343</v>
      </c>
      <c r="B102" s="34" t="s">
        <v>221</v>
      </c>
      <c r="C102" s="344"/>
      <c r="D102" s="358"/>
      <c r="E102" s="359"/>
      <c r="F102" s="398"/>
    </row>
    <row r="103" spans="1:6" s="243" customFormat="1" ht="15.75">
      <c r="A103" s="29" t="s">
        <v>344</v>
      </c>
      <c r="B103" s="232" t="s">
        <v>222</v>
      </c>
      <c r="C103" s="344"/>
      <c r="D103" s="358"/>
      <c r="E103" s="359"/>
      <c r="F103" s="398"/>
    </row>
    <row r="104" spans="1:6" s="243" customFormat="1" ht="15.75">
      <c r="A104" s="29" t="s">
        <v>409</v>
      </c>
      <c r="B104" s="233" t="s">
        <v>223</v>
      </c>
      <c r="C104" s="344"/>
      <c r="D104" s="358"/>
      <c r="E104" s="359"/>
      <c r="F104" s="398"/>
    </row>
    <row r="105" spans="1:6" s="243" customFormat="1" ht="15.75">
      <c r="A105" s="29" t="s">
        <v>410</v>
      </c>
      <c r="B105" s="233" t="s">
        <v>224</v>
      </c>
      <c r="C105" s="344"/>
      <c r="D105" s="358">
        <v>1192</v>
      </c>
      <c r="E105" s="359">
        <v>1192</v>
      </c>
      <c r="F105" s="398"/>
    </row>
    <row r="106" spans="1:6" s="243" customFormat="1" ht="15.75">
      <c r="A106" s="29" t="s">
        <v>29</v>
      </c>
      <c r="B106" s="232" t="s">
        <v>225</v>
      </c>
      <c r="C106" s="344">
        <v>7691</v>
      </c>
      <c r="D106" s="358">
        <v>10664</v>
      </c>
      <c r="E106" s="359">
        <v>9436</v>
      </c>
      <c r="F106" s="398">
        <f>E106/D106</f>
        <v>0.8848462115528882</v>
      </c>
    </row>
    <row r="107" spans="1:6" s="243" customFormat="1" ht="15.75">
      <c r="A107" s="29" t="s">
        <v>226</v>
      </c>
      <c r="B107" s="232" t="s">
        <v>227</v>
      </c>
      <c r="C107" s="344"/>
      <c r="D107" s="358"/>
      <c r="E107" s="359"/>
      <c r="F107" s="398"/>
    </row>
    <row r="108" spans="1:6" s="243" customFormat="1" ht="15.75">
      <c r="A108" s="29" t="s">
        <v>228</v>
      </c>
      <c r="B108" s="233" t="s">
        <v>229</v>
      </c>
      <c r="C108" s="344"/>
      <c r="D108" s="358"/>
      <c r="E108" s="359"/>
      <c r="F108" s="398"/>
    </row>
    <row r="109" spans="1:6" s="243" customFormat="1" ht="15.75">
      <c r="A109" s="32" t="s">
        <v>230</v>
      </c>
      <c r="B109" s="234" t="s">
        <v>231</v>
      </c>
      <c r="C109" s="344"/>
      <c r="D109" s="358"/>
      <c r="E109" s="359"/>
      <c r="F109" s="398"/>
    </row>
    <row r="110" spans="1:6" s="243" customFormat="1" ht="15.75">
      <c r="A110" s="29" t="s">
        <v>232</v>
      </c>
      <c r="B110" s="234" t="s">
        <v>233</v>
      </c>
      <c r="C110" s="344"/>
      <c r="D110" s="358"/>
      <c r="E110" s="359"/>
      <c r="F110" s="398"/>
    </row>
    <row r="111" spans="1:6" s="243" customFormat="1" ht="16.5" thickBot="1">
      <c r="A111" s="257" t="s">
        <v>234</v>
      </c>
      <c r="B111" s="235" t="s">
        <v>235</v>
      </c>
      <c r="C111" s="353"/>
      <c r="D111" s="369"/>
      <c r="E111" s="370"/>
      <c r="F111" s="399"/>
    </row>
    <row r="112" spans="1:6" s="243" customFormat="1" ht="16.5" thickBot="1">
      <c r="A112" s="246" t="s">
        <v>294</v>
      </c>
      <c r="B112" s="236" t="s">
        <v>276</v>
      </c>
      <c r="C112" s="341">
        <f>+C113+C115+C117</f>
        <v>1035</v>
      </c>
      <c r="D112" s="341">
        <f>+D113+D115+D117</f>
        <v>10565</v>
      </c>
      <c r="E112" s="341">
        <f>+E113+E115+E117</f>
        <v>10385</v>
      </c>
      <c r="F112" s="393">
        <f>E112/D112</f>
        <v>0.9829626123994321</v>
      </c>
    </row>
    <row r="113" spans="1:6" s="243" customFormat="1" ht="15.75">
      <c r="A113" s="28" t="s">
        <v>345</v>
      </c>
      <c r="B113" s="34" t="s">
        <v>118</v>
      </c>
      <c r="C113" s="342">
        <v>1035</v>
      </c>
      <c r="D113" s="388">
        <v>565</v>
      </c>
      <c r="E113" s="368">
        <v>385</v>
      </c>
      <c r="F113" s="397"/>
    </row>
    <row r="114" spans="1:6" s="243" customFormat="1" ht="15.75">
      <c r="A114" s="28" t="s">
        <v>346</v>
      </c>
      <c r="B114" s="237" t="s">
        <v>236</v>
      </c>
      <c r="C114" s="342"/>
      <c r="D114" s="389"/>
      <c r="E114" s="359"/>
      <c r="F114" s="398"/>
    </row>
    <row r="115" spans="1:6" s="243" customFormat="1" ht="15.75">
      <c r="A115" s="28" t="s">
        <v>347</v>
      </c>
      <c r="B115" s="237" t="s">
        <v>390</v>
      </c>
      <c r="C115" s="343"/>
      <c r="D115" s="389">
        <v>10000</v>
      </c>
      <c r="E115" s="359">
        <v>10000</v>
      </c>
      <c r="F115" s="398">
        <f>E115/D115</f>
        <v>1</v>
      </c>
    </row>
    <row r="116" spans="1:6" s="243" customFormat="1" ht="15.75">
      <c r="A116" s="28" t="s">
        <v>348</v>
      </c>
      <c r="B116" s="237" t="s">
        <v>237</v>
      </c>
      <c r="C116" s="343"/>
      <c r="D116" s="389"/>
      <c r="E116" s="359"/>
      <c r="F116" s="398"/>
    </row>
    <row r="117" spans="1:6" s="243" customFormat="1" ht="15.75">
      <c r="A117" s="28" t="s">
        <v>349</v>
      </c>
      <c r="B117" s="238" t="s">
        <v>238</v>
      </c>
      <c r="C117" s="343">
        <f>SUM(C118:C125)</f>
        <v>0</v>
      </c>
      <c r="D117" s="358"/>
      <c r="E117" s="359"/>
      <c r="F117" s="398"/>
    </row>
    <row r="118" spans="1:6" s="243" customFormat="1" ht="15.75">
      <c r="A118" s="28" t="s">
        <v>133</v>
      </c>
      <c r="B118" s="239" t="s">
        <v>74</v>
      </c>
      <c r="C118" s="343"/>
      <c r="D118" s="358"/>
      <c r="E118" s="359"/>
      <c r="F118" s="398"/>
    </row>
    <row r="119" spans="1:6" s="243" customFormat="1" ht="15.75">
      <c r="A119" s="28" t="s">
        <v>240</v>
      </c>
      <c r="B119" s="240" t="s">
        <v>241</v>
      </c>
      <c r="C119" s="343"/>
      <c r="D119" s="358"/>
      <c r="E119" s="359"/>
      <c r="F119" s="398"/>
    </row>
    <row r="120" spans="1:6" s="243" customFormat="1" ht="15.75">
      <c r="A120" s="28" t="s">
        <v>242</v>
      </c>
      <c r="B120" s="233" t="s">
        <v>224</v>
      </c>
      <c r="C120" s="343"/>
      <c r="D120" s="358"/>
      <c r="E120" s="359"/>
      <c r="F120" s="398"/>
    </row>
    <row r="121" spans="1:6" s="243" customFormat="1" ht="15.75">
      <c r="A121" s="28" t="s">
        <v>243</v>
      </c>
      <c r="B121" s="233" t="s">
        <v>244</v>
      </c>
      <c r="C121" s="343"/>
      <c r="D121" s="358"/>
      <c r="E121" s="359"/>
      <c r="F121" s="398"/>
    </row>
    <row r="122" spans="1:6" s="243" customFormat="1" ht="15.75">
      <c r="A122" s="28" t="s">
        <v>245</v>
      </c>
      <c r="B122" s="233" t="s">
        <v>246</v>
      </c>
      <c r="C122" s="343"/>
      <c r="D122" s="358"/>
      <c r="E122" s="359"/>
      <c r="F122" s="398"/>
    </row>
    <row r="123" spans="1:6" s="243" customFormat="1" ht="15.75">
      <c r="A123" s="28" t="s">
        <v>247</v>
      </c>
      <c r="B123" s="233" t="s">
        <v>229</v>
      </c>
      <c r="C123" s="343"/>
      <c r="D123" s="358"/>
      <c r="E123" s="359"/>
      <c r="F123" s="398"/>
    </row>
    <row r="124" spans="1:6" s="243" customFormat="1" ht="15.75">
      <c r="A124" s="28" t="s">
        <v>248</v>
      </c>
      <c r="B124" s="233" t="s">
        <v>249</v>
      </c>
      <c r="C124" s="343"/>
      <c r="D124" s="358"/>
      <c r="E124" s="359"/>
      <c r="F124" s="398"/>
    </row>
    <row r="125" spans="1:6" s="243" customFormat="1" ht="16.5" thickBot="1">
      <c r="A125" s="32" t="s">
        <v>250</v>
      </c>
      <c r="B125" s="233" t="s">
        <v>251</v>
      </c>
      <c r="C125" s="344"/>
      <c r="D125" s="369"/>
      <c r="E125" s="370"/>
      <c r="F125" s="399"/>
    </row>
    <row r="126" spans="1:6" s="243" customFormat="1" ht="16.5" thickBot="1">
      <c r="A126" s="246" t="s">
        <v>295</v>
      </c>
      <c r="B126" s="209" t="s">
        <v>252</v>
      </c>
      <c r="C126" s="341">
        <f>+C127+C128</f>
        <v>4261</v>
      </c>
      <c r="D126" s="341">
        <f>+D127+D128</f>
        <v>5152</v>
      </c>
      <c r="E126" s="341">
        <f>+E127+E128</f>
        <v>0</v>
      </c>
      <c r="F126" s="393">
        <f>E126/D126</f>
        <v>0</v>
      </c>
    </row>
    <row r="127" spans="1:6" s="243" customFormat="1" ht="15.75">
      <c r="A127" s="28" t="s">
        <v>333</v>
      </c>
      <c r="B127" s="50" t="s">
        <v>411</v>
      </c>
      <c r="C127" s="342">
        <v>200</v>
      </c>
      <c r="D127" s="388">
        <v>200</v>
      </c>
      <c r="E127" s="368"/>
      <c r="F127" s="397">
        <f>E127/D127</f>
        <v>0</v>
      </c>
    </row>
    <row r="128" spans="1:6" s="243" customFormat="1" ht="16.5" thickBot="1">
      <c r="A128" s="30" t="s">
        <v>334</v>
      </c>
      <c r="B128" s="237" t="s">
        <v>414</v>
      </c>
      <c r="C128" s="342">
        <v>4061</v>
      </c>
      <c r="D128" s="391">
        <v>4952</v>
      </c>
      <c r="E128" s="370"/>
      <c r="F128" s="399">
        <f>E128/D128</f>
        <v>0</v>
      </c>
    </row>
    <row r="129" spans="1:6" s="243" customFormat="1" ht="16.5" thickBot="1">
      <c r="A129" s="246" t="s">
        <v>296</v>
      </c>
      <c r="B129" s="209" t="s">
        <v>253</v>
      </c>
      <c r="C129" s="341">
        <f>+C96+C112+C126</f>
        <v>64969</v>
      </c>
      <c r="D129" s="341">
        <f>+D96+D112+D126</f>
        <v>86614</v>
      </c>
      <c r="E129" s="341">
        <f>+E96+E112+E126</f>
        <v>77650</v>
      </c>
      <c r="F129" s="393">
        <f>E129/D129</f>
        <v>0.8965063384672224</v>
      </c>
    </row>
    <row r="130" spans="1:6" s="243" customFormat="1" ht="16.5" thickBot="1">
      <c r="A130" s="246" t="s">
        <v>297</v>
      </c>
      <c r="B130" s="209" t="s">
        <v>254</v>
      </c>
      <c r="C130" s="341">
        <f>+C131+C132+C133</f>
        <v>0</v>
      </c>
      <c r="D130" s="381"/>
      <c r="E130" s="362"/>
      <c r="F130" s="393"/>
    </row>
    <row r="131" spans="1:6" s="243" customFormat="1" ht="15.75">
      <c r="A131" s="28" t="s">
        <v>111</v>
      </c>
      <c r="B131" s="50" t="s">
        <v>255</v>
      </c>
      <c r="C131" s="343"/>
      <c r="D131" s="367"/>
      <c r="E131" s="368"/>
      <c r="F131" s="397"/>
    </row>
    <row r="132" spans="1:6" s="243" customFormat="1" ht="15.75">
      <c r="A132" s="28" t="s">
        <v>113</v>
      </c>
      <c r="B132" s="50" t="s">
        <v>256</v>
      </c>
      <c r="C132" s="343"/>
      <c r="D132" s="358"/>
      <c r="E132" s="359"/>
      <c r="F132" s="398"/>
    </row>
    <row r="133" spans="1:6" s="243" customFormat="1" ht="16.5" thickBot="1">
      <c r="A133" s="32" t="s">
        <v>115</v>
      </c>
      <c r="B133" s="208" t="s">
        <v>257</v>
      </c>
      <c r="C133" s="343"/>
      <c r="D133" s="369"/>
      <c r="E133" s="370"/>
      <c r="F133" s="399"/>
    </row>
    <row r="134" spans="1:6" s="243" customFormat="1" ht="16.5" thickBot="1">
      <c r="A134" s="246" t="s">
        <v>298</v>
      </c>
      <c r="B134" s="209" t="s">
        <v>258</v>
      </c>
      <c r="C134" s="341">
        <f>+C135+C136+C137+C138</f>
        <v>0</v>
      </c>
      <c r="D134" s="381"/>
      <c r="E134" s="362"/>
      <c r="F134" s="393"/>
    </row>
    <row r="135" spans="1:6" s="243" customFormat="1" ht="15.75">
      <c r="A135" s="28" t="s">
        <v>336</v>
      </c>
      <c r="B135" s="50" t="s">
        <v>259</v>
      </c>
      <c r="C135" s="343"/>
      <c r="D135" s="367"/>
      <c r="E135" s="368"/>
      <c r="F135" s="397"/>
    </row>
    <row r="136" spans="1:6" s="243" customFormat="1" ht="15.75">
      <c r="A136" s="28" t="s">
        <v>337</v>
      </c>
      <c r="B136" s="50" t="s">
        <v>260</v>
      </c>
      <c r="C136" s="343"/>
      <c r="D136" s="358"/>
      <c r="E136" s="359"/>
      <c r="F136" s="398"/>
    </row>
    <row r="137" spans="1:6" s="243" customFormat="1" ht="15.75">
      <c r="A137" s="28" t="s">
        <v>404</v>
      </c>
      <c r="B137" s="50" t="s">
        <v>261</v>
      </c>
      <c r="C137" s="343"/>
      <c r="D137" s="358"/>
      <c r="E137" s="359"/>
      <c r="F137" s="398"/>
    </row>
    <row r="138" spans="1:6" s="243" customFormat="1" ht="16.5" thickBot="1">
      <c r="A138" s="32" t="s">
        <v>420</v>
      </c>
      <c r="B138" s="208" t="s">
        <v>262</v>
      </c>
      <c r="C138" s="343"/>
      <c r="D138" s="369"/>
      <c r="E138" s="370"/>
      <c r="F138" s="399"/>
    </row>
    <row r="139" spans="1:6" s="243" customFormat="1" ht="16.5" thickBot="1">
      <c r="A139" s="246" t="s">
        <v>299</v>
      </c>
      <c r="B139" s="209" t="s">
        <v>263</v>
      </c>
      <c r="C139" s="345">
        <f>+C140+C141+C142+C143</f>
        <v>0</v>
      </c>
      <c r="D139" s="381"/>
      <c r="E139" s="362"/>
      <c r="F139" s="393"/>
    </row>
    <row r="140" spans="1:6" s="243" customFormat="1" ht="15.75">
      <c r="A140" s="28" t="s">
        <v>338</v>
      </c>
      <c r="B140" s="50" t="s">
        <v>264</v>
      </c>
      <c r="C140" s="343"/>
      <c r="D140" s="367"/>
      <c r="E140" s="368"/>
      <c r="F140" s="397"/>
    </row>
    <row r="141" spans="1:6" s="243" customFormat="1" ht="15.75">
      <c r="A141" s="28" t="s">
        <v>415</v>
      </c>
      <c r="B141" s="50" t="s">
        <v>265</v>
      </c>
      <c r="C141" s="343"/>
      <c r="D141" s="358"/>
      <c r="E141" s="359"/>
      <c r="F141" s="398"/>
    </row>
    <row r="142" spans="1:6" s="243" customFormat="1" ht="15.75">
      <c r="A142" s="28" t="s">
        <v>167</v>
      </c>
      <c r="B142" s="50" t="s">
        <v>266</v>
      </c>
      <c r="C142" s="343"/>
      <c r="D142" s="358"/>
      <c r="E142" s="359"/>
      <c r="F142" s="398"/>
    </row>
    <row r="143" spans="1:6" s="243" customFormat="1" ht="16.5" thickBot="1">
      <c r="A143" s="32" t="s">
        <v>169</v>
      </c>
      <c r="B143" s="208" t="s">
        <v>267</v>
      </c>
      <c r="C143" s="343"/>
      <c r="D143" s="369"/>
      <c r="E143" s="370"/>
      <c r="F143" s="399"/>
    </row>
    <row r="144" spans="1:6" s="243" customFormat="1" ht="16.5" thickBot="1">
      <c r="A144" s="246" t="s">
        <v>300</v>
      </c>
      <c r="B144" s="209" t="s">
        <v>268</v>
      </c>
      <c r="C144" s="354">
        <f>+C145+C146+C147+C148</f>
        <v>0</v>
      </c>
      <c r="D144" s="381"/>
      <c r="E144" s="362"/>
      <c r="F144" s="393"/>
    </row>
    <row r="145" spans="1:6" s="243" customFormat="1" ht="15.75">
      <c r="A145" s="28" t="s">
        <v>383</v>
      </c>
      <c r="B145" s="50" t="s">
        <v>269</v>
      </c>
      <c r="C145" s="343"/>
      <c r="D145" s="367"/>
      <c r="E145" s="368"/>
      <c r="F145" s="397"/>
    </row>
    <row r="146" spans="1:6" s="243" customFormat="1" ht="15.75">
      <c r="A146" s="28" t="s">
        <v>384</v>
      </c>
      <c r="B146" s="50" t="s">
        <v>270</v>
      </c>
      <c r="C146" s="343"/>
      <c r="D146" s="358"/>
      <c r="E146" s="359"/>
      <c r="F146" s="398"/>
    </row>
    <row r="147" spans="1:6" s="243" customFormat="1" ht="15.75">
      <c r="A147" s="28" t="s">
        <v>174</v>
      </c>
      <c r="B147" s="50" t="s">
        <v>271</v>
      </c>
      <c r="C147" s="343"/>
      <c r="D147" s="358"/>
      <c r="E147" s="359"/>
      <c r="F147" s="398"/>
    </row>
    <row r="148" spans="1:6" s="243" customFormat="1" ht="16.5" thickBot="1">
      <c r="A148" s="28" t="s">
        <v>176</v>
      </c>
      <c r="B148" s="50" t="s">
        <v>272</v>
      </c>
      <c r="C148" s="343"/>
      <c r="D148" s="369"/>
      <c r="E148" s="370"/>
      <c r="F148" s="399"/>
    </row>
    <row r="149" spans="1:9" s="243" customFormat="1" ht="16.5" thickBot="1">
      <c r="A149" s="246" t="s">
        <v>301</v>
      </c>
      <c r="B149" s="209" t="s">
        <v>273</v>
      </c>
      <c r="C149" s="355">
        <f>+C130+C134+C139+C144</f>
        <v>0</v>
      </c>
      <c r="D149" s="381"/>
      <c r="E149" s="362"/>
      <c r="F149" s="393"/>
      <c r="G149" s="252"/>
      <c r="H149" s="252"/>
      <c r="I149" s="252"/>
    </row>
    <row r="150" spans="1:6" s="245" customFormat="1" ht="16.5" thickBot="1">
      <c r="A150" s="258" t="s">
        <v>302</v>
      </c>
      <c r="B150" s="241" t="s">
        <v>274</v>
      </c>
      <c r="C150" s="355">
        <f>+C129+C149</f>
        <v>64969</v>
      </c>
      <c r="D150" s="355">
        <f>+D129+D149</f>
        <v>86614</v>
      </c>
      <c r="E150" s="355">
        <f>+E129+E149</f>
        <v>77650</v>
      </c>
      <c r="F150" s="393">
        <f>E150/D150</f>
        <v>0.8965063384672224</v>
      </c>
    </row>
    <row r="151" spans="3:6" s="243" customFormat="1" ht="15.75">
      <c r="C151" s="253"/>
      <c r="D151" s="372"/>
      <c r="E151" s="372"/>
      <c r="F151" s="394"/>
    </row>
    <row r="152" spans="1:6" s="243" customFormat="1" ht="15.75">
      <c r="A152" s="751" t="s">
        <v>282</v>
      </c>
      <c r="B152" s="751"/>
      <c r="C152" s="751"/>
      <c r="D152" s="260"/>
      <c r="E152" s="260"/>
      <c r="F152" s="395"/>
    </row>
    <row r="153" spans="1:6" s="243" customFormat="1" ht="16.5" thickBot="1">
      <c r="A153" s="750" t="s">
        <v>374</v>
      </c>
      <c r="B153" s="750"/>
      <c r="C153" s="259" t="s">
        <v>281</v>
      </c>
      <c r="D153" s="373"/>
      <c r="E153" s="373"/>
      <c r="F153" s="396"/>
    </row>
    <row r="154" spans="1:6" s="243" customFormat="1" ht="32.25" thickBot="1">
      <c r="A154" s="246">
        <v>1</v>
      </c>
      <c r="B154" s="236" t="s">
        <v>283</v>
      </c>
      <c r="C154" s="341">
        <f>+C65-C129</f>
        <v>-4000</v>
      </c>
      <c r="D154" s="341">
        <f>+D65-D129</f>
        <v>-7509</v>
      </c>
      <c r="E154" s="341">
        <f>+E65-E129</f>
        <v>1678</v>
      </c>
      <c r="F154" s="393">
        <f>E154/D154</f>
        <v>-0.2234651751231855</v>
      </c>
    </row>
    <row r="155" spans="1:6" s="243" customFormat="1" ht="32.25" thickBot="1">
      <c r="A155" s="246" t="s">
        <v>294</v>
      </c>
      <c r="B155" s="236" t="s">
        <v>284</v>
      </c>
      <c r="C155" s="341">
        <f>+C88-C149</f>
        <v>4000</v>
      </c>
      <c r="D155" s="341">
        <f>+D88-D149</f>
        <v>7509</v>
      </c>
      <c r="E155" s="341">
        <f>+E88-E149</f>
        <v>7509</v>
      </c>
      <c r="F155" s="393">
        <f>E155/D155</f>
        <v>1</v>
      </c>
    </row>
    <row r="156" spans="3:6" ht="16.5" thickBot="1">
      <c r="C156" s="383"/>
      <c r="D156" s="382"/>
      <c r="E156" s="371"/>
      <c r="F156" s="393"/>
    </row>
    <row r="157" spans="1:6" ht="16.5" thickBot="1">
      <c r="A157" s="210" t="s">
        <v>394</v>
      </c>
      <c r="B157" s="211"/>
      <c r="C157" s="384">
        <v>3</v>
      </c>
      <c r="D157" s="390">
        <v>2</v>
      </c>
      <c r="E157" s="371">
        <v>2</v>
      </c>
      <c r="F157" s="393">
        <f>E157/D157</f>
        <v>1</v>
      </c>
    </row>
    <row r="158" spans="1:6" ht="16.5" thickBot="1">
      <c r="A158" s="210" t="s">
        <v>395</v>
      </c>
      <c r="B158" s="211"/>
      <c r="C158" s="384">
        <v>6</v>
      </c>
      <c r="D158" s="390">
        <v>26</v>
      </c>
      <c r="E158" s="371">
        <v>7</v>
      </c>
      <c r="F158" s="393">
        <f>E158/D158</f>
        <v>0.2692307692307692</v>
      </c>
    </row>
    <row r="159" spans="4:6" ht="15.75">
      <c r="D159" s="403"/>
      <c r="E159" s="403"/>
      <c r="F159" s="404"/>
    </row>
  </sheetData>
  <sheetProtection/>
  <mergeCells count="9">
    <mergeCell ref="A152:C152"/>
    <mergeCell ref="A153:B153"/>
    <mergeCell ref="A92:C92"/>
    <mergeCell ref="A91:C91"/>
    <mergeCell ref="A2:C2"/>
    <mergeCell ref="A90:C90"/>
    <mergeCell ref="A4:C4"/>
    <mergeCell ref="A93:B93"/>
    <mergeCell ref="A5:B5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2" r:id="rId1"/>
  <rowBreaks count="1" manualBreakCount="1">
    <brk id="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89">
      <selection activeCell="C95" sqref="C95"/>
    </sheetView>
  </sheetViews>
  <sheetFormatPr defaultColWidth="9.00390625" defaultRowHeight="12.75"/>
  <cols>
    <col min="1" max="1" width="9.00390625" style="243" customWidth="1"/>
    <col min="2" max="2" width="64.875" style="243" customWidth="1"/>
    <col min="3" max="3" width="17.375" style="243" customWidth="1"/>
    <col min="4" max="5" width="17.375" style="253" customWidth="1"/>
    <col min="6" max="6" width="0" style="417" hidden="1" customWidth="1"/>
    <col min="7" max="16384" width="9.375" style="242" customWidth="1"/>
  </cols>
  <sheetData>
    <row r="1" spans="1:5" ht="15.75" customHeight="1">
      <c r="A1" s="745" t="s">
        <v>290</v>
      </c>
      <c r="B1" s="745"/>
      <c r="C1" s="745"/>
      <c r="D1" s="745"/>
      <c r="E1" s="745"/>
    </row>
    <row r="2" spans="1:5" ht="15.75" customHeight="1" thickBot="1">
      <c r="A2" s="418" t="s">
        <v>372</v>
      </c>
      <c r="B2" s="418"/>
      <c r="C2" s="418"/>
      <c r="D2" s="419"/>
      <c r="E2" s="419" t="s">
        <v>281</v>
      </c>
    </row>
    <row r="3" spans="1:5" ht="15.75" customHeight="1">
      <c r="A3" s="794" t="s">
        <v>329</v>
      </c>
      <c r="B3" s="792" t="s">
        <v>292</v>
      </c>
      <c r="C3" s="790" t="str">
        <f>+CONCATENATE(LEFT('[1]ÖSSZEFÜGGÉSEK'!A4,4)-1,". évi tény")</f>
        <v>2013. évi tény</v>
      </c>
      <c r="D3" s="788" t="str">
        <f>+CONCATENATE(LEFT('[1]ÖSSZEFÜGGÉSEK'!A4,4),". évi")</f>
        <v>2014. évi</v>
      </c>
      <c r="E3" s="789"/>
    </row>
    <row r="4" spans="1:5" ht="37.5" customHeight="1" thickBot="1">
      <c r="A4" s="795"/>
      <c r="B4" s="793"/>
      <c r="C4" s="791"/>
      <c r="D4" s="420" t="s">
        <v>466</v>
      </c>
      <c r="E4" s="421" t="s">
        <v>467</v>
      </c>
    </row>
    <row r="5" spans="1:6" s="426" customFormat="1" ht="12" customHeight="1" thickBot="1">
      <c r="A5" s="422" t="s">
        <v>17</v>
      </c>
      <c r="B5" s="423" t="s">
        <v>21</v>
      </c>
      <c r="C5" s="423" t="s">
        <v>19</v>
      </c>
      <c r="D5" s="423" t="s">
        <v>24</v>
      </c>
      <c r="E5" s="424" t="s">
        <v>25</v>
      </c>
      <c r="F5" s="425"/>
    </row>
    <row r="6" spans="1:6" s="432" customFormat="1" ht="12" customHeight="1" thickBot="1">
      <c r="A6" s="427" t="s">
        <v>293</v>
      </c>
      <c r="B6" s="428" t="s">
        <v>121</v>
      </c>
      <c r="C6" s="429">
        <f>+C7+C8+C9+C10+C11+C12</f>
        <v>52483</v>
      </c>
      <c r="D6" s="429">
        <f>+D7+D8+D9+D10+D11+D12</f>
        <v>42173</v>
      </c>
      <c r="E6" s="430">
        <f>+E7+E8+E9+E10+E11+E12</f>
        <v>42173</v>
      </c>
      <c r="F6" s="431" t="s">
        <v>468</v>
      </c>
    </row>
    <row r="7" spans="1:6" s="432" customFormat="1" ht="12" customHeight="1">
      <c r="A7" s="433" t="s">
        <v>339</v>
      </c>
      <c r="B7" s="434" t="s">
        <v>122</v>
      </c>
      <c r="C7" s="435">
        <v>39987</v>
      </c>
      <c r="D7" s="435">
        <v>18856</v>
      </c>
      <c r="E7" s="436">
        <v>18856</v>
      </c>
      <c r="F7" s="431" t="s">
        <v>469</v>
      </c>
    </row>
    <row r="8" spans="1:6" s="432" customFormat="1" ht="12" customHeight="1">
      <c r="A8" s="437" t="s">
        <v>340</v>
      </c>
      <c r="B8" s="438" t="s">
        <v>123</v>
      </c>
      <c r="C8" s="439"/>
      <c r="D8" s="439"/>
      <c r="E8" s="440"/>
      <c r="F8" s="431" t="s">
        <v>470</v>
      </c>
    </row>
    <row r="9" spans="1:6" s="432" customFormat="1" ht="12" customHeight="1">
      <c r="A9" s="437" t="s">
        <v>341</v>
      </c>
      <c r="B9" s="438" t="s">
        <v>124</v>
      </c>
      <c r="C9" s="439"/>
      <c r="D9" s="439">
        <v>15963</v>
      </c>
      <c r="E9" s="440">
        <v>15963</v>
      </c>
      <c r="F9" s="431" t="s">
        <v>471</v>
      </c>
    </row>
    <row r="10" spans="1:6" s="432" customFormat="1" ht="12" customHeight="1">
      <c r="A10" s="437" t="s">
        <v>342</v>
      </c>
      <c r="B10" s="438" t="s">
        <v>125</v>
      </c>
      <c r="C10" s="439">
        <v>806</v>
      </c>
      <c r="D10" s="439">
        <v>812</v>
      </c>
      <c r="E10" s="440">
        <v>812</v>
      </c>
      <c r="F10" s="431" t="s">
        <v>472</v>
      </c>
    </row>
    <row r="11" spans="1:6" s="432" customFormat="1" ht="12" customHeight="1">
      <c r="A11" s="437" t="s">
        <v>371</v>
      </c>
      <c r="B11" s="438" t="s">
        <v>126</v>
      </c>
      <c r="C11" s="441"/>
      <c r="D11" s="439">
        <v>1515</v>
      </c>
      <c r="E11" s="440">
        <v>1515</v>
      </c>
      <c r="F11" s="431" t="s">
        <v>473</v>
      </c>
    </row>
    <row r="12" spans="1:6" s="432" customFormat="1" ht="12" customHeight="1" thickBot="1">
      <c r="A12" s="442" t="s">
        <v>343</v>
      </c>
      <c r="B12" s="443" t="s">
        <v>127</v>
      </c>
      <c r="C12" s="444">
        <v>11690</v>
      </c>
      <c r="D12" s="445">
        <v>5027</v>
      </c>
      <c r="E12" s="446">
        <v>5027</v>
      </c>
      <c r="F12" s="431" t="s">
        <v>474</v>
      </c>
    </row>
    <row r="13" spans="1:6" s="432" customFormat="1" ht="12" customHeight="1" thickBot="1">
      <c r="A13" s="427" t="s">
        <v>294</v>
      </c>
      <c r="B13" s="447" t="s">
        <v>128</v>
      </c>
      <c r="C13" s="429">
        <f>+C14+C15+C16+C17+C18</f>
        <v>18752</v>
      </c>
      <c r="D13" s="429">
        <f>+D14+D15+D16+D17+D18</f>
        <v>20002</v>
      </c>
      <c r="E13" s="430">
        <f>+E14+E15+E16+E17+E18</f>
        <v>20002</v>
      </c>
      <c r="F13" s="431" t="s">
        <v>475</v>
      </c>
    </row>
    <row r="14" spans="1:6" s="432" customFormat="1" ht="12" customHeight="1">
      <c r="A14" s="433" t="s">
        <v>345</v>
      </c>
      <c r="B14" s="434" t="s">
        <v>110</v>
      </c>
      <c r="C14" s="435"/>
      <c r="D14" s="435"/>
      <c r="E14" s="436"/>
      <c r="F14" s="431" t="s">
        <v>476</v>
      </c>
    </row>
    <row r="15" spans="1:6" s="432" customFormat="1" ht="12" customHeight="1">
      <c r="A15" s="437" t="s">
        <v>346</v>
      </c>
      <c r="B15" s="438" t="s">
        <v>129</v>
      </c>
      <c r="C15" s="439"/>
      <c r="D15" s="439"/>
      <c r="E15" s="440"/>
      <c r="F15" s="431" t="s">
        <v>477</v>
      </c>
    </row>
    <row r="16" spans="1:6" s="432" customFormat="1" ht="12" customHeight="1">
      <c r="A16" s="437" t="s">
        <v>347</v>
      </c>
      <c r="B16" s="438" t="s">
        <v>130</v>
      </c>
      <c r="C16" s="439"/>
      <c r="D16" s="439"/>
      <c r="E16" s="440"/>
      <c r="F16" s="431" t="s">
        <v>478</v>
      </c>
    </row>
    <row r="17" spans="1:6" s="432" customFormat="1" ht="12" customHeight="1">
      <c r="A17" s="437" t="s">
        <v>348</v>
      </c>
      <c r="B17" s="438" t="s">
        <v>131</v>
      </c>
      <c r="C17" s="439"/>
      <c r="D17" s="439"/>
      <c r="E17" s="440"/>
      <c r="F17" s="431" t="s">
        <v>479</v>
      </c>
    </row>
    <row r="18" spans="1:6" s="432" customFormat="1" ht="12" customHeight="1">
      <c r="A18" s="437" t="s">
        <v>349</v>
      </c>
      <c r="B18" s="438" t="s">
        <v>132</v>
      </c>
      <c r="C18" s="439">
        <v>18752</v>
      </c>
      <c r="D18" s="439">
        <v>20002</v>
      </c>
      <c r="E18" s="440">
        <v>20002</v>
      </c>
      <c r="F18" s="431" t="s">
        <v>480</v>
      </c>
    </row>
    <row r="19" spans="1:6" s="432" customFormat="1" ht="12" customHeight="1" thickBot="1">
      <c r="A19" s="442" t="s">
        <v>133</v>
      </c>
      <c r="B19" s="443" t="s">
        <v>134</v>
      </c>
      <c r="C19" s="445"/>
      <c r="D19" s="445"/>
      <c r="E19" s="446"/>
      <c r="F19" s="431" t="s">
        <v>481</v>
      </c>
    </row>
    <row r="20" spans="1:6" s="432" customFormat="1" ht="12" customHeight="1" thickBot="1">
      <c r="A20" s="427" t="s">
        <v>295</v>
      </c>
      <c r="B20" s="428" t="s">
        <v>135</v>
      </c>
      <c r="C20" s="429">
        <f>+C21+C22+C23+C24+C25</f>
        <v>0</v>
      </c>
      <c r="D20" s="429">
        <f>+D21+D22+D23+D24+D25</f>
        <v>10000</v>
      </c>
      <c r="E20" s="430">
        <f>+E21+E22+E23+E24+E25</f>
        <v>10000</v>
      </c>
      <c r="F20" s="431" t="s">
        <v>482</v>
      </c>
    </row>
    <row r="21" spans="1:6" s="432" customFormat="1" ht="12" customHeight="1">
      <c r="A21" s="433" t="s">
        <v>333</v>
      </c>
      <c r="B21" s="434" t="s">
        <v>136</v>
      </c>
      <c r="C21" s="435"/>
      <c r="D21" s="435">
        <v>10000</v>
      </c>
      <c r="E21" s="436">
        <v>10000</v>
      </c>
      <c r="F21" s="431" t="s">
        <v>483</v>
      </c>
    </row>
    <row r="22" spans="1:6" s="432" customFormat="1" ht="12" customHeight="1">
      <c r="A22" s="437" t="s">
        <v>334</v>
      </c>
      <c r="B22" s="438" t="s">
        <v>137</v>
      </c>
      <c r="C22" s="439"/>
      <c r="D22" s="439"/>
      <c r="E22" s="440"/>
      <c r="F22" s="431" t="s">
        <v>484</v>
      </c>
    </row>
    <row r="23" spans="1:6" s="432" customFormat="1" ht="12" customHeight="1">
      <c r="A23" s="437" t="s">
        <v>335</v>
      </c>
      <c r="B23" s="438" t="s">
        <v>138</v>
      </c>
      <c r="C23" s="439"/>
      <c r="D23" s="439"/>
      <c r="E23" s="440"/>
      <c r="F23" s="431" t="s">
        <v>485</v>
      </c>
    </row>
    <row r="24" spans="1:6" s="432" customFormat="1" ht="12" customHeight="1">
      <c r="A24" s="437" t="s">
        <v>139</v>
      </c>
      <c r="B24" s="438" t="s">
        <v>140</v>
      </c>
      <c r="C24" s="439"/>
      <c r="D24" s="439"/>
      <c r="E24" s="440"/>
      <c r="F24" s="431" t="s">
        <v>486</v>
      </c>
    </row>
    <row r="25" spans="1:6" s="432" customFormat="1" ht="12" customHeight="1">
      <c r="A25" s="437" t="s">
        <v>141</v>
      </c>
      <c r="B25" s="438" t="s">
        <v>142</v>
      </c>
      <c r="C25" s="439"/>
      <c r="D25" s="439"/>
      <c r="E25" s="440"/>
      <c r="F25" s="431" t="s">
        <v>487</v>
      </c>
    </row>
    <row r="26" spans="1:6" s="432" customFormat="1" ht="12" customHeight="1" thickBot="1">
      <c r="A26" s="442" t="s">
        <v>143</v>
      </c>
      <c r="B26" s="443" t="s">
        <v>144</v>
      </c>
      <c r="C26" s="445"/>
      <c r="D26" s="445"/>
      <c r="E26" s="446"/>
      <c r="F26" s="431" t="s">
        <v>488</v>
      </c>
    </row>
    <row r="27" spans="1:6" s="432" customFormat="1" ht="12" customHeight="1" thickBot="1">
      <c r="A27" s="427" t="s">
        <v>145</v>
      </c>
      <c r="B27" s="428" t="s">
        <v>489</v>
      </c>
      <c r="C27" s="448">
        <f>+C28+C31+C32+C33</f>
        <v>2424</v>
      </c>
      <c r="D27" s="448">
        <f>+D28+D31+D32+D33</f>
        <v>2260</v>
      </c>
      <c r="E27" s="449">
        <f>+E28+E31+E32+E33</f>
        <v>2410</v>
      </c>
      <c r="F27" s="431" t="s">
        <v>490</v>
      </c>
    </row>
    <row r="28" spans="1:6" s="432" customFormat="1" ht="12" customHeight="1">
      <c r="A28" s="433" t="s">
        <v>412</v>
      </c>
      <c r="B28" s="434" t="s">
        <v>491</v>
      </c>
      <c r="C28" s="450">
        <f>+C29+C30</f>
        <v>661</v>
      </c>
      <c r="D28" s="450">
        <f>+D29+D30</f>
        <v>660</v>
      </c>
      <c r="E28" s="451">
        <f>+E29+E30</f>
        <v>685</v>
      </c>
      <c r="F28" s="431" t="s">
        <v>492</v>
      </c>
    </row>
    <row r="29" spans="1:6" s="432" customFormat="1" ht="12" customHeight="1">
      <c r="A29" s="437" t="s">
        <v>286</v>
      </c>
      <c r="B29" s="438" t="s">
        <v>146</v>
      </c>
      <c r="C29" s="439">
        <v>661</v>
      </c>
      <c r="D29" s="439">
        <v>660</v>
      </c>
      <c r="E29" s="440">
        <v>685</v>
      </c>
      <c r="F29" s="431" t="s">
        <v>493</v>
      </c>
    </row>
    <row r="30" spans="1:6" s="432" customFormat="1" ht="12" customHeight="1">
      <c r="A30" s="437" t="s">
        <v>287</v>
      </c>
      <c r="B30" s="438" t="s">
        <v>147</v>
      </c>
      <c r="C30" s="439"/>
      <c r="D30" s="439"/>
      <c r="E30" s="440"/>
      <c r="F30" s="431" t="s">
        <v>494</v>
      </c>
    </row>
    <row r="31" spans="1:6" s="432" customFormat="1" ht="12" customHeight="1">
      <c r="A31" s="437" t="s">
        <v>413</v>
      </c>
      <c r="B31" s="438" t="s">
        <v>416</v>
      </c>
      <c r="C31" s="439">
        <v>1751</v>
      </c>
      <c r="D31" s="439">
        <v>1500</v>
      </c>
      <c r="E31" s="440">
        <v>1649</v>
      </c>
      <c r="F31" s="431" t="s">
        <v>495</v>
      </c>
    </row>
    <row r="32" spans="1:6" s="432" customFormat="1" ht="12" customHeight="1">
      <c r="A32" s="437" t="s">
        <v>417</v>
      </c>
      <c r="B32" s="438" t="s">
        <v>148</v>
      </c>
      <c r="C32" s="439"/>
      <c r="D32" s="439"/>
      <c r="E32" s="440"/>
      <c r="F32" s="431" t="s">
        <v>496</v>
      </c>
    </row>
    <row r="33" spans="1:6" s="432" customFormat="1" ht="12" customHeight="1" thickBot="1">
      <c r="A33" s="442" t="s">
        <v>418</v>
      </c>
      <c r="B33" s="443" t="s">
        <v>149</v>
      </c>
      <c r="C33" s="445">
        <v>12</v>
      </c>
      <c r="D33" s="445">
        <v>100</v>
      </c>
      <c r="E33" s="446">
        <v>76</v>
      </c>
      <c r="F33" s="431" t="s">
        <v>497</v>
      </c>
    </row>
    <row r="34" spans="1:6" s="432" customFormat="1" ht="12" customHeight="1" thickBot="1">
      <c r="A34" s="427" t="s">
        <v>297</v>
      </c>
      <c r="B34" s="428" t="s">
        <v>150</v>
      </c>
      <c r="C34" s="429">
        <f>SUM(C35:C44)</f>
        <v>740</v>
      </c>
      <c r="D34" s="429">
        <f>SUM(D35:D44)</f>
        <v>252</v>
      </c>
      <c r="E34" s="430">
        <f>SUM(E35:E44)</f>
        <v>325</v>
      </c>
      <c r="F34" s="431" t="s">
        <v>498</v>
      </c>
    </row>
    <row r="35" spans="1:6" s="432" customFormat="1" ht="12" customHeight="1">
      <c r="A35" s="433" t="s">
        <v>111</v>
      </c>
      <c r="B35" s="434" t="s">
        <v>102</v>
      </c>
      <c r="C35" s="435"/>
      <c r="D35" s="435"/>
      <c r="E35" s="436"/>
      <c r="F35" s="431" t="s">
        <v>499</v>
      </c>
    </row>
    <row r="36" spans="1:6" s="432" customFormat="1" ht="12" customHeight="1">
      <c r="A36" s="437" t="s">
        <v>113</v>
      </c>
      <c r="B36" s="438" t="s">
        <v>103</v>
      </c>
      <c r="C36" s="439"/>
      <c r="D36" s="439"/>
      <c r="E36" s="440">
        <v>13</v>
      </c>
      <c r="F36" s="431" t="s">
        <v>500</v>
      </c>
    </row>
    <row r="37" spans="1:6" s="432" customFormat="1" ht="12" customHeight="1">
      <c r="A37" s="437" t="s">
        <v>115</v>
      </c>
      <c r="B37" s="438" t="s">
        <v>104</v>
      </c>
      <c r="C37" s="439"/>
      <c r="D37" s="439"/>
      <c r="E37" s="440"/>
      <c r="F37" s="431" t="s">
        <v>501</v>
      </c>
    </row>
    <row r="38" spans="1:6" s="432" customFormat="1" ht="12" customHeight="1">
      <c r="A38" s="437" t="s">
        <v>151</v>
      </c>
      <c r="B38" s="438" t="s">
        <v>105</v>
      </c>
      <c r="C38" s="439">
        <v>325</v>
      </c>
      <c r="D38" s="439"/>
      <c r="E38" s="440">
        <v>287</v>
      </c>
      <c r="F38" s="431" t="s">
        <v>502</v>
      </c>
    </row>
    <row r="39" spans="1:6" s="432" customFormat="1" ht="12" customHeight="1">
      <c r="A39" s="437" t="s">
        <v>152</v>
      </c>
      <c r="B39" s="438" t="s">
        <v>106</v>
      </c>
      <c r="C39" s="439"/>
      <c r="D39" s="439"/>
      <c r="E39" s="440"/>
      <c r="F39" s="431" t="s">
        <v>503</v>
      </c>
    </row>
    <row r="40" spans="1:6" s="432" customFormat="1" ht="12" customHeight="1">
      <c r="A40" s="437" t="s">
        <v>153</v>
      </c>
      <c r="B40" s="438" t="s">
        <v>154</v>
      </c>
      <c r="C40" s="439"/>
      <c r="D40" s="439"/>
      <c r="E40" s="440"/>
      <c r="F40" s="431" t="s">
        <v>504</v>
      </c>
    </row>
    <row r="41" spans="1:6" s="432" customFormat="1" ht="12" customHeight="1">
      <c r="A41" s="437" t="s">
        <v>155</v>
      </c>
      <c r="B41" s="438" t="s">
        <v>156</v>
      </c>
      <c r="C41" s="439"/>
      <c r="D41" s="439"/>
      <c r="E41" s="440"/>
      <c r="F41" s="431" t="s">
        <v>505</v>
      </c>
    </row>
    <row r="42" spans="1:6" s="432" customFormat="1" ht="12" customHeight="1">
      <c r="A42" s="437" t="s">
        <v>157</v>
      </c>
      <c r="B42" s="438" t="s">
        <v>107</v>
      </c>
      <c r="C42" s="439"/>
      <c r="D42" s="439"/>
      <c r="E42" s="440">
        <v>1</v>
      </c>
      <c r="F42" s="431" t="s">
        <v>506</v>
      </c>
    </row>
    <row r="43" spans="1:6" s="432" customFormat="1" ht="12" customHeight="1">
      <c r="A43" s="437" t="s">
        <v>158</v>
      </c>
      <c r="B43" s="438" t="s">
        <v>108</v>
      </c>
      <c r="C43" s="452"/>
      <c r="D43" s="452"/>
      <c r="E43" s="453">
        <v>1</v>
      </c>
      <c r="F43" s="431" t="s">
        <v>507</v>
      </c>
    </row>
    <row r="44" spans="1:6" s="432" customFormat="1" ht="12" customHeight="1" thickBot="1">
      <c r="A44" s="442" t="s">
        <v>159</v>
      </c>
      <c r="B44" s="443" t="s">
        <v>109</v>
      </c>
      <c r="C44" s="454">
        <v>415</v>
      </c>
      <c r="D44" s="454">
        <v>252</v>
      </c>
      <c r="E44" s="455">
        <v>23</v>
      </c>
      <c r="F44" s="431" t="s">
        <v>508</v>
      </c>
    </row>
    <row r="45" spans="1:6" s="432" customFormat="1" ht="12" customHeight="1" thickBot="1">
      <c r="A45" s="427" t="s">
        <v>298</v>
      </c>
      <c r="B45" s="428" t="s">
        <v>160</v>
      </c>
      <c r="C45" s="429">
        <f>SUM(C46:C50)</f>
        <v>0</v>
      </c>
      <c r="D45" s="429">
        <f>SUM(D46:D50)</f>
        <v>4418</v>
      </c>
      <c r="E45" s="430">
        <f>SUM(E46:E50)</f>
        <v>4418</v>
      </c>
      <c r="F45" s="431" t="s">
        <v>509</v>
      </c>
    </row>
    <row r="46" spans="1:6" s="432" customFormat="1" ht="12" customHeight="1">
      <c r="A46" s="433" t="s">
        <v>336</v>
      </c>
      <c r="B46" s="434" t="s">
        <v>112</v>
      </c>
      <c r="C46" s="456"/>
      <c r="D46" s="456"/>
      <c r="E46" s="457"/>
      <c r="F46" s="431" t="s">
        <v>510</v>
      </c>
    </row>
    <row r="47" spans="1:6" s="432" customFormat="1" ht="12" customHeight="1">
      <c r="A47" s="437" t="s">
        <v>337</v>
      </c>
      <c r="B47" s="438" t="s">
        <v>114</v>
      </c>
      <c r="C47" s="452"/>
      <c r="D47" s="452">
        <v>3168</v>
      </c>
      <c r="E47" s="453">
        <v>3168</v>
      </c>
      <c r="F47" s="431" t="s">
        <v>511</v>
      </c>
    </row>
    <row r="48" spans="1:6" s="432" customFormat="1" ht="12" customHeight="1">
      <c r="A48" s="437" t="s">
        <v>404</v>
      </c>
      <c r="B48" s="438" t="s">
        <v>116</v>
      </c>
      <c r="C48" s="452"/>
      <c r="D48" s="452">
        <v>1250</v>
      </c>
      <c r="E48" s="453">
        <v>1250</v>
      </c>
      <c r="F48" s="431" t="s">
        <v>512</v>
      </c>
    </row>
    <row r="49" spans="1:6" s="432" customFormat="1" ht="12" customHeight="1">
      <c r="A49" s="437" t="s">
        <v>420</v>
      </c>
      <c r="B49" s="438" t="s">
        <v>161</v>
      </c>
      <c r="C49" s="452"/>
      <c r="D49" s="452"/>
      <c r="E49" s="453"/>
      <c r="F49" s="431" t="s">
        <v>513</v>
      </c>
    </row>
    <row r="50" spans="1:6" s="432" customFormat="1" ht="12" customHeight="1" thickBot="1">
      <c r="A50" s="442" t="s">
        <v>421</v>
      </c>
      <c r="B50" s="443" t="s">
        <v>162</v>
      </c>
      <c r="C50" s="454"/>
      <c r="D50" s="454"/>
      <c r="E50" s="455"/>
      <c r="F50" s="431" t="s">
        <v>514</v>
      </c>
    </row>
    <row r="51" spans="1:6" s="432" customFormat="1" ht="13.5" thickBot="1">
      <c r="A51" s="427" t="s">
        <v>163</v>
      </c>
      <c r="B51" s="428" t="s">
        <v>164</v>
      </c>
      <c r="C51" s="429">
        <f>SUM(C52:C54)</f>
        <v>0</v>
      </c>
      <c r="D51" s="429">
        <f>SUM(D52:D54)</f>
        <v>0</v>
      </c>
      <c r="E51" s="430">
        <f>SUM(E52:E54)</f>
        <v>0</v>
      </c>
      <c r="F51" s="431" t="s">
        <v>515</v>
      </c>
    </row>
    <row r="52" spans="1:6" s="432" customFormat="1" ht="12.75">
      <c r="A52" s="433" t="s">
        <v>338</v>
      </c>
      <c r="B52" s="434" t="s">
        <v>165</v>
      </c>
      <c r="C52" s="435"/>
      <c r="D52" s="435"/>
      <c r="E52" s="436"/>
      <c r="F52" s="431" t="s">
        <v>516</v>
      </c>
    </row>
    <row r="53" spans="1:6" s="432" customFormat="1" ht="14.25" customHeight="1">
      <c r="A53" s="437" t="s">
        <v>415</v>
      </c>
      <c r="B53" s="438" t="s">
        <v>517</v>
      </c>
      <c r="C53" s="439"/>
      <c r="D53" s="439"/>
      <c r="E53" s="440"/>
      <c r="F53" s="431" t="s">
        <v>518</v>
      </c>
    </row>
    <row r="54" spans="1:6" s="432" customFormat="1" ht="12.75">
      <c r="A54" s="437" t="s">
        <v>167</v>
      </c>
      <c r="B54" s="438" t="s">
        <v>168</v>
      </c>
      <c r="C54" s="439"/>
      <c r="D54" s="439"/>
      <c r="E54" s="440"/>
      <c r="F54" s="431" t="s">
        <v>519</v>
      </c>
    </row>
    <row r="55" spans="1:6" s="432" customFormat="1" ht="13.5" thickBot="1">
      <c r="A55" s="442" t="s">
        <v>169</v>
      </c>
      <c r="B55" s="443" t="s">
        <v>170</v>
      </c>
      <c r="C55" s="445"/>
      <c r="D55" s="445"/>
      <c r="E55" s="446"/>
      <c r="F55" s="431" t="s">
        <v>520</v>
      </c>
    </row>
    <row r="56" spans="1:6" s="432" customFormat="1" ht="13.5" thickBot="1">
      <c r="A56" s="427" t="s">
        <v>300</v>
      </c>
      <c r="B56" s="447" t="s">
        <v>171</v>
      </c>
      <c r="C56" s="429">
        <f>SUM(C57:C59)</f>
        <v>0</v>
      </c>
      <c r="D56" s="429">
        <f>SUM(D57:D59)</f>
        <v>0</v>
      </c>
      <c r="E56" s="430">
        <f>SUM(E57:E59)</f>
        <v>0</v>
      </c>
      <c r="F56" s="431" t="s">
        <v>521</v>
      </c>
    </row>
    <row r="57" spans="1:6" s="432" customFormat="1" ht="12.75">
      <c r="A57" s="437" t="s">
        <v>383</v>
      </c>
      <c r="B57" s="434" t="s">
        <v>172</v>
      </c>
      <c r="C57" s="452"/>
      <c r="D57" s="452"/>
      <c r="E57" s="453"/>
      <c r="F57" s="431" t="s">
        <v>522</v>
      </c>
    </row>
    <row r="58" spans="1:6" s="432" customFormat="1" ht="12.75" customHeight="1">
      <c r="A58" s="437" t="s">
        <v>384</v>
      </c>
      <c r="B58" s="438" t="s">
        <v>523</v>
      </c>
      <c r="C58" s="452"/>
      <c r="D58" s="452"/>
      <c r="E58" s="453"/>
      <c r="F58" s="431" t="s">
        <v>524</v>
      </c>
    </row>
    <row r="59" spans="1:6" s="432" customFormat="1" ht="12.75">
      <c r="A59" s="437" t="s">
        <v>174</v>
      </c>
      <c r="B59" s="438" t="s">
        <v>175</v>
      </c>
      <c r="C59" s="452"/>
      <c r="D59" s="452"/>
      <c r="E59" s="453"/>
      <c r="F59" s="431" t="s">
        <v>525</v>
      </c>
    </row>
    <row r="60" spans="1:6" s="432" customFormat="1" ht="13.5" thickBot="1">
      <c r="A60" s="437" t="s">
        <v>176</v>
      </c>
      <c r="B60" s="443" t="s">
        <v>177</v>
      </c>
      <c r="C60" s="452"/>
      <c r="D60" s="452"/>
      <c r="E60" s="453"/>
      <c r="F60" s="431" t="s">
        <v>526</v>
      </c>
    </row>
    <row r="61" spans="1:6" s="432" customFormat="1" ht="13.5" thickBot="1">
      <c r="A61" s="427" t="s">
        <v>301</v>
      </c>
      <c r="B61" s="428" t="s">
        <v>178</v>
      </c>
      <c r="C61" s="448">
        <f>+C6+C13+C20+C27+C34+C45+C51+C56</f>
        <v>74399</v>
      </c>
      <c r="D61" s="448">
        <f>+D6+D13+D20+D27+D34+D45+D51+D56</f>
        <v>79105</v>
      </c>
      <c r="E61" s="449">
        <f>+E6+E13+E20+E27+E34+E45+E51+E56</f>
        <v>79328</v>
      </c>
      <c r="F61" s="431" t="s">
        <v>527</v>
      </c>
    </row>
    <row r="62" spans="1:6" s="432" customFormat="1" ht="13.5" thickBot="1">
      <c r="A62" s="458" t="s">
        <v>278</v>
      </c>
      <c r="B62" s="447" t="s">
        <v>528</v>
      </c>
      <c r="C62" s="429">
        <f>SUM(C63:C65)</f>
        <v>0</v>
      </c>
      <c r="D62" s="429">
        <f>SUM(D63:D65)</f>
        <v>0</v>
      </c>
      <c r="E62" s="430">
        <f>SUM(E63:E65)</f>
        <v>0</v>
      </c>
      <c r="F62" s="431" t="s">
        <v>529</v>
      </c>
    </row>
    <row r="63" spans="1:6" s="432" customFormat="1" ht="12.75">
      <c r="A63" s="437" t="s">
        <v>180</v>
      </c>
      <c r="B63" s="434" t="s">
        <v>181</v>
      </c>
      <c r="C63" s="452"/>
      <c r="D63" s="452"/>
      <c r="E63" s="453"/>
      <c r="F63" s="431" t="s">
        <v>530</v>
      </c>
    </row>
    <row r="64" spans="1:6" s="432" customFormat="1" ht="12.75">
      <c r="A64" s="437" t="s">
        <v>182</v>
      </c>
      <c r="B64" s="438" t="s">
        <v>183</v>
      </c>
      <c r="C64" s="452"/>
      <c r="D64" s="452"/>
      <c r="E64" s="453"/>
      <c r="F64" s="431" t="s">
        <v>531</v>
      </c>
    </row>
    <row r="65" spans="1:6" s="432" customFormat="1" ht="13.5" thickBot="1">
      <c r="A65" s="437" t="s">
        <v>184</v>
      </c>
      <c r="B65" s="459" t="s">
        <v>35</v>
      </c>
      <c r="C65" s="452"/>
      <c r="D65" s="452"/>
      <c r="E65" s="453"/>
      <c r="F65" s="431" t="s">
        <v>532</v>
      </c>
    </row>
    <row r="66" spans="1:6" s="432" customFormat="1" ht="13.5" thickBot="1">
      <c r="A66" s="458" t="s">
        <v>185</v>
      </c>
      <c r="B66" s="447" t="s">
        <v>186</v>
      </c>
      <c r="C66" s="429">
        <f>SUM(C67:C70)</f>
        <v>0</v>
      </c>
      <c r="D66" s="429">
        <f>SUM(D67:D70)</f>
        <v>0</v>
      </c>
      <c r="E66" s="430">
        <f>SUM(E67:E70)</f>
        <v>0</v>
      </c>
      <c r="F66" s="431" t="s">
        <v>533</v>
      </c>
    </row>
    <row r="67" spans="1:6" s="432" customFormat="1" ht="12.75">
      <c r="A67" s="437" t="s">
        <v>187</v>
      </c>
      <c r="B67" s="434" t="s">
        <v>188</v>
      </c>
      <c r="C67" s="452"/>
      <c r="D67" s="452"/>
      <c r="E67" s="453"/>
      <c r="F67" s="431" t="s">
        <v>534</v>
      </c>
    </row>
    <row r="68" spans="1:6" s="432" customFormat="1" ht="12.75">
      <c r="A68" s="437" t="s">
        <v>189</v>
      </c>
      <c r="B68" s="438" t="s">
        <v>190</v>
      </c>
      <c r="C68" s="452"/>
      <c r="D68" s="452"/>
      <c r="E68" s="453"/>
      <c r="F68" s="431" t="s">
        <v>535</v>
      </c>
    </row>
    <row r="69" spans="1:6" s="432" customFormat="1" ht="12" customHeight="1">
      <c r="A69" s="437" t="s">
        <v>191</v>
      </c>
      <c r="B69" s="438" t="s">
        <v>192</v>
      </c>
      <c r="C69" s="452"/>
      <c r="D69" s="452"/>
      <c r="E69" s="453"/>
      <c r="F69" s="431" t="s">
        <v>536</v>
      </c>
    </row>
    <row r="70" spans="1:6" s="432" customFormat="1" ht="12" customHeight="1" thickBot="1">
      <c r="A70" s="437" t="s">
        <v>193</v>
      </c>
      <c r="B70" s="443" t="s">
        <v>194</v>
      </c>
      <c r="C70" s="452"/>
      <c r="D70" s="452"/>
      <c r="E70" s="453"/>
      <c r="F70" s="431" t="s">
        <v>537</v>
      </c>
    </row>
    <row r="71" spans="1:6" s="432" customFormat="1" ht="12" customHeight="1" thickBot="1">
      <c r="A71" s="458" t="s">
        <v>195</v>
      </c>
      <c r="B71" s="447" t="s">
        <v>196</v>
      </c>
      <c r="C71" s="429">
        <f>SUM(C72:C73)</f>
        <v>6582</v>
      </c>
      <c r="D71" s="429">
        <f>SUM(D72:D73)</f>
        <v>6650</v>
      </c>
      <c r="E71" s="430">
        <f>SUM(E72:E73)</f>
        <v>6650</v>
      </c>
      <c r="F71" s="431" t="s">
        <v>538</v>
      </c>
    </row>
    <row r="72" spans="1:6" s="432" customFormat="1" ht="12" customHeight="1">
      <c r="A72" s="437" t="s">
        <v>385</v>
      </c>
      <c r="B72" s="434" t="s">
        <v>197</v>
      </c>
      <c r="C72" s="452">
        <v>6582</v>
      </c>
      <c r="D72" s="452">
        <v>6650</v>
      </c>
      <c r="E72" s="453">
        <v>6650</v>
      </c>
      <c r="F72" s="431" t="s">
        <v>539</v>
      </c>
    </row>
    <row r="73" spans="1:6" s="432" customFormat="1" ht="12" customHeight="1" thickBot="1">
      <c r="A73" s="437" t="s">
        <v>386</v>
      </c>
      <c r="B73" s="443" t="s">
        <v>198</v>
      </c>
      <c r="C73" s="452"/>
      <c r="D73" s="452"/>
      <c r="E73" s="453"/>
      <c r="F73" s="431" t="s">
        <v>540</v>
      </c>
    </row>
    <row r="74" spans="1:6" s="432" customFormat="1" ht="12" customHeight="1" thickBot="1">
      <c r="A74" s="458" t="s">
        <v>199</v>
      </c>
      <c r="B74" s="447" t="s">
        <v>200</v>
      </c>
      <c r="C74" s="429">
        <f>SUM(C75:C77)</f>
        <v>0</v>
      </c>
      <c r="D74" s="429">
        <f>SUM(D75:D77)</f>
        <v>859</v>
      </c>
      <c r="E74" s="430">
        <f>SUM(E75:E77)</f>
        <v>859</v>
      </c>
      <c r="F74" s="431" t="s">
        <v>541</v>
      </c>
    </row>
    <row r="75" spans="1:6" s="432" customFormat="1" ht="12" customHeight="1">
      <c r="A75" s="437" t="s">
        <v>402</v>
      </c>
      <c r="B75" s="434" t="s">
        <v>201</v>
      </c>
      <c r="C75" s="452"/>
      <c r="D75" s="452">
        <v>859</v>
      </c>
      <c r="E75" s="453">
        <v>859</v>
      </c>
      <c r="F75" s="431" t="s">
        <v>542</v>
      </c>
    </row>
    <row r="76" spans="1:6" s="432" customFormat="1" ht="12" customHeight="1">
      <c r="A76" s="437" t="s">
        <v>403</v>
      </c>
      <c r="B76" s="438" t="s">
        <v>202</v>
      </c>
      <c r="C76" s="452"/>
      <c r="D76" s="452"/>
      <c r="E76" s="453"/>
      <c r="F76" s="431" t="s">
        <v>543</v>
      </c>
    </row>
    <row r="77" spans="1:6" s="432" customFormat="1" ht="12" customHeight="1" thickBot="1">
      <c r="A77" s="437" t="s">
        <v>203</v>
      </c>
      <c r="B77" s="443" t="s">
        <v>204</v>
      </c>
      <c r="C77" s="452"/>
      <c r="D77" s="452"/>
      <c r="E77" s="453"/>
      <c r="F77" s="431" t="s">
        <v>544</v>
      </c>
    </row>
    <row r="78" spans="1:6" s="432" customFormat="1" ht="12" customHeight="1" thickBot="1">
      <c r="A78" s="458" t="s">
        <v>205</v>
      </c>
      <c r="B78" s="447" t="s">
        <v>206</v>
      </c>
      <c r="C78" s="429">
        <f>SUM(C79:C82)</f>
        <v>0</v>
      </c>
      <c r="D78" s="429">
        <f>SUM(D79:D82)</f>
        <v>0</v>
      </c>
      <c r="E78" s="430">
        <f>SUM(E79:E82)</f>
        <v>0</v>
      </c>
      <c r="F78" s="431" t="s">
        <v>545</v>
      </c>
    </row>
    <row r="79" spans="1:6" s="432" customFormat="1" ht="12" customHeight="1">
      <c r="A79" s="460" t="s">
        <v>207</v>
      </c>
      <c r="B79" s="434" t="s">
        <v>208</v>
      </c>
      <c r="C79" s="452"/>
      <c r="D79" s="452"/>
      <c r="E79" s="453"/>
      <c r="F79" s="431" t="s">
        <v>546</v>
      </c>
    </row>
    <row r="80" spans="1:6" s="432" customFormat="1" ht="12" customHeight="1">
      <c r="A80" s="461" t="s">
        <v>209</v>
      </c>
      <c r="B80" s="438" t="s">
        <v>210</v>
      </c>
      <c r="C80" s="452"/>
      <c r="D80" s="452"/>
      <c r="E80" s="453"/>
      <c r="F80" s="431" t="s">
        <v>547</v>
      </c>
    </row>
    <row r="81" spans="1:6" s="432" customFormat="1" ht="12" customHeight="1">
      <c r="A81" s="461" t="s">
        <v>211</v>
      </c>
      <c r="B81" s="438" t="s">
        <v>212</v>
      </c>
      <c r="C81" s="452"/>
      <c r="D81" s="452"/>
      <c r="E81" s="453"/>
      <c r="F81" s="431" t="s">
        <v>548</v>
      </c>
    </row>
    <row r="82" spans="1:6" s="432" customFormat="1" ht="12" customHeight="1" thickBot="1">
      <c r="A82" s="462" t="s">
        <v>213</v>
      </c>
      <c r="B82" s="443" t="s">
        <v>214</v>
      </c>
      <c r="C82" s="452"/>
      <c r="D82" s="452"/>
      <c r="E82" s="453"/>
      <c r="F82" s="431" t="s">
        <v>549</v>
      </c>
    </row>
    <row r="83" spans="1:6" s="432" customFormat="1" ht="12" customHeight="1" thickBot="1">
      <c r="A83" s="458" t="s">
        <v>215</v>
      </c>
      <c r="B83" s="447" t="s">
        <v>216</v>
      </c>
      <c r="C83" s="463"/>
      <c r="D83" s="463"/>
      <c r="E83" s="464"/>
      <c r="F83" s="431" t="s">
        <v>550</v>
      </c>
    </row>
    <row r="84" spans="1:6" s="432" customFormat="1" ht="13.5" customHeight="1" thickBot="1">
      <c r="A84" s="458" t="s">
        <v>217</v>
      </c>
      <c r="B84" s="465" t="s">
        <v>218</v>
      </c>
      <c r="C84" s="448">
        <f>+C62+C66+C71+C74+C78+C83</f>
        <v>6582</v>
      </c>
      <c r="D84" s="448">
        <f>+D62+D66+D71+D74+D78+D83</f>
        <v>7509</v>
      </c>
      <c r="E84" s="449">
        <f>+E62+E66+E71+E74+E78+E83</f>
        <v>7509</v>
      </c>
      <c r="F84" s="431" t="s">
        <v>551</v>
      </c>
    </row>
    <row r="85" spans="1:6" s="432" customFormat="1" ht="12" customHeight="1" thickBot="1">
      <c r="A85" s="466" t="s">
        <v>219</v>
      </c>
      <c r="B85" s="467" t="s">
        <v>279</v>
      </c>
      <c r="C85" s="448">
        <f>+C61+C84</f>
        <v>80981</v>
      </c>
      <c r="D85" s="448">
        <f>+D61+D84</f>
        <v>86614</v>
      </c>
      <c r="E85" s="449">
        <f>+E61+E84</f>
        <v>86837</v>
      </c>
      <c r="F85" s="431" t="s">
        <v>552</v>
      </c>
    </row>
    <row r="86" spans="1:5" ht="16.5" customHeight="1">
      <c r="A86" s="745" t="s">
        <v>309</v>
      </c>
      <c r="B86" s="745"/>
      <c r="C86" s="745"/>
      <c r="D86" s="745"/>
      <c r="E86" s="745"/>
    </row>
    <row r="87" spans="1:6" s="471" customFormat="1" ht="16.5" customHeight="1" thickBot="1">
      <c r="A87" s="468" t="s">
        <v>373</v>
      </c>
      <c r="B87" s="468"/>
      <c r="C87" s="468"/>
      <c r="D87" s="469"/>
      <c r="E87" s="469" t="s">
        <v>281</v>
      </c>
      <c r="F87" s="470"/>
    </row>
    <row r="88" spans="1:6" s="471" customFormat="1" ht="16.5" customHeight="1">
      <c r="A88" s="794" t="s">
        <v>329</v>
      </c>
      <c r="B88" s="792" t="s">
        <v>553</v>
      </c>
      <c r="C88" s="790" t="str">
        <f>+C3</f>
        <v>2013. évi tény</v>
      </c>
      <c r="D88" s="788" t="str">
        <f>+D3</f>
        <v>2014. évi</v>
      </c>
      <c r="E88" s="789"/>
      <c r="F88" s="470"/>
    </row>
    <row r="89" spans="1:5" ht="37.5" customHeight="1" thickBot="1">
      <c r="A89" s="795"/>
      <c r="B89" s="793"/>
      <c r="C89" s="791"/>
      <c r="D89" s="420" t="s">
        <v>466</v>
      </c>
      <c r="E89" s="421" t="s">
        <v>467</v>
      </c>
    </row>
    <row r="90" spans="1:6" s="426" customFormat="1" ht="12" customHeight="1" thickBot="1">
      <c r="A90" s="422" t="s">
        <v>17</v>
      </c>
      <c r="B90" s="423" t="s">
        <v>21</v>
      </c>
      <c r="C90" s="423" t="s">
        <v>19</v>
      </c>
      <c r="D90" s="423" t="s">
        <v>24</v>
      </c>
      <c r="E90" s="472" t="s">
        <v>25</v>
      </c>
      <c r="F90" s="425"/>
    </row>
    <row r="91" spans="1:6" ht="12" customHeight="1" thickBot="1">
      <c r="A91" s="473" t="s">
        <v>293</v>
      </c>
      <c r="B91" s="474" t="s">
        <v>563</v>
      </c>
      <c r="C91" s="475">
        <f>SUM(C92:C96)</f>
        <v>74212</v>
      </c>
      <c r="D91" s="475">
        <f>+D92+D93+D94+D95+D96</f>
        <v>70897</v>
      </c>
      <c r="E91" s="476">
        <f>+E92+E93+E94+E95+E96</f>
        <v>67265</v>
      </c>
      <c r="F91" s="417" t="s">
        <v>468</v>
      </c>
    </row>
    <row r="92" spans="1:6" ht="12" customHeight="1">
      <c r="A92" s="477" t="s">
        <v>339</v>
      </c>
      <c r="B92" s="478" t="s">
        <v>311</v>
      </c>
      <c r="C92" s="479">
        <v>21709</v>
      </c>
      <c r="D92" s="479">
        <v>22246</v>
      </c>
      <c r="E92" s="480">
        <v>22031</v>
      </c>
      <c r="F92" s="417" t="s">
        <v>469</v>
      </c>
    </row>
    <row r="93" spans="1:6" ht="12" customHeight="1">
      <c r="A93" s="437" t="s">
        <v>340</v>
      </c>
      <c r="B93" s="481" t="s">
        <v>387</v>
      </c>
      <c r="C93" s="439">
        <v>3682</v>
      </c>
      <c r="D93" s="439">
        <v>3944</v>
      </c>
      <c r="E93" s="440">
        <v>3668</v>
      </c>
      <c r="F93" s="417" t="s">
        <v>470</v>
      </c>
    </row>
    <row r="94" spans="1:6" ht="12" customHeight="1">
      <c r="A94" s="437" t="s">
        <v>341</v>
      </c>
      <c r="B94" s="481" t="s">
        <v>364</v>
      </c>
      <c r="C94" s="445">
        <v>14416</v>
      </c>
      <c r="D94" s="445">
        <v>14090</v>
      </c>
      <c r="E94" s="446">
        <v>12262</v>
      </c>
      <c r="F94" s="417" t="s">
        <v>471</v>
      </c>
    </row>
    <row r="95" spans="1:6" ht="12" customHeight="1">
      <c r="A95" s="437" t="s">
        <v>342</v>
      </c>
      <c r="B95" s="482" t="s">
        <v>388</v>
      </c>
      <c r="C95" s="445">
        <v>21205</v>
      </c>
      <c r="D95" s="445">
        <v>18761</v>
      </c>
      <c r="E95" s="446">
        <v>18676</v>
      </c>
      <c r="F95" s="417" t="s">
        <v>472</v>
      </c>
    </row>
    <row r="96" spans="1:6" ht="12" customHeight="1">
      <c r="A96" s="437" t="s">
        <v>220</v>
      </c>
      <c r="B96" s="483" t="s">
        <v>389</v>
      </c>
      <c r="C96" s="445">
        <f>SUM(C97:C106)</f>
        <v>13200</v>
      </c>
      <c r="D96" s="445">
        <f>SUM(D97:D106)</f>
        <v>11856</v>
      </c>
      <c r="E96" s="445">
        <f>SUM(E97:E106)</f>
        <v>10628</v>
      </c>
      <c r="F96" s="417" t="s">
        <v>473</v>
      </c>
    </row>
    <row r="97" spans="1:6" ht="12" customHeight="1">
      <c r="A97" s="437" t="s">
        <v>343</v>
      </c>
      <c r="B97" s="481" t="s">
        <v>221</v>
      </c>
      <c r="C97" s="445"/>
      <c r="D97" s="445"/>
      <c r="E97" s="446"/>
      <c r="F97" s="417" t="s">
        <v>474</v>
      </c>
    </row>
    <row r="98" spans="1:6" ht="12" customHeight="1">
      <c r="A98" s="437" t="s">
        <v>344</v>
      </c>
      <c r="B98" s="484" t="s">
        <v>222</v>
      </c>
      <c r="C98" s="445"/>
      <c r="D98" s="445"/>
      <c r="E98" s="446"/>
      <c r="F98" s="417" t="s">
        <v>475</v>
      </c>
    </row>
    <row r="99" spans="1:6" ht="12" customHeight="1">
      <c r="A99" s="437" t="s">
        <v>409</v>
      </c>
      <c r="B99" s="481" t="s">
        <v>223</v>
      </c>
      <c r="C99" s="445"/>
      <c r="D99" s="445"/>
      <c r="E99" s="446"/>
      <c r="F99" s="417" t="s">
        <v>476</v>
      </c>
    </row>
    <row r="100" spans="1:6" ht="12" customHeight="1">
      <c r="A100" s="437" t="s">
        <v>410</v>
      </c>
      <c r="B100" s="481" t="s">
        <v>224</v>
      </c>
      <c r="C100" s="445"/>
      <c r="D100" s="445">
        <v>1192</v>
      </c>
      <c r="E100" s="446">
        <v>1192</v>
      </c>
      <c r="F100" s="417" t="s">
        <v>477</v>
      </c>
    </row>
    <row r="101" spans="1:6" ht="12" customHeight="1">
      <c r="A101" s="437" t="s">
        <v>29</v>
      </c>
      <c r="B101" s="484" t="s">
        <v>225</v>
      </c>
      <c r="C101" s="445">
        <v>13200</v>
      </c>
      <c r="D101" s="445">
        <v>10664</v>
      </c>
      <c r="E101" s="446">
        <v>9436</v>
      </c>
      <c r="F101" s="417" t="s">
        <v>478</v>
      </c>
    </row>
    <row r="102" spans="1:6" ht="12" customHeight="1">
      <c r="A102" s="437" t="s">
        <v>226</v>
      </c>
      <c r="B102" s="484" t="s">
        <v>227</v>
      </c>
      <c r="C102" s="445"/>
      <c r="D102" s="445"/>
      <c r="E102" s="446"/>
      <c r="F102" s="417" t="s">
        <v>479</v>
      </c>
    </row>
    <row r="103" spans="1:6" ht="12" customHeight="1">
      <c r="A103" s="437" t="s">
        <v>228</v>
      </c>
      <c r="B103" s="481" t="s">
        <v>229</v>
      </c>
      <c r="C103" s="445"/>
      <c r="D103" s="445"/>
      <c r="E103" s="446"/>
      <c r="F103" s="417" t="s">
        <v>480</v>
      </c>
    </row>
    <row r="104" spans="1:6" ht="12" customHeight="1">
      <c r="A104" s="485" t="s">
        <v>230</v>
      </c>
      <c r="B104" s="486" t="s">
        <v>231</v>
      </c>
      <c r="C104" s="445"/>
      <c r="D104" s="445"/>
      <c r="E104" s="446"/>
      <c r="F104" s="417" t="s">
        <v>481</v>
      </c>
    </row>
    <row r="105" spans="1:6" ht="12" customHeight="1">
      <c r="A105" s="437" t="s">
        <v>232</v>
      </c>
      <c r="B105" s="486" t="s">
        <v>233</v>
      </c>
      <c r="C105" s="445"/>
      <c r="D105" s="445"/>
      <c r="E105" s="446"/>
      <c r="F105" s="417" t="s">
        <v>482</v>
      </c>
    </row>
    <row r="106" spans="1:6" ht="12" customHeight="1" thickBot="1">
      <c r="A106" s="487" t="s">
        <v>234</v>
      </c>
      <c r="B106" s="488" t="s">
        <v>235</v>
      </c>
      <c r="C106" s="489"/>
      <c r="D106" s="489"/>
      <c r="E106" s="490"/>
      <c r="F106" s="417" t="s">
        <v>483</v>
      </c>
    </row>
    <row r="107" spans="1:6" ht="12" customHeight="1" thickBot="1">
      <c r="A107" s="427" t="s">
        <v>294</v>
      </c>
      <c r="B107" s="491" t="s">
        <v>564</v>
      </c>
      <c r="C107" s="429">
        <f>+C108+C110+C112</f>
        <v>118</v>
      </c>
      <c r="D107" s="429">
        <f>+D108+D110+D112</f>
        <v>10565</v>
      </c>
      <c r="E107" s="430">
        <f>+E108+E110+E112</f>
        <v>10385</v>
      </c>
      <c r="F107" s="417" t="s">
        <v>484</v>
      </c>
    </row>
    <row r="108" spans="1:6" ht="12" customHeight="1">
      <c r="A108" s="433" t="s">
        <v>345</v>
      </c>
      <c r="B108" s="481" t="s">
        <v>118</v>
      </c>
      <c r="C108" s="435">
        <v>80</v>
      </c>
      <c r="D108" s="435">
        <v>565</v>
      </c>
      <c r="E108" s="436">
        <v>385</v>
      </c>
      <c r="F108" s="417" t="s">
        <v>485</v>
      </c>
    </row>
    <row r="109" spans="1:6" ht="12" customHeight="1">
      <c r="A109" s="433" t="s">
        <v>346</v>
      </c>
      <c r="B109" s="486" t="s">
        <v>236</v>
      </c>
      <c r="C109" s="435"/>
      <c r="D109" s="435"/>
      <c r="E109" s="436"/>
      <c r="F109" s="417" t="s">
        <v>486</v>
      </c>
    </row>
    <row r="110" spans="1:6" ht="15.75">
      <c r="A110" s="433" t="s">
        <v>347</v>
      </c>
      <c r="B110" s="486" t="s">
        <v>390</v>
      </c>
      <c r="C110" s="439"/>
      <c r="D110" s="439">
        <v>10000</v>
      </c>
      <c r="E110" s="440">
        <v>10000</v>
      </c>
      <c r="F110" s="417" t="s">
        <v>487</v>
      </c>
    </row>
    <row r="111" spans="1:6" ht="12" customHeight="1">
      <c r="A111" s="433" t="s">
        <v>348</v>
      </c>
      <c r="B111" s="486" t="s">
        <v>237</v>
      </c>
      <c r="C111" s="439"/>
      <c r="D111" s="439"/>
      <c r="E111" s="440"/>
      <c r="F111" s="417" t="s">
        <v>488</v>
      </c>
    </row>
    <row r="112" spans="1:6" ht="12" customHeight="1">
      <c r="A112" s="433" t="s">
        <v>349</v>
      </c>
      <c r="B112" s="443" t="s">
        <v>238</v>
      </c>
      <c r="C112" s="439">
        <v>38</v>
      </c>
      <c r="D112" s="439"/>
      <c r="E112" s="440"/>
      <c r="F112" s="417" t="s">
        <v>490</v>
      </c>
    </row>
    <row r="113" spans="1:6" ht="15.75">
      <c r="A113" s="433" t="s">
        <v>133</v>
      </c>
      <c r="B113" s="438" t="s">
        <v>239</v>
      </c>
      <c r="C113" s="439"/>
      <c r="D113" s="439"/>
      <c r="E113" s="440"/>
      <c r="F113" s="417" t="s">
        <v>492</v>
      </c>
    </row>
    <row r="114" spans="1:6" ht="15.75">
      <c r="A114" s="433" t="s">
        <v>240</v>
      </c>
      <c r="B114" s="492" t="s">
        <v>241</v>
      </c>
      <c r="C114" s="439"/>
      <c r="D114" s="439"/>
      <c r="E114" s="440"/>
      <c r="F114" s="417" t="s">
        <v>493</v>
      </c>
    </row>
    <row r="115" spans="1:6" ht="12" customHeight="1">
      <c r="A115" s="433" t="s">
        <v>242</v>
      </c>
      <c r="B115" s="481" t="s">
        <v>224</v>
      </c>
      <c r="C115" s="439"/>
      <c r="D115" s="439"/>
      <c r="E115" s="440"/>
      <c r="F115" s="417" t="s">
        <v>494</v>
      </c>
    </row>
    <row r="116" spans="1:6" ht="12" customHeight="1">
      <c r="A116" s="433" t="s">
        <v>243</v>
      </c>
      <c r="B116" s="481" t="s">
        <v>244</v>
      </c>
      <c r="C116" s="439"/>
      <c r="D116" s="439"/>
      <c r="E116" s="440"/>
      <c r="F116" s="417" t="s">
        <v>495</v>
      </c>
    </row>
    <row r="117" spans="1:6" ht="12" customHeight="1">
      <c r="A117" s="433" t="s">
        <v>245</v>
      </c>
      <c r="B117" s="481" t="s">
        <v>246</v>
      </c>
      <c r="C117" s="439"/>
      <c r="D117" s="439"/>
      <c r="E117" s="440"/>
      <c r="F117" s="417" t="s">
        <v>496</v>
      </c>
    </row>
    <row r="118" spans="1:6" s="493" customFormat="1" ht="12" customHeight="1">
      <c r="A118" s="433" t="s">
        <v>247</v>
      </c>
      <c r="B118" s="481" t="s">
        <v>229</v>
      </c>
      <c r="C118" s="439"/>
      <c r="D118" s="439"/>
      <c r="E118" s="440"/>
      <c r="F118" s="417" t="s">
        <v>497</v>
      </c>
    </row>
    <row r="119" spans="1:6" ht="12" customHeight="1">
      <c r="A119" s="433" t="s">
        <v>248</v>
      </c>
      <c r="B119" s="481" t="s">
        <v>249</v>
      </c>
      <c r="C119" s="439"/>
      <c r="D119" s="439"/>
      <c r="E119" s="440"/>
      <c r="F119" s="417" t="s">
        <v>498</v>
      </c>
    </row>
    <row r="120" spans="1:6" ht="12" customHeight="1" thickBot="1">
      <c r="A120" s="485" t="s">
        <v>250</v>
      </c>
      <c r="B120" s="481" t="s">
        <v>251</v>
      </c>
      <c r="C120" s="445"/>
      <c r="D120" s="445"/>
      <c r="E120" s="446"/>
      <c r="F120" s="417" t="s">
        <v>499</v>
      </c>
    </row>
    <row r="121" spans="1:6" ht="12" customHeight="1" thickBot="1">
      <c r="A121" s="427" t="s">
        <v>295</v>
      </c>
      <c r="B121" s="494" t="s">
        <v>252</v>
      </c>
      <c r="C121" s="429">
        <f>+C122+C123</f>
        <v>0</v>
      </c>
      <c r="D121" s="429">
        <f>+D122+D123</f>
        <v>5152</v>
      </c>
      <c r="E121" s="430">
        <f>+E122+E123</f>
        <v>0</v>
      </c>
      <c r="F121" s="417" t="s">
        <v>500</v>
      </c>
    </row>
    <row r="122" spans="1:6" ht="12" customHeight="1">
      <c r="A122" s="433" t="s">
        <v>333</v>
      </c>
      <c r="B122" s="492" t="s">
        <v>411</v>
      </c>
      <c r="C122" s="435"/>
      <c r="D122" s="435">
        <v>200</v>
      </c>
      <c r="E122" s="436"/>
      <c r="F122" s="417" t="s">
        <v>501</v>
      </c>
    </row>
    <row r="123" spans="1:6" ht="12" customHeight="1" thickBot="1">
      <c r="A123" s="442" t="s">
        <v>334</v>
      </c>
      <c r="B123" s="486" t="s">
        <v>414</v>
      </c>
      <c r="C123" s="445"/>
      <c r="D123" s="445">
        <v>4952</v>
      </c>
      <c r="E123" s="446"/>
      <c r="F123" s="417" t="s">
        <v>502</v>
      </c>
    </row>
    <row r="124" spans="1:6" ht="12" customHeight="1" thickBot="1">
      <c r="A124" s="427" t="s">
        <v>296</v>
      </c>
      <c r="B124" s="494" t="s">
        <v>253</v>
      </c>
      <c r="C124" s="429">
        <f>+C91+C107+C121</f>
        <v>74330</v>
      </c>
      <c r="D124" s="429">
        <f>+D91+D107+D121</f>
        <v>86614</v>
      </c>
      <c r="E124" s="430">
        <f>+E91+E107+E121</f>
        <v>77650</v>
      </c>
      <c r="F124" s="417" t="s">
        <v>503</v>
      </c>
    </row>
    <row r="125" spans="1:6" ht="12" customHeight="1" thickBot="1">
      <c r="A125" s="427" t="s">
        <v>297</v>
      </c>
      <c r="B125" s="494" t="s">
        <v>254</v>
      </c>
      <c r="C125" s="429">
        <f>+C126+C127+C128</f>
        <v>0</v>
      </c>
      <c r="D125" s="429">
        <f>+D126+D127+D128</f>
        <v>0</v>
      </c>
      <c r="E125" s="430">
        <f>+E126+E127+E128</f>
        <v>0</v>
      </c>
      <c r="F125" s="417" t="s">
        <v>504</v>
      </c>
    </row>
    <row r="126" spans="1:6" ht="12" customHeight="1">
      <c r="A126" s="433" t="s">
        <v>111</v>
      </c>
      <c r="B126" s="492" t="s">
        <v>554</v>
      </c>
      <c r="C126" s="439"/>
      <c r="D126" s="439"/>
      <c r="E126" s="440"/>
      <c r="F126" s="417" t="s">
        <v>505</v>
      </c>
    </row>
    <row r="127" spans="1:6" ht="12" customHeight="1">
      <c r="A127" s="433" t="s">
        <v>113</v>
      </c>
      <c r="B127" s="492" t="s">
        <v>555</v>
      </c>
      <c r="C127" s="439"/>
      <c r="D127" s="439"/>
      <c r="E127" s="440"/>
      <c r="F127" s="417" t="s">
        <v>506</v>
      </c>
    </row>
    <row r="128" spans="1:6" ht="12" customHeight="1" thickBot="1">
      <c r="A128" s="485" t="s">
        <v>115</v>
      </c>
      <c r="B128" s="495" t="s">
        <v>556</v>
      </c>
      <c r="C128" s="439"/>
      <c r="D128" s="439"/>
      <c r="E128" s="440"/>
      <c r="F128" s="417" t="s">
        <v>507</v>
      </c>
    </row>
    <row r="129" spans="1:6" ht="12" customHeight="1" thickBot="1">
      <c r="A129" s="427" t="s">
        <v>298</v>
      </c>
      <c r="B129" s="494" t="s">
        <v>258</v>
      </c>
      <c r="C129" s="429">
        <f>+C130+C131+C132+C133</f>
        <v>0</v>
      </c>
      <c r="D129" s="429">
        <f>+D130+D131+D132+D133</f>
        <v>0</v>
      </c>
      <c r="E129" s="430">
        <f>+E130+E131+E132+E133</f>
        <v>0</v>
      </c>
      <c r="F129" s="417" t="s">
        <v>508</v>
      </c>
    </row>
    <row r="130" spans="1:6" ht="12" customHeight="1">
      <c r="A130" s="433" t="s">
        <v>336</v>
      </c>
      <c r="B130" s="492" t="s">
        <v>557</v>
      </c>
      <c r="C130" s="439"/>
      <c r="D130" s="439"/>
      <c r="E130" s="440"/>
      <c r="F130" s="417" t="s">
        <v>509</v>
      </c>
    </row>
    <row r="131" spans="1:6" ht="12" customHeight="1">
      <c r="A131" s="433" t="s">
        <v>337</v>
      </c>
      <c r="B131" s="492" t="s">
        <v>558</v>
      </c>
      <c r="C131" s="439"/>
      <c r="D131" s="439"/>
      <c r="E131" s="440"/>
      <c r="F131" s="417" t="s">
        <v>510</v>
      </c>
    </row>
    <row r="132" spans="1:6" ht="12" customHeight="1">
      <c r="A132" s="433" t="s">
        <v>404</v>
      </c>
      <c r="B132" s="492" t="s">
        <v>559</v>
      </c>
      <c r="C132" s="439"/>
      <c r="D132" s="439"/>
      <c r="E132" s="440"/>
      <c r="F132" s="417" t="s">
        <v>511</v>
      </c>
    </row>
    <row r="133" spans="1:6" ht="12" customHeight="1" thickBot="1">
      <c r="A133" s="485" t="s">
        <v>420</v>
      </c>
      <c r="B133" s="495" t="s">
        <v>560</v>
      </c>
      <c r="C133" s="439"/>
      <c r="D133" s="439"/>
      <c r="E133" s="440"/>
      <c r="F133" s="417" t="s">
        <v>512</v>
      </c>
    </row>
    <row r="134" spans="1:6" ht="12" customHeight="1" thickBot="1">
      <c r="A134" s="427" t="s">
        <v>299</v>
      </c>
      <c r="B134" s="494" t="s">
        <v>263</v>
      </c>
      <c r="C134" s="448">
        <f>+C135+C136+C137+C138</f>
        <v>0</v>
      </c>
      <c r="D134" s="448">
        <f>+D135+D136+D137+D138</f>
        <v>0</v>
      </c>
      <c r="E134" s="449">
        <f>+E135+E136+E137+E138</f>
        <v>0</v>
      </c>
      <c r="F134" s="417" t="s">
        <v>513</v>
      </c>
    </row>
    <row r="135" spans="1:6" ht="12" customHeight="1">
      <c r="A135" s="433" t="s">
        <v>338</v>
      </c>
      <c r="B135" s="492" t="s">
        <v>264</v>
      </c>
      <c r="C135" s="439"/>
      <c r="D135" s="439"/>
      <c r="E135" s="440"/>
      <c r="F135" s="417" t="s">
        <v>514</v>
      </c>
    </row>
    <row r="136" spans="1:6" ht="12" customHeight="1">
      <c r="A136" s="433" t="s">
        <v>415</v>
      </c>
      <c r="B136" s="492" t="s">
        <v>265</v>
      </c>
      <c r="C136" s="439"/>
      <c r="D136" s="439"/>
      <c r="E136" s="440"/>
      <c r="F136" s="417" t="s">
        <v>515</v>
      </c>
    </row>
    <row r="137" spans="1:6" ht="12" customHeight="1">
      <c r="A137" s="433" t="s">
        <v>167</v>
      </c>
      <c r="B137" s="492" t="s">
        <v>561</v>
      </c>
      <c r="C137" s="439"/>
      <c r="D137" s="439"/>
      <c r="E137" s="440"/>
      <c r="F137" s="417" t="s">
        <v>516</v>
      </c>
    </row>
    <row r="138" spans="1:6" ht="12" customHeight="1" thickBot="1">
      <c r="A138" s="485" t="s">
        <v>169</v>
      </c>
      <c r="B138" s="495" t="s">
        <v>65</v>
      </c>
      <c r="C138" s="439"/>
      <c r="D138" s="439"/>
      <c r="E138" s="440"/>
      <c r="F138" s="417" t="s">
        <v>518</v>
      </c>
    </row>
    <row r="139" spans="1:9" ht="15" customHeight="1" thickBot="1">
      <c r="A139" s="427" t="s">
        <v>300</v>
      </c>
      <c r="B139" s="494" t="s">
        <v>562</v>
      </c>
      <c r="C139" s="496">
        <f>+C140+C141+C142+C143</f>
        <v>0</v>
      </c>
      <c r="D139" s="496">
        <f>+D140+D141+D142+D143</f>
        <v>0</v>
      </c>
      <c r="E139" s="497">
        <f>+E140+E141+E142+E143</f>
        <v>0</v>
      </c>
      <c r="F139" s="417" t="s">
        <v>519</v>
      </c>
      <c r="G139" s="252"/>
      <c r="H139" s="252"/>
      <c r="I139" s="252"/>
    </row>
    <row r="140" spans="1:6" s="432" customFormat="1" ht="12.75" customHeight="1">
      <c r="A140" s="433" t="s">
        <v>383</v>
      </c>
      <c r="B140" s="492" t="s">
        <v>269</v>
      </c>
      <c r="C140" s="439"/>
      <c r="D140" s="439"/>
      <c r="E140" s="440"/>
      <c r="F140" s="417" t="s">
        <v>520</v>
      </c>
    </row>
    <row r="141" spans="1:6" ht="13.5" customHeight="1">
      <c r="A141" s="433" t="s">
        <v>384</v>
      </c>
      <c r="B141" s="492" t="s">
        <v>270</v>
      </c>
      <c r="C141" s="439"/>
      <c r="D141" s="439"/>
      <c r="E141" s="440"/>
      <c r="F141" s="417" t="s">
        <v>521</v>
      </c>
    </row>
    <row r="142" spans="1:6" ht="13.5" customHeight="1">
      <c r="A142" s="433" t="s">
        <v>174</v>
      </c>
      <c r="B142" s="492" t="s">
        <v>271</v>
      </c>
      <c r="C142" s="439"/>
      <c r="D142" s="439"/>
      <c r="E142" s="440"/>
      <c r="F142" s="417" t="s">
        <v>522</v>
      </c>
    </row>
    <row r="143" spans="1:6" ht="13.5" customHeight="1" thickBot="1">
      <c r="A143" s="433" t="s">
        <v>176</v>
      </c>
      <c r="B143" s="492" t="s">
        <v>272</v>
      </c>
      <c r="C143" s="439"/>
      <c r="D143" s="439"/>
      <c r="E143" s="440"/>
      <c r="F143" s="417" t="s">
        <v>524</v>
      </c>
    </row>
    <row r="144" spans="1:6" ht="12.75" customHeight="1" thickBot="1">
      <c r="A144" s="427" t="s">
        <v>301</v>
      </c>
      <c r="B144" s="494" t="s">
        <v>273</v>
      </c>
      <c r="C144" s="498">
        <f>+C125+C129+C134+C139</f>
        <v>0</v>
      </c>
      <c r="D144" s="498">
        <f>+D125+D129+D134+D139</f>
        <v>0</v>
      </c>
      <c r="E144" s="499">
        <f>+E125+E129+E134+E139</f>
        <v>0</v>
      </c>
      <c r="F144" s="417" t="s">
        <v>525</v>
      </c>
    </row>
    <row r="145" spans="1:6" ht="13.5" customHeight="1" thickBot="1">
      <c r="A145" s="500" t="s">
        <v>302</v>
      </c>
      <c r="B145" s="501" t="s">
        <v>274</v>
      </c>
      <c r="C145" s="498">
        <f>+C124+C144</f>
        <v>74330</v>
      </c>
      <c r="D145" s="498">
        <f>+D124+D144</f>
        <v>86614</v>
      </c>
      <c r="E145" s="499">
        <f>+E124+E144</f>
        <v>77650</v>
      </c>
      <c r="F145" s="417" t="s">
        <v>526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mergeCells count="10">
    <mergeCell ref="B88:B89"/>
    <mergeCell ref="D88:E88"/>
    <mergeCell ref="A88:A89"/>
    <mergeCell ref="A86:E86"/>
    <mergeCell ref="C88:C89"/>
    <mergeCell ref="A1:E1"/>
    <mergeCell ref="D3:E3"/>
    <mergeCell ref="C3:C4"/>
    <mergeCell ref="B3:B4"/>
    <mergeCell ref="A3:A4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75" r:id="rId1"/>
  <headerFooter alignWithMargins="0">
    <oddHeader>&amp;C&amp;"Times New Roman CE,Félkövér"&amp;12
Olcsva Község Önkormányzata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5" min="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workbookViewId="0" topLeftCell="A1">
      <selection activeCell="E28" sqref="E28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9" t="s">
        <v>320</v>
      </c>
    </row>
    <row r="2" spans="1:9" s="10" customFormat="1" ht="14.25">
      <c r="A2" s="803" t="s">
        <v>329</v>
      </c>
      <c r="B2" s="798" t="s">
        <v>331</v>
      </c>
      <c r="C2" s="803" t="s">
        <v>332</v>
      </c>
      <c r="D2" s="803" t="s">
        <v>32</v>
      </c>
      <c r="E2" s="800" t="s">
        <v>328</v>
      </c>
      <c r="F2" s="801"/>
      <c r="G2" s="801"/>
      <c r="H2" s="802"/>
      <c r="I2" s="798" t="s">
        <v>44</v>
      </c>
    </row>
    <row r="3" spans="1:9" s="11" customFormat="1" ht="24.75" thickBot="1">
      <c r="A3" s="804"/>
      <c r="B3" s="799"/>
      <c r="C3" s="799"/>
      <c r="D3" s="804"/>
      <c r="E3" s="20" t="s">
        <v>392</v>
      </c>
      <c r="F3" s="20" t="s">
        <v>442</v>
      </c>
      <c r="G3" s="20" t="s">
        <v>33</v>
      </c>
      <c r="H3" s="21" t="s">
        <v>34</v>
      </c>
      <c r="I3" s="799"/>
    </row>
    <row r="4" spans="1:9" s="12" customFormat="1" ht="15" thickBot="1">
      <c r="A4" s="22" t="s">
        <v>17</v>
      </c>
      <c r="B4" s="165" t="s">
        <v>18</v>
      </c>
      <c r="C4" s="22" t="s">
        <v>19</v>
      </c>
      <c r="D4" s="165" t="s">
        <v>23</v>
      </c>
      <c r="E4" s="22" t="s">
        <v>24</v>
      </c>
      <c r="F4" s="22" t="s">
        <v>25</v>
      </c>
      <c r="G4" s="22" t="s">
        <v>26</v>
      </c>
      <c r="H4" s="22" t="s">
        <v>28</v>
      </c>
      <c r="I4" s="187" t="s">
        <v>45</v>
      </c>
    </row>
    <row r="5" spans="1:9" ht="21.75" thickBot="1">
      <c r="A5" s="22" t="s">
        <v>293</v>
      </c>
      <c r="B5" s="166" t="s">
        <v>36</v>
      </c>
      <c r="C5" s="123"/>
      <c r="D5" s="179">
        <f>D6</f>
        <v>0</v>
      </c>
      <c r="E5" s="117">
        <f>E6</f>
        <v>0</v>
      </c>
      <c r="F5" s="117">
        <f>F6</f>
        <v>0</v>
      </c>
      <c r="G5" s="117">
        <f>G6</f>
        <v>0</v>
      </c>
      <c r="H5" s="117">
        <f>H6</f>
        <v>0</v>
      </c>
      <c r="I5" s="188">
        <f aca="true" t="shared" si="0" ref="I5:I17">SUM(D5:H5)</f>
        <v>0</v>
      </c>
    </row>
    <row r="6" spans="1:9" ht="13.5" thickBot="1">
      <c r="A6" s="162" t="s">
        <v>294</v>
      </c>
      <c r="B6" s="167" t="s">
        <v>31</v>
      </c>
      <c r="C6" s="173"/>
      <c r="D6" s="180">
        <v>0</v>
      </c>
      <c r="E6" s="119"/>
      <c r="F6" s="119"/>
      <c r="G6" s="119"/>
      <c r="H6" s="119"/>
      <c r="I6" s="189">
        <f t="shared" si="0"/>
        <v>0</v>
      </c>
    </row>
    <row r="7" spans="1:9" ht="21.75" thickBot="1">
      <c r="A7" s="22" t="s">
        <v>295</v>
      </c>
      <c r="B7" s="166" t="s">
        <v>43</v>
      </c>
      <c r="C7" s="123"/>
      <c r="D7" s="179">
        <f>SUM(D8:D10)</f>
        <v>0</v>
      </c>
      <c r="E7" s="117">
        <f>SUM(E8:E10)</f>
        <v>0</v>
      </c>
      <c r="F7" s="117">
        <f>SUM(F8:F10)</f>
        <v>0</v>
      </c>
      <c r="G7" s="117">
        <f>SUM(G8:G10)</f>
        <v>0</v>
      </c>
      <c r="H7" s="117">
        <f>SUM(H8:H10)</f>
        <v>0</v>
      </c>
      <c r="I7" s="188">
        <f t="shared" si="0"/>
        <v>0</v>
      </c>
    </row>
    <row r="8" spans="1:9" ht="12.75">
      <c r="A8" s="162" t="s">
        <v>296</v>
      </c>
      <c r="B8" s="168"/>
      <c r="C8" s="174"/>
      <c r="D8" s="181"/>
      <c r="E8" s="194"/>
      <c r="F8" s="194"/>
      <c r="G8" s="194"/>
      <c r="H8" s="194"/>
      <c r="I8" s="190"/>
    </row>
    <row r="9" spans="1:9" ht="12.75">
      <c r="A9" s="162" t="s">
        <v>297</v>
      </c>
      <c r="B9" s="169"/>
      <c r="C9" s="173"/>
      <c r="D9" s="180"/>
      <c r="E9" s="119"/>
      <c r="F9" s="119"/>
      <c r="G9" s="119"/>
      <c r="H9" s="119"/>
      <c r="I9" s="189"/>
    </row>
    <row r="10" spans="1:9" ht="13.5" thickBot="1">
      <c r="A10" s="163" t="s">
        <v>298</v>
      </c>
      <c r="B10" s="170"/>
      <c r="C10" s="175"/>
      <c r="D10" s="182"/>
      <c r="E10" s="195"/>
      <c r="F10" s="195"/>
      <c r="G10" s="195"/>
      <c r="H10" s="195"/>
      <c r="I10" s="191">
        <f t="shared" si="0"/>
        <v>0</v>
      </c>
    </row>
    <row r="11" spans="1:9" ht="13.5" thickBot="1">
      <c r="A11" s="22" t="s">
        <v>299</v>
      </c>
      <c r="B11" s="166" t="s">
        <v>396</v>
      </c>
      <c r="C11" s="123"/>
      <c r="D11" s="179">
        <f>SUM(D12:D12)</f>
        <v>0</v>
      </c>
      <c r="E11" s="117">
        <f>SUM(E12:E12)</f>
        <v>0</v>
      </c>
      <c r="F11" s="117">
        <f>SUM(F12:F12)</f>
        <v>0</v>
      </c>
      <c r="G11" s="117">
        <f>SUM(G12:G12)</f>
        <v>0</v>
      </c>
      <c r="H11" s="117">
        <f>SUM(H12:H12)</f>
        <v>0</v>
      </c>
      <c r="I11" s="188">
        <f t="shared" si="0"/>
        <v>0</v>
      </c>
    </row>
    <row r="12" spans="1:9" ht="13.5" thickBot="1">
      <c r="A12" s="23" t="s">
        <v>300</v>
      </c>
      <c r="B12" s="197"/>
      <c r="C12" s="176"/>
      <c r="D12" s="183"/>
      <c r="E12" s="196">
        <v>0</v>
      </c>
      <c r="F12" s="196">
        <v>0</v>
      </c>
      <c r="G12" s="196">
        <v>0</v>
      </c>
      <c r="H12" s="196">
        <v>0</v>
      </c>
      <c r="I12" s="192">
        <f t="shared" si="0"/>
        <v>0</v>
      </c>
    </row>
    <row r="13" spans="1:10" ht="13.5" thickBot="1">
      <c r="A13" s="22" t="s">
        <v>301</v>
      </c>
      <c r="B13" s="166" t="s">
        <v>397</v>
      </c>
      <c r="C13" s="123"/>
      <c r="D13" s="179">
        <f>SUM(D14)</f>
        <v>0</v>
      </c>
      <c r="E13" s="117">
        <f>SUM(E14)</f>
        <v>0</v>
      </c>
      <c r="F13" s="117">
        <f>SUM(F14)</f>
        <v>0</v>
      </c>
      <c r="G13" s="117">
        <f>SUM(G14)</f>
        <v>0</v>
      </c>
      <c r="H13" s="117">
        <f>SUM(H14)</f>
        <v>0</v>
      </c>
      <c r="I13" s="188">
        <f t="shared" si="0"/>
        <v>0</v>
      </c>
      <c r="J13" s="13"/>
    </row>
    <row r="14" spans="1:9" ht="13.5" thickBot="1">
      <c r="A14" s="164" t="s">
        <v>302</v>
      </c>
      <c r="B14" s="172" t="s">
        <v>330</v>
      </c>
      <c r="C14" s="177">
        <v>0</v>
      </c>
      <c r="D14" s="184">
        <v>0</v>
      </c>
      <c r="E14" s="120">
        <v>0</v>
      </c>
      <c r="F14" s="120">
        <v>0</v>
      </c>
      <c r="G14" s="120">
        <v>0</v>
      </c>
      <c r="H14" s="120">
        <v>0</v>
      </c>
      <c r="I14" s="193">
        <v>0</v>
      </c>
    </row>
    <row r="15" spans="1:9" ht="13.5" thickBot="1">
      <c r="A15" s="22" t="s">
        <v>303</v>
      </c>
      <c r="B15" s="171" t="s">
        <v>398</v>
      </c>
      <c r="C15" s="123"/>
      <c r="D15" s="179">
        <f>D16</f>
        <v>0</v>
      </c>
      <c r="E15" s="117">
        <f>E16</f>
        <v>0</v>
      </c>
      <c r="F15" s="117">
        <f>F16</f>
        <v>0</v>
      </c>
      <c r="G15" s="117">
        <f>G16</f>
        <v>0</v>
      </c>
      <c r="H15" s="117">
        <f>H16</f>
        <v>0</v>
      </c>
      <c r="I15" s="188">
        <f t="shared" si="0"/>
        <v>0</v>
      </c>
    </row>
    <row r="16" spans="1:9" ht="13.5" thickBot="1">
      <c r="A16" s="24" t="s">
        <v>304</v>
      </c>
      <c r="B16" s="172" t="s">
        <v>330</v>
      </c>
      <c r="C16" s="178">
        <v>0</v>
      </c>
      <c r="D16" s="185">
        <v>0</v>
      </c>
      <c r="E16" s="121">
        <v>0</v>
      </c>
      <c r="F16" s="121">
        <v>0</v>
      </c>
      <c r="G16" s="121">
        <v>0</v>
      </c>
      <c r="H16" s="121">
        <v>0</v>
      </c>
      <c r="I16" s="192">
        <f t="shared" si="0"/>
        <v>0</v>
      </c>
    </row>
    <row r="17" spans="1:9" ht="13.5" thickBot="1">
      <c r="A17" s="796" t="s">
        <v>46</v>
      </c>
      <c r="B17" s="797"/>
      <c r="C17" s="122"/>
      <c r="D17" s="186">
        <f>SUM(D5,D7,D11,D13,D15)</f>
        <v>0</v>
      </c>
      <c r="E17" s="118">
        <f>E5+E7+E11+E13+E15</f>
        <v>0</v>
      </c>
      <c r="F17" s="118">
        <f>F5+F7+F11+F13+F15</f>
        <v>0</v>
      </c>
      <c r="G17" s="118">
        <f>G5+G7+G11+G13+G15</f>
        <v>0</v>
      </c>
      <c r="H17" s="118">
        <f>H5+H7+H11+H13+H15</f>
        <v>0</v>
      </c>
      <c r="I17" s="188">
        <f t="shared" si="0"/>
        <v>0</v>
      </c>
    </row>
    <row r="18" ht="12.75">
      <c r="G18" s="87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workbookViewId="0" topLeftCell="A2">
      <selection activeCell="I20" sqref="I20"/>
    </sheetView>
  </sheetViews>
  <sheetFormatPr defaultColWidth="9.00390625" defaultRowHeight="12.75"/>
  <cols>
    <col min="1" max="1" width="6.875" style="3" customWidth="1"/>
    <col min="2" max="2" width="50.375" style="2" customWidth="1"/>
    <col min="3" max="5" width="12.875" style="2" customWidth="1"/>
    <col min="6" max="6" width="13.875" style="2" customWidth="1"/>
    <col min="7" max="7" width="15.50390625" style="2" customWidth="1"/>
    <col min="8" max="8" width="16.875" style="2" customWidth="1"/>
    <col min="9" max="9" width="5.625" style="2" customWidth="1"/>
    <col min="10" max="16384" width="9.375" style="2" customWidth="1"/>
  </cols>
  <sheetData>
    <row r="1" spans="1:9" s="503" customFormat="1" ht="15.75" thickBot="1">
      <c r="A1" s="502"/>
      <c r="H1" s="504" t="s">
        <v>320</v>
      </c>
      <c r="I1" s="805" t="s">
        <v>788</v>
      </c>
    </row>
    <row r="2" spans="1:9" s="10" customFormat="1" ht="26.25" customHeight="1">
      <c r="A2" s="810" t="s">
        <v>329</v>
      </c>
      <c r="B2" s="813" t="s">
        <v>565</v>
      </c>
      <c r="C2" s="810" t="s">
        <v>566</v>
      </c>
      <c r="D2" s="810" t="s">
        <v>567</v>
      </c>
      <c r="E2" s="808" t="str">
        <f>+CONCATENATE("Hitel, kölcsön állomány ",LEFT('[1]ÖSSZEFÜGGÉSEK'!A4,4),". dec. 31-én")</f>
        <v>Hitel, kölcsön állomány 2014. dec. 31-én</v>
      </c>
      <c r="F2" s="806" t="s">
        <v>568</v>
      </c>
      <c r="G2" s="807"/>
      <c r="H2" s="814" t="str">
        <f>+CONCATENATE(LEFT('[1]ÖSSZEFÜGGÉSEK'!A4,4)+2,". után")</f>
        <v>2016. után</v>
      </c>
      <c r="I2" s="805"/>
    </row>
    <row r="3" spans="1:9" s="11" customFormat="1" ht="40.5" customHeight="1" thickBot="1">
      <c r="A3" s="811"/>
      <c r="B3" s="812"/>
      <c r="C3" s="812"/>
      <c r="D3" s="811"/>
      <c r="E3" s="809"/>
      <c r="F3" s="505" t="str">
        <f>+CONCATENATE(LEFT('[1]ÖSSZEFÜGGÉSEK'!A4,4)+1,".")</f>
        <v>2015.</v>
      </c>
      <c r="G3" s="506" t="str">
        <f>+CONCATENATE(LEFT('[1]ÖSSZEFÜGGÉSEK'!A4,4)+2,".")</f>
        <v>2016.</v>
      </c>
      <c r="H3" s="815"/>
      <c r="I3" s="805"/>
    </row>
    <row r="4" spans="1:9" s="12" customFormat="1" ht="12.75" customHeight="1" thickBot="1">
      <c r="A4" s="507" t="s">
        <v>17</v>
      </c>
      <c r="B4" s="508" t="s">
        <v>21</v>
      </c>
      <c r="C4" s="508" t="s">
        <v>19</v>
      </c>
      <c r="D4" s="509" t="s">
        <v>23</v>
      </c>
      <c r="E4" s="507" t="s">
        <v>24</v>
      </c>
      <c r="F4" s="509" t="s">
        <v>25</v>
      </c>
      <c r="G4" s="509" t="s">
        <v>26</v>
      </c>
      <c r="H4" s="510" t="s">
        <v>28</v>
      </c>
      <c r="I4" s="805"/>
    </row>
    <row r="5" spans="1:9" ht="22.5" customHeight="1" thickBot="1">
      <c r="A5" s="511" t="s">
        <v>293</v>
      </c>
      <c r="B5" s="512" t="s">
        <v>569</v>
      </c>
      <c r="C5" s="513"/>
      <c r="D5" s="514"/>
      <c r="E5" s="515">
        <f>SUM(E6:E11)</f>
        <v>0</v>
      </c>
      <c r="F5" s="516">
        <f>SUM(F6:F11)</f>
        <v>0</v>
      </c>
      <c r="G5" s="516">
        <f>SUM(G6:G11)</f>
        <v>0</v>
      </c>
      <c r="H5" s="517">
        <f>SUM(H6:H11)</f>
        <v>0</v>
      </c>
      <c r="I5" s="805"/>
    </row>
    <row r="6" spans="1:9" ht="22.5" customHeight="1">
      <c r="A6" s="518" t="s">
        <v>294</v>
      </c>
      <c r="B6" s="519" t="s">
        <v>330</v>
      </c>
      <c r="C6" s="520"/>
      <c r="D6" s="521"/>
      <c r="E6" s="522"/>
      <c r="F6" s="523"/>
      <c r="G6" s="523"/>
      <c r="H6" s="524"/>
      <c r="I6" s="805"/>
    </row>
    <row r="7" spans="1:9" ht="22.5" customHeight="1">
      <c r="A7" s="518" t="s">
        <v>295</v>
      </c>
      <c r="B7" s="519" t="s">
        <v>330</v>
      </c>
      <c r="C7" s="520"/>
      <c r="D7" s="521"/>
      <c r="E7" s="522"/>
      <c r="F7" s="523"/>
      <c r="G7" s="523"/>
      <c r="H7" s="524"/>
      <c r="I7" s="805"/>
    </row>
    <row r="8" spans="1:9" ht="22.5" customHeight="1">
      <c r="A8" s="518" t="s">
        <v>296</v>
      </c>
      <c r="B8" s="519" t="s">
        <v>330</v>
      </c>
      <c r="C8" s="520"/>
      <c r="D8" s="521"/>
      <c r="E8" s="522"/>
      <c r="F8" s="523"/>
      <c r="G8" s="523"/>
      <c r="H8" s="524"/>
      <c r="I8" s="805"/>
    </row>
    <row r="9" spans="1:9" ht="22.5" customHeight="1">
      <c r="A9" s="518" t="s">
        <v>297</v>
      </c>
      <c r="B9" s="519" t="s">
        <v>330</v>
      </c>
      <c r="C9" s="520"/>
      <c r="D9" s="521"/>
      <c r="E9" s="522"/>
      <c r="F9" s="523"/>
      <c r="G9" s="523"/>
      <c r="H9" s="524"/>
      <c r="I9" s="805"/>
    </row>
    <row r="10" spans="1:9" ht="22.5" customHeight="1">
      <c r="A10" s="518" t="s">
        <v>298</v>
      </c>
      <c r="B10" s="519" t="s">
        <v>330</v>
      </c>
      <c r="C10" s="520"/>
      <c r="D10" s="521"/>
      <c r="E10" s="522"/>
      <c r="F10" s="523"/>
      <c r="G10" s="523"/>
      <c r="H10" s="524"/>
      <c r="I10" s="805"/>
    </row>
    <row r="11" spans="1:9" ht="22.5" customHeight="1" thickBot="1">
      <c r="A11" s="518" t="s">
        <v>299</v>
      </c>
      <c r="B11" s="519" t="s">
        <v>330</v>
      </c>
      <c r="C11" s="520"/>
      <c r="D11" s="521"/>
      <c r="E11" s="522"/>
      <c r="F11" s="523"/>
      <c r="G11" s="523"/>
      <c r="H11" s="524"/>
      <c r="I11" s="805"/>
    </row>
    <row r="12" spans="1:9" ht="22.5" customHeight="1" thickBot="1">
      <c r="A12" s="511" t="s">
        <v>300</v>
      </c>
      <c r="B12" s="512" t="s">
        <v>570</v>
      </c>
      <c r="C12" s="525"/>
      <c r="D12" s="526"/>
      <c r="E12" s="515">
        <f>SUM(E13:E18)</f>
        <v>0</v>
      </c>
      <c r="F12" s="516">
        <f>SUM(F13:F18)</f>
        <v>0</v>
      </c>
      <c r="G12" s="516">
        <f>SUM(G13:G18)</f>
        <v>0</v>
      </c>
      <c r="H12" s="517">
        <f>SUM(H13:H18)</f>
        <v>0</v>
      </c>
      <c r="I12" s="805"/>
    </row>
    <row r="13" spans="1:9" ht="22.5" customHeight="1">
      <c r="A13" s="518" t="s">
        <v>301</v>
      </c>
      <c r="B13" s="519" t="s">
        <v>330</v>
      </c>
      <c r="C13" s="520"/>
      <c r="D13" s="521"/>
      <c r="E13" s="522"/>
      <c r="F13" s="523"/>
      <c r="G13" s="523"/>
      <c r="H13" s="524"/>
      <c r="I13" s="805"/>
    </row>
    <row r="14" spans="1:9" ht="22.5" customHeight="1">
      <c r="A14" s="518" t="s">
        <v>302</v>
      </c>
      <c r="B14" s="519" t="s">
        <v>330</v>
      </c>
      <c r="C14" s="520"/>
      <c r="D14" s="521"/>
      <c r="E14" s="522"/>
      <c r="F14" s="523"/>
      <c r="G14" s="523"/>
      <c r="H14" s="524"/>
      <c r="I14" s="805"/>
    </row>
    <row r="15" spans="1:9" ht="22.5" customHeight="1">
      <c r="A15" s="518" t="s">
        <v>303</v>
      </c>
      <c r="B15" s="519" t="s">
        <v>330</v>
      </c>
      <c r="C15" s="520"/>
      <c r="D15" s="521"/>
      <c r="E15" s="522"/>
      <c r="F15" s="523"/>
      <c r="G15" s="523"/>
      <c r="H15" s="524"/>
      <c r="I15" s="805"/>
    </row>
    <row r="16" spans="1:9" ht="22.5" customHeight="1">
      <c r="A16" s="518" t="s">
        <v>304</v>
      </c>
      <c r="B16" s="519" t="s">
        <v>330</v>
      </c>
      <c r="C16" s="520"/>
      <c r="D16" s="521"/>
      <c r="E16" s="522"/>
      <c r="F16" s="523"/>
      <c r="G16" s="523"/>
      <c r="H16" s="524"/>
      <c r="I16" s="805"/>
    </row>
    <row r="17" spans="1:9" ht="22.5" customHeight="1">
      <c r="A17" s="518" t="s">
        <v>305</v>
      </c>
      <c r="B17" s="519" t="s">
        <v>330</v>
      </c>
      <c r="C17" s="520"/>
      <c r="D17" s="521"/>
      <c r="E17" s="522"/>
      <c r="F17" s="523"/>
      <c r="G17" s="523"/>
      <c r="H17" s="524"/>
      <c r="I17" s="805"/>
    </row>
    <row r="18" spans="1:9" ht="22.5" customHeight="1" thickBot="1">
      <c r="A18" s="518" t="s">
        <v>306</v>
      </c>
      <c r="B18" s="519" t="s">
        <v>330</v>
      </c>
      <c r="C18" s="520"/>
      <c r="D18" s="521"/>
      <c r="E18" s="522"/>
      <c r="F18" s="523"/>
      <c r="G18" s="523"/>
      <c r="H18" s="524"/>
      <c r="I18" s="805"/>
    </row>
    <row r="19" spans="1:9" ht="22.5" customHeight="1" thickBot="1">
      <c r="A19" s="511" t="s">
        <v>307</v>
      </c>
      <c r="B19" s="512" t="s">
        <v>571</v>
      </c>
      <c r="C19" s="513"/>
      <c r="D19" s="514"/>
      <c r="E19" s="515">
        <f>E5+E12</f>
        <v>0</v>
      </c>
      <c r="F19" s="516">
        <f>F5+F12</f>
        <v>0</v>
      </c>
      <c r="G19" s="516">
        <f>G5+G12</f>
        <v>0</v>
      </c>
      <c r="H19" s="517">
        <f>H5+H12</f>
        <v>0</v>
      </c>
      <c r="I19" s="805"/>
    </row>
    <row r="20" ht="19.5" customHeight="1"/>
  </sheetData>
  <mergeCells count="8">
    <mergeCell ref="C2:C3"/>
    <mergeCell ref="B2:B3"/>
    <mergeCell ref="A2:A3"/>
    <mergeCell ref="H2:H3"/>
    <mergeCell ref="I1:I19"/>
    <mergeCell ref="F2:G2"/>
    <mergeCell ref="E2:E3"/>
    <mergeCell ref="D2:D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scale="6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7"/>
  <sheetViews>
    <sheetView workbookViewId="0" topLeftCell="A1">
      <selection activeCell="G22" sqref="G22"/>
    </sheetView>
  </sheetViews>
  <sheetFormatPr defaultColWidth="9.00390625" defaultRowHeight="12.75"/>
  <cols>
    <col min="1" max="1" width="5.875" style="86" customWidth="1"/>
    <col min="2" max="2" width="85.50390625" style="76" customWidth="1"/>
    <col min="3" max="3" width="17.375" style="76" customWidth="1"/>
    <col min="4" max="4" width="16.625" style="76" customWidth="1"/>
    <col min="5" max="16384" width="9.375" style="76" customWidth="1"/>
  </cols>
  <sheetData>
    <row r="1" spans="1:3" s="69" customFormat="1" ht="16.5" thickBot="1">
      <c r="A1" s="68"/>
      <c r="C1" s="70" t="s">
        <v>320</v>
      </c>
    </row>
    <row r="2" spans="1:4" s="73" customFormat="1" ht="48" thickBot="1">
      <c r="A2" s="71" t="s">
        <v>291</v>
      </c>
      <c r="B2" s="72" t="s">
        <v>292</v>
      </c>
      <c r="C2" s="728" t="s">
        <v>780</v>
      </c>
      <c r="D2" s="738" t="s">
        <v>781</v>
      </c>
    </row>
    <row r="3" spans="1:4" s="73" customFormat="1" ht="16.5" thickBot="1">
      <c r="A3" s="71">
        <v>1</v>
      </c>
      <c r="B3" s="72">
        <v>2</v>
      </c>
      <c r="C3" s="728">
        <v>3</v>
      </c>
      <c r="D3" s="738"/>
    </row>
    <row r="4" spans="1:4" ht="15.75">
      <c r="A4" s="74" t="s">
        <v>293</v>
      </c>
      <c r="B4" s="75" t="s">
        <v>378</v>
      </c>
      <c r="C4" s="729">
        <v>0</v>
      </c>
      <c r="D4" s="737"/>
    </row>
    <row r="5" spans="1:4" ht="15.75">
      <c r="A5" s="77" t="s">
        <v>294</v>
      </c>
      <c r="B5" s="78" t="s">
        <v>379</v>
      </c>
      <c r="C5" s="730">
        <v>0</v>
      </c>
      <c r="D5" s="735"/>
    </row>
    <row r="6" spans="1:4" ht="15.75">
      <c r="A6" s="77" t="s">
        <v>295</v>
      </c>
      <c r="B6" s="78" t="s">
        <v>350</v>
      </c>
      <c r="C6" s="730">
        <v>0</v>
      </c>
      <c r="D6" s="735"/>
    </row>
    <row r="7" spans="1:4" ht="15.75">
      <c r="A7" s="77" t="s">
        <v>296</v>
      </c>
      <c r="B7" s="78" t="s">
        <v>351</v>
      </c>
      <c r="C7" s="730">
        <v>0</v>
      </c>
      <c r="D7" s="735"/>
    </row>
    <row r="8" spans="1:4" ht="15.75">
      <c r="A8" s="77" t="s">
        <v>297</v>
      </c>
      <c r="B8" s="78" t="s">
        <v>377</v>
      </c>
      <c r="C8" s="730">
        <v>51</v>
      </c>
      <c r="D8" s="735">
        <v>51</v>
      </c>
    </row>
    <row r="9" spans="1:4" s="79" customFormat="1" ht="31.5">
      <c r="A9" s="131" t="s">
        <v>298</v>
      </c>
      <c r="B9" s="124" t="s">
        <v>460</v>
      </c>
      <c r="C9" s="731">
        <v>51</v>
      </c>
      <c r="D9" s="736">
        <v>51</v>
      </c>
    </row>
    <row r="10" spans="1:4" ht="31.5">
      <c r="A10" s="77" t="s">
        <v>299</v>
      </c>
      <c r="B10" s="78" t="s">
        <v>422</v>
      </c>
      <c r="C10" s="730">
        <v>303</v>
      </c>
      <c r="D10" s="735">
        <v>276</v>
      </c>
    </row>
    <row r="11" spans="1:4" ht="15.75">
      <c r="A11" s="77" t="s">
        <v>300</v>
      </c>
      <c r="B11" s="78" t="s">
        <v>423</v>
      </c>
      <c r="C11" s="730"/>
      <c r="D11" s="735"/>
    </row>
    <row r="12" spans="1:4" ht="15.75">
      <c r="A12" s="77" t="s">
        <v>301</v>
      </c>
      <c r="B12" s="78" t="s">
        <v>408</v>
      </c>
      <c r="C12" s="730">
        <v>0</v>
      </c>
      <c r="D12" s="735"/>
    </row>
    <row r="13" spans="1:4" ht="15.75">
      <c r="A13" s="77" t="s">
        <v>302</v>
      </c>
      <c r="B13" s="78" t="s">
        <v>352</v>
      </c>
      <c r="C13" s="730">
        <f>SUM(C14)</f>
        <v>100</v>
      </c>
      <c r="D13" s="735">
        <v>71</v>
      </c>
    </row>
    <row r="14" spans="1:4" s="79" customFormat="1" ht="47.25">
      <c r="A14" s="132" t="s">
        <v>303</v>
      </c>
      <c r="B14" s="124" t="s">
        <v>461</v>
      </c>
      <c r="C14" s="732">
        <v>100</v>
      </c>
      <c r="D14" s="736">
        <v>71</v>
      </c>
    </row>
    <row r="15" spans="1:4" ht="16.5" thickBot="1">
      <c r="A15" s="80" t="s">
        <v>304</v>
      </c>
      <c r="B15" s="81" t="s">
        <v>353</v>
      </c>
      <c r="C15" s="733">
        <v>0</v>
      </c>
      <c r="D15" s="739"/>
    </row>
    <row r="16" spans="1:4" s="84" customFormat="1" ht="16.5" thickBot="1">
      <c r="A16" s="82" t="s">
        <v>305</v>
      </c>
      <c r="B16" s="83" t="s">
        <v>316</v>
      </c>
      <c r="C16" s="734">
        <f>C4+C5+C6+C7+C8+C10+C11+C12+C13+C15</f>
        <v>454</v>
      </c>
      <c r="D16" s="734">
        <f>D4+D5+D6+D7+D8+D10+D11+D12+D13+D15</f>
        <v>398</v>
      </c>
    </row>
    <row r="17" spans="1:3" ht="15.75">
      <c r="A17" s="85"/>
      <c r="B17" s="816"/>
      <c r="C17" s="816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76" r:id="rId1"/>
  <headerFooter alignWithMargins="0">
    <oddHeader>&amp;C&amp;"Times New Roman CE,Félkövér"&amp;14
&amp;12
Az önkormányzat által adott közvetett támogatások
(kedvezmények)
&amp;R&amp;"Times New Roman CE,Dőlt"&amp;11 4&amp;"Times New Roman CE,Félkövér dőlt".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="120" zoomScaleNormal="120" zoomScaleSheetLayoutView="120" workbookViewId="0" topLeftCell="A49">
      <selection activeCell="D66" sqref="D66"/>
    </sheetView>
  </sheetViews>
  <sheetFormatPr defaultColWidth="9.00390625" defaultRowHeight="12.75"/>
  <cols>
    <col min="1" max="1" width="67.125" style="527" customWidth="1"/>
    <col min="2" max="2" width="6.125" style="528" customWidth="1"/>
    <col min="3" max="4" width="12.125" style="527" customWidth="1"/>
    <col min="5" max="5" width="12.125" style="557" customWidth="1"/>
    <col min="6" max="16384" width="12.00390625" style="527" customWidth="1"/>
  </cols>
  <sheetData>
    <row r="1" spans="1:5" ht="49.5" customHeight="1">
      <c r="A1" s="817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818"/>
      <c r="C1" s="818"/>
      <c r="D1" s="818"/>
      <c r="E1" s="818"/>
    </row>
    <row r="2" spans="3:5" ht="16.5" thickBot="1">
      <c r="C2" s="822" t="s">
        <v>572</v>
      </c>
      <c r="D2" s="822"/>
      <c r="E2" s="822"/>
    </row>
    <row r="3" spans="1:5" ht="15.75" customHeight="1">
      <c r="A3" s="823" t="s">
        <v>573</v>
      </c>
      <c r="B3" s="828" t="s">
        <v>405</v>
      </c>
      <c r="C3" s="826" t="s">
        <v>574</v>
      </c>
      <c r="D3" s="826" t="s">
        <v>575</v>
      </c>
      <c r="E3" s="831" t="s">
        <v>576</v>
      </c>
    </row>
    <row r="4" spans="1:5" ht="11.25" customHeight="1">
      <c r="A4" s="824"/>
      <c r="B4" s="829"/>
      <c r="C4" s="827"/>
      <c r="D4" s="827"/>
      <c r="E4" s="832"/>
    </row>
    <row r="5" spans="1:5" ht="15.75">
      <c r="A5" s="825"/>
      <c r="B5" s="830"/>
      <c r="C5" s="819" t="s">
        <v>577</v>
      </c>
      <c r="D5" s="819"/>
      <c r="E5" s="820"/>
    </row>
    <row r="6" spans="1:5" s="532" customFormat="1" ht="16.5" thickBot="1">
      <c r="A6" s="529" t="s">
        <v>22</v>
      </c>
      <c r="B6" s="530" t="s">
        <v>21</v>
      </c>
      <c r="C6" s="530" t="s">
        <v>19</v>
      </c>
      <c r="D6" s="530" t="s">
        <v>23</v>
      </c>
      <c r="E6" s="531" t="s">
        <v>24</v>
      </c>
    </row>
    <row r="7" spans="1:5" s="537" customFormat="1" ht="15.75">
      <c r="A7" s="533" t="s">
        <v>578</v>
      </c>
      <c r="B7" s="534" t="s">
        <v>579</v>
      </c>
      <c r="C7" s="535"/>
      <c r="D7" s="535"/>
      <c r="E7" s="536"/>
    </row>
    <row r="8" spans="1:5" s="537" customFormat="1" ht="15.75">
      <c r="A8" s="538" t="s">
        <v>580</v>
      </c>
      <c r="B8" s="539" t="s">
        <v>581</v>
      </c>
      <c r="C8" s="540">
        <f>+C9+C14+C19+C24+C29</f>
        <v>371933</v>
      </c>
      <c r="D8" s="540">
        <f>+D9+D14+D19+D24+D29</f>
        <v>227442</v>
      </c>
      <c r="E8" s="541">
        <f>+E9+E14+E19+E24+E29</f>
        <v>0</v>
      </c>
    </row>
    <row r="9" spans="1:5" s="537" customFormat="1" ht="15.75">
      <c r="A9" s="538" t="s">
        <v>582</v>
      </c>
      <c r="B9" s="539" t="s">
        <v>583</v>
      </c>
      <c r="C9" s="540">
        <f>+C10+C11+C12+C13</f>
        <v>349233</v>
      </c>
      <c r="D9" s="540">
        <f>+D10+D11+D12+D13</f>
        <v>225135</v>
      </c>
      <c r="E9" s="541">
        <f>+E10+E11+E12+E13</f>
        <v>0</v>
      </c>
    </row>
    <row r="10" spans="1:5" s="537" customFormat="1" ht="15.75">
      <c r="A10" s="542" t="s">
        <v>584</v>
      </c>
      <c r="B10" s="539" t="s">
        <v>585</v>
      </c>
      <c r="C10" s="543">
        <v>217569</v>
      </c>
      <c r="D10" s="543">
        <v>151126</v>
      </c>
      <c r="E10" s="544"/>
    </row>
    <row r="11" spans="1:5" s="537" customFormat="1" ht="26.25" customHeight="1">
      <c r="A11" s="542" t="s">
        <v>586</v>
      </c>
      <c r="B11" s="539" t="s">
        <v>587</v>
      </c>
      <c r="C11" s="545"/>
      <c r="D11" s="545"/>
      <c r="E11" s="546"/>
    </row>
    <row r="12" spans="1:5" s="537" customFormat="1" ht="22.5">
      <c r="A12" s="542" t="s">
        <v>588</v>
      </c>
      <c r="B12" s="539" t="s">
        <v>589</v>
      </c>
      <c r="C12" s="545">
        <v>62059</v>
      </c>
      <c r="D12" s="545">
        <v>38306</v>
      </c>
      <c r="E12" s="546"/>
    </row>
    <row r="13" spans="1:5" s="537" customFormat="1" ht="15.75">
      <c r="A13" s="542" t="s">
        <v>590</v>
      </c>
      <c r="B13" s="539" t="s">
        <v>591</v>
      </c>
      <c r="C13" s="545">
        <v>69605</v>
      </c>
      <c r="D13" s="545">
        <v>35703</v>
      </c>
      <c r="E13" s="546"/>
    </row>
    <row r="14" spans="1:5" s="537" customFormat="1" ht="15.75">
      <c r="A14" s="538" t="s">
        <v>592</v>
      </c>
      <c r="B14" s="539" t="s">
        <v>593</v>
      </c>
      <c r="C14" s="547">
        <f>+C15+C16+C17+C18</f>
        <v>22700</v>
      </c>
      <c r="D14" s="547">
        <f>+D15+D16+D17+D18</f>
        <v>2307</v>
      </c>
      <c r="E14" s="548">
        <f>+E15+E16+E17+E18</f>
        <v>0</v>
      </c>
    </row>
    <row r="15" spans="1:5" s="537" customFormat="1" ht="15.75">
      <c r="A15" s="542" t="s">
        <v>594</v>
      </c>
      <c r="B15" s="539" t="s">
        <v>595</v>
      </c>
      <c r="C15" s="545">
        <v>5631</v>
      </c>
      <c r="D15" s="545">
        <v>1311</v>
      </c>
      <c r="E15" s="546"/>
    </row>
    <row r="16" spans="1:5" s="537" customFormat="1" ht="22.5">
      <c r="A16" s="542" t="s">
        <v>596</v>
      </c>
      <c r="B16" s="539" t="s">
        <v>302</v>
      </c>
      <c r="C16" s="545"/>
      <c r="D16" s="545"/>
      <c r="E16" s="546"/>
    </row>
    <row r="17" spans="1:5" s="537" customFormat="1" ht="15.75">
      <c r="A17" s="542" t="s">
        <v>597</v>
      </c>
      <c r="B17" s="539" t="s">
        <v>303</v>
      </c>
      <c r="C17" s="545">
        <v>3692</v>
      </c>
      <c r="D17" s="545"/>
      <c r="E17" s="546"/>
    </row>
    <row r="18" spans="1:5" s="537" customFormat="1" ht="15.75">
      <c r="A18" s="542" t="s">
        <v>598</v>
      </c>
      <c r="B18" s="539" t="s">
        <v>304</v>
      </c>
      <c r="C18" s="545">
        <v>13377</v>
      </c>
      <c r="D18" s="545">
        <v>996</v>
      </c>
      <c r="E18" s="546"/>
    </row>
    <row r="19" spans="1:5" s="537" customFormat="1" ht="15.75">
      <c r="A19" s="538" t="s">
        <v>599</v>
      </c>
      <c r="B19" s="539" t="s">
        <v>305</v>
      </c>
      <c r="C19" s="547">
        <f>+C20+C21+C22+C23</f>
        <v>0</v>
      </c>
      <c r="D19" s="547">
        <f>+D20+D21+D22+D23</f>
        <v>0</v>
      </c>
      <c r="E19" s="548">
        <f>+E20+E21+E22+E23</f>
        <v>0</v>
      </c>
    </row>
    <row r="20" spans="1:5" s="537" customFormat="1" ht="15.75">
      <c r="A20" s="542" t="s">
        <v>600</v>
      </c>
      <c r="B20" s="539" t="s">
        <v>306</v>
      </c>
      <c r="C20" s="545"/>
      <c r="D20" s="545"/>
      <c r="E20" s="546"/>
    </row>
    <row r="21" spans="1:5" s="537" customFormat="1" ht="15.75">
      <c r="A21" s="542" t="s">
        <v>601</v>
      </c>
      <c r="B21" s="539" t="s">
        <v>307</v>
      </c>
      <c r="C21" s="545"/>
      <c r="D21" s="545"/>
      <c r="E21" s="546"/>
    </row>
    <row r="22" spans="1:5" s="537" customFormat="1" ht="15.75">
      <c r="A22" s="542" t="s">
        <v>602</v>
      </c>
      <c r="B22" s="539" t="s">
        <v>308</v>
      </c>
      <c r="C22" s="545"/>
      <c r="D22" s="545"/>
      <c r="E22" s="546"/>
    </row>
    <row r="23" spans="1:5" s="537" customFormat="1" ht="15.75">
      <c r="A23" s="542" t="s">
        <v>603</v>
      </c>
      <c r="B23" s="539" t="s">
        <v>424</v>
      </c>
      <c r="C23" s="545"/>
      <c r="D23" s="545"/>
      <c r="E23" s="546"/>
    </row>
    <row r="24" spans="1:5" s="537" customFormat="1" ht="15.75">
      <c r="A24" s="538" t="s">
        <v>604</v>
      </c>
      <c r="B24" s="539" t="s">
        <v>425</v>
      </c>
      <c r="C24" s="547">
        <f>+C25+C26+C27+C28</f>
        <v>0</v>
      </c>
      <c r="D24" s="547">
        <f>+D25+D26+D27+D28</f>
        <v>0</v>
      </c>
      <c r="E24" s="548">
        <f>+E25+E26+E27+E28</f>
        <v>0</v>
      </c>
    </row>
    <row r="25" spans="1:5" s="537" customFormat="1" ht="15.75">
      <c r="A25" s="542" t="s">
        <v>605</v>
      </c>
      <c r="B25" s="539" t="s">
        <v>426</v>
      </c>
      <c r="C25" s="545"/>
      <c r="D25" s="545"/>
      <c r="E25" s="546"/>
    </row>
    <row r="26" spans="1:5" s="537" customFormat="1" ht="15.75">
      <c r="A26" s="542" t="s">
        <v>606</v>
      </c>
      <c r="B26" s="539" t="s">
        <v>427</v>
      </c>
      <c r="C26" s="545"/>
      <c r="D26" s="545"/>
      <c r="E26" s="546"/>
    </row>
    <row r="27" spans="1:5" s="537" customFormat="1" ht="15.75">
      <c r="A27" s="542" t="s">
        <v>607</v>
      </c>
      <c r="B27" s="539" t="s">
        <v>428</v>
      </c>
      <c r="C27" s="545"/>
      <c r="D27" s="545"/>
      <c r="E27" s="546"/>
    </row>
    <row r="28" spans="1:5" s="537" customFormat="1" ht="15.75">
      <c r="A28" s="542" t="s">
        <v>608</v>
      </c>
      <c r="B28" s="539" t="s">
        <v>429</v>
      </c>
      <c r="C28" s="545"/>
      <c r="D28" s="545"/>
      <c r="E28" s="546"/>
    </row>
    <row r="29" spans="1:5" s="537" customFormat="1" ht="15.75">
      <c r="A29" s="538" t="s">
        <v>609</v>
      </c>
      <c r="B29" s="539" t="s">
        <v>430</v>
      </c>
      <c r="C29" s="547">
        <f>+C30+C31+C32+C33</f>
        <v>0</v>
      </c>
      <c r="D29" s="547">
        <f>+D30+D31+D32+D33</f>
        <v>0</v>
      </c>
      <c r="E29" s="548">
        <f>+E30+E31+E32+E33</f>
        <v>0</v>
      </c>
    </row>
    <row r="30" spans="1:5" s="537" customFormat="1" ht="15.75">
      <c r="A30" s="542" t="s">
        <v>610</v>
      </c>
      <c r="B30" s="539" t="s">
        <v>431</v>
      </c>
      <c r="C30" s="545"/>
      <c r="D30" s="545"/>
      <c r="E30" s="546"/>
    </row>
    <row r="31" spans="1:5" s="537" customFormat="1" ht="22.5">
      <c r="A31" s="542" t="s">
        <v>611</v>
      </c>
      <c r="B31" s="539" t="s">
        <v>432</v>
      </c>
      <c r="C31" s="545"/>
      <c r="D31" s="545"/>
      <c r="E31" s="546"/>
    </row>
    <row r="32" spans="1:5" s="537" customFormat="1" ht="15.75">
      <c r="A32" s="542" t="s">
        <v>612</v>
      </c>
      <c r="B32" s="539" t="s">
        <v>433</v>
      </c>
      <c r="C32" s="545"/>
      <c r="D32" s="545"/>
      <c r="E32" s="546"/>
    </row>
    <row r="33" spans="1:5" s="537" customFormat="1" ht="15.75">
      <c r="A33" s="542" t="s">
        <v>613</v>
      </c>
      <c r="B33" s="539" t="s">
        <v>434</v>
      </c>
      <c r="C33" s="545"/>
      <c r="D33" s="545"/>
      <c r="E33" s="546"/>
    </row>
    <row r="34" spans="1:5" s="537" customFormat="1" ht="15.75">
      <c r="A34" s="538" t="s">
        <v>614</v>
      </c>
      <c r="B34" s="539" t="s">
        <v>435</v>
      </c>
      <c r="C34" s="547">
        <f>+C35+C40+C45</f>
        <v>0</v>
      </c>
      <c r="D34" s="547">
        <f>+D35+D40+D45</f>
        <v>0</v>
      </c>
      <c r="E34" s="548">
        <f>+E35+E40+E45</f>
        <v>0</v>
      </c>
    </row>
    <row r="35" spans="1:5" s="537" customFormat="1" ht="15.75">
      <c r="A35" s="538" t="s">
        <v>615</v>
      </c>
      <c r="B35" s="539" t="s">
        <v>616</v>
      </c>
      <c r="C35" s="547">
        <f>+C36+C37+C38+C39</f>
        <v>0</v>
      </c>
      <c r="D35" s="547">
        <f>+D36+D37+D38+D39</f>
        <v>0</v>
      </c>
      <c r="E35" s="548">
        <f>+E36+E37+E38+E39</f>
        <v>0</v>
      </c>
    </row>
    <row r="36" spans="1:5" s="537" customFormat="1" ht="15.75">
      <c r="A36" s="542" t="s">
        <v>617</v>
      </c>
      <c r="B36" s="539" t="s">
        <v>618</v>
      </c>
      <c r="C36" s="545"/>
      <c r="D36" s="545"/>
      <c r="E36" s="546"/>
    </row>
    <row r="37" spans="1:5" s="537" customFormat="1" ht="15.75">
      <c r="A37" s="542" t="s">
        <v>619</v>
      </c>
      <c r="B37" s="539" t="s">
        <v>620</v>
      </c>
      <c r="C37" s="545"/>
      <c r="D37" s="545"/>
      <c r="E37" s="546"/>
    </row>
    <row r="38" spans="1:5" s="537" customFormat="1" ht="15.75">
      <c r="A38" s="542" t="s">
        <v>621</v>
      </c>
      <c r="B38" s="539" t="s">
        <v>622</v>
      </c>
      <c r="C38" s="545"/>
      <c r="D38" s="545"/>
      <c r="E38" s="546"/>
    </row>
    <row r="39" spans="1:5" s="537" customFormat="1" ht="15.75">
      <c r="A39" s="542" t="s">
        <v>623</v>
      </c>
      <c r="B39" s="539" t="s">
        <v>624</v>
      </c>
      <c r="C39" s="545"/>
      <c r="D39" s="545"/>
      <c r="E39" s="546"/>
    </row>
    <row r="40" spans="1:5" s="537" customFormat="1" ht="15.75">
      <c r="A40" s="538" t="s">
        <v>625</v>
      </c>
      <c r="B40" s="539" t="s">
        <v>626</v>
      </c>
      <c r="C40" s="547">
        <f>+C41+C42+C43+C44</f>
        <v>0</v>
      </c>
      <c r="D40" s="547">
        <f>+D41+D42+D43+D44</f>
        <v>0</v>
      </c>
      <c r="E40" s="548">
        <f>+E41+E42+E43+E44</f>
        <v>0</v>
      </c>
    </row>
    <row r="41" spans="1:5" s="537" customFormat="1" ht="15.75">
      <c r="A41" s="542" t="s">
        <v>627</v>
      </c>
      <c r="B41" s="539" t="s">
        <v>628</v>
      </c>
      <c r="C41" s="545"/>
      <c r="D41" s="545"/>
      <c r="E41" s="546"/>
    </row>
    <row r="42" spans="1:5" s="537" customFormat="1" ht="22.5">
      <c r="A42" s="542" t="s">
        <v>629</v>
      </c>
      <c r="B42" s="539" t="s">
        <v>630</v>
      </c>
      <c r="C42" s="545"/>
      <c r="D42" s="545"/>
      <c r="E42" s="546"/>
    </row>
    <row r="43" spans="1:5" s="537" customFormat="1" ht="15.75">
      <c r="A43" s="542" t="s">
        <v>631</v>
      </c>
      <c r="B43" s="539" t="s">
        <v>632</v>
      </c>
      <c r="C43" s="545"/>
      <c r="D43" s="545"/>
      <c r="E43" s="546"/>
    </row>
    <row r="44" spans="1:5" s="537" customFormat="1" ht="15.75">
      <c r="A44" s="542" t="s">
        <v>633</v>
      </c>
      <c r="B44" s="539" t="s">
        <v>634</v>
      </c>
      <c r="C44" s="545"/>
      <c r="D44" s="545"/>
      <c r="E44" s="546"/>
    </row>
    <row r="45" spans="1:5" s="537" customFormat="1" ht="15.75">
      <c r="A45" s="538" t="s">
        <v>635</v>
      </c>
      <c r="B45" s="539" t="s">
        <v>636</v>
      </c>
      <c r="C45" s="547">
        <f>+C46+C47+C48+C49</f>
        <v>0</v>
      </c>
      <c r="D45" s="547">
        <f>+D46+D47+D48+D49</f>
        <v>0</v>
      </c>
      <c r="E45" s="548">
        <f>+E46+E47+E48+E49</f>
        <v>0</v>
      </c>
    </row>
    <row r="46" spans="1:5" s="537" customFormat="1" ht="15.75">
      <c r="A46" s="542" t="s">
        <v>637</v>
      </c>
      <c r="B46" s="539" t="s">
        <v>638</v>
      </c>
      <c r="C46" s="545"/>
      <c r="D46" s="545"/>
      <c r="E46" s="546"/>
    </row>
    <row r="47" spans="1:5" s="537" customFormat="1" ht="22.5">
      <c r="A47" s="542" t="s">
        <v>639</v>
      </c>
      <c r="B47" s="539" t="s">
        <v>640</v>
      </c>
      <c r="C47" s="545"/>
      <c r="D47" s="545"/>
      <c r="E47" s="546"/>
    </row>
    <row r="48" spans="1:5" s="537" customFormat="1" ht="15.75">
      <c r="A48" s="542" t="s">
        <v>641</v>
      </c>
      <c r="B48" s="539" t="s">
        <v>642</v>
      </c>
      <c r="C48" s="545"/>
      <c r="D48" s="545"/>
      <c r="E48" s="546"/>
    </row>
    <row r="49" spans="1:5" s="537" customFormat="1" ht="15.75">
      <c r="A49" s="542" t="s">
        <v>643</v>
      </c>
      <c r="B49" s="539" t="s">
        <v>644</v>
      </c>
      <c r="C49" s="545"/>
      <c r="D49" s="545"/>
      <c r="E49" s="546"/>
    </row>
    <row r="50" spans="1:5" s="537" customFormat="1" ht="15.75">
      <c r="A50" s="538" t="s">
        <v>645</v>
      </c>
      <c r="B50" s="539" t="s">
        <v>646</v>
      </c>
      <c r="C50" s="545"/>
      <c r="D50" s="545"/>
      <c r="E50" s="546"/>
    </row>
    <row r="51" spans="1:5" s="537" customFormat="1" ht="21">
      <c r="A51" s="538" t="s">
        <v>647</v>
      </c>
      <c r="B51" s="539" t="s">
        <v>648</v>
      </c>
      <c r="C51" s="547">
        <f>+C7+C8+C34+C50</f>
        <v>371933</v>
      </c>
      <c r="D51" s="547">
        <f>+D7+D8+D34+D50</f>
        <v>227442</v>
      </c>
      <c r="E51" s="548">
        <f>+E7+E8+E34+E50</f>
        <v>0</v>
      </c>
    </row>
    <row r="52" spans="1:5" s="537" customFormat="1" ht="15.75">
      <c r="A52" s="538" t="s">
        <v>649</v>
      </c>
      <c r="B52" s="539" t="s">
        <v>650</v>
      </c>
      <c r="C52" s="545"/>
      <c r="D52" s="545"/>
      <c r="E52" s="546"/>
    </row>
    <row r="53" spans="1:5" s="537" customFormat="1" ht="15.75">
      <c r="A53" s="538" t="s">
        <v>651</v>
      </c>
      <c r="B53" s="539" t="s">
        <v>652</v>
      </c>
      <c r="C53" s="545"/>
      <c r="D53" s="545"/>
      <c r="E53" s="546"/>
    </row>
    <row r="54" spans="1:5" s="537" customFormat="1" ht="15.75">
      <c r="A54" s="538" t="s">
        <v>653</v>
      </c>
      <c r="B54" s="539" t="s">
        <v>654</v>
      </c>
      <c r="C54" s="547">
        <f>+C52+C53</f>
        <v>0</v>
      </c>
      <c r="D54" s="547">
        <f>+D52+D53</f>
        <v>0</v>
      </c>
      <c r="E54" s="548">
        <f>+E52+E53</f>
        <v>0</v>
      </c>
    </row>
    <row r="55" spans="1:5" s="537" customFormat="1" ht="15.75">
      <c r="A55" s="538" t="s">
        <v>655</v>
      </c>
      <c r="B55" s="539" t="s">
        <v>656</v>
      </c>
      <c r="C55" s="545"/>
      <c r="D55" s="545"/>
      <c r="E55" s="546"/>
    </row>
    <row r="56" spans="1:5" s="537" customFormat="1" ht="15.75">
      <c r="A56" s="538" t="s">
        <v>657</v>
      </c>
      <c r="B56" s="539" t="s">
        <v>658</v>
      </c>
      <c r="C56" s="545"/>
      <c r="D56" s="545">
        <v>262</v>
      </c>
      <c r="E56" s="546"/>
    </row>
    <row r="57" spans="1:5" s="537" customFormat="1" ht="15.75">
      <c r="A57" s="538" t="s">
        <v>659</v>
      </c>
      <c r="B57" s="539" t="s">
        <v>660</v>
      </c>
      <c r="C57" s="545"/>
      <c r="D57" s="545">
        <v>6654</v>
      </c>
      <c r="E57" s="546"/>
    </row>
    <row r="58" spans="1:5" s="537" customFormat="1" ht="15.75">
      <c r="A58" s="538" t="s">
        <v>661</v>
      </c>
      <c r="B58" s="539" t="s">
        <v>662</v>
      </c>
      <c r="C58" s="545"/>
      <c r="D58" s="545"/>
      <c r="E58" s="546"/>
    </row>
    <row r="59" spans="1:5" s="537" customFormat="1" ht="15.75">
      <c r="A59" s="538" t="s">
        <v>663</v>
      </c>
      <c r="B59" s="539" t="s">
        <v>664</v>
      </c>
      <c r="C59" s="547">
        <f>+C55+C56+C57+C58</f>
        <v>0</v>
      </c>
      <c r="D59" s="547">
        <f>+D55+D56+D57+D58</f>
        <v>6916</v>
      </c>
      <c r="E59" s="548">
        <f>+E55+E56+E57+E58</f>
        <v>0</v>
      </c>
    </row>
    <row r="60" spans="1:5" s="537" customFormat="1" ht="15.75">
      <c r="A60" s="538" t="s">
        <v>665</v>
      </c>
      <c r="B60" s="539" t="s">
        <v>666</v>
      </c>
      <c r="C60" s="545"/>
      <c r="D60" s="545">
        <v>9769</v>
      </c>
      <c r="E60" s="546"/>
    </row>
    <row r="61" spans="1:5" s="537" customFormat="1" ht="15.75">
      <c r="A61" s="538" t="s">
        <v>667</v>
      </c>
      <c r="B61" s="539" t="s">
        <v>668</v>
      </c>
      <c r="C61" s="545"/>
      <c r="D61" s="545"/>
      <c r="E61" s="546"/>
    </row>
    <row r="62" spans="1:5" s="537" customFormat="1" ht="15.75">
      <c r="A62" s="538" t="s">
        <v>669</v>
      </c>
      <c r="B62" s="539" t="s">
        <v>670</v>
      </c>
      <c r="C62" s="545"/>
      <c r="D62" s="545">
        <v>238</v>
      </c>
      <c r="E62" s="546"/>
    </row>
    <row r="63" spans="1:5" s="537" customFormat="1" ht="15.75">
      <c r="A63" s="538" t="s">
        <v>671</v>
      </c>
      <c r="B63" s="539" t="s">
        <v>672</v>
      </c>
      <c r="C63" s="547">
        <f>+C60+C61+C62</f>
        <v>0</v>
      </c>
      <c r="D63" s="547">
        <f>+D60+D61+D62</f>
        <v>10007</v>
      </c>
      <c r="E63" s="548">
        <f>+E60+E61+E62</f>
        <v>0</v>
      </c>
    </row>
    <row r="64" spans="1:5" s="537" customFormat="1" ht="15.75">
      <c r="A64" s="538" t="s">
        <v>673</v>
      </c>
      <c r="B64" s="539" t="s">
        <v>674</v>
      </c>
      <c r="C64" s="545"/>
      <c r="D64" s="545">
        <v>1658</v>
      </c>
      <c r="E64" s="546"/>
    </row>
    <row r="65" spans="1:5" s="537" customFormat="1" ht="21">
      <c r="A65" s="538" t="s">
        <v>675</v>
      </c>
      <c r="B65" s="539" t="s">
        <v>676</v>
      </c>
      <c r="C65" s="545"/>
      <c r="D65" s="545">
        <v>415</v>
      </c>
      <c r="E65" s="546"/>
    </row>
    <row r="66" spans="1:5" s="537" customFormat="1" ht="15.75">
      <c r="A66" s="538" t="s">
        <v>677</v>
      </c>
      <c r="B66" s="539" t="s">
        <v>678</v>
      </c>
      <c r="C66" s="547">
        <f>+C64+C65</f>
        <v>0</v>
      </c>
      <c r="D66" s="547">
        <f>+D64+D65</f>
        <v>2073</v>
      </c>
      <c r="E66" s="548">
        <f>+E64+E65</f>
        <v>0</v>
      </c>
    </row>
    <row r="67" spans="1:5" s="537" customFormat="1" ht="15.75">
      <c r="A67" s="538" t="s">
        <v>679</v>
      </c>
      <c r="B67" s="539" t="s">
        <v>680</v>
      </c>
      <c r="C67" s="545"/>
      <c r="D67" s="545"/>
      <c r="E67" s="546"/>
    </row>
    <row r="68" spans="1:5" s="537" customFormat="1" ht="16.5" thickBot="1">
      <c r="A68" s="549" t="s">
        <v>681</v>
      </c>
      <c r="B68" s="550" t="s">
        <v>682</v>
      </c>
      <c r="C68" s="551">
        <f>+C51+C54+C59+C63+C66+C67</f>
        <v>371933</v>
      </c>
      <c r="D68" s="551">
        <f>+D51+D54+D59+D63+D66+D67</f>
        <v>246438</v>
      </c>
      <c r="E68" s="552">
        <f>+E51+E54+E59+E63+E66+E67</f>
        <v>0</v>
      </c>
    </row>
    <row r="69" spans="1:5" ht="15.75">
      <c r="A69" s="553"/>
      <c r="C69" s="554"/>
      <c r="D69" s="554"/>
      <c r="E69" s="555"/>
    </row>
    <row r="70" spans="1:5" ht="15.75">
      <c r="A70" s="553"/>
      <c r="C70" s="554"/>
      <c r="D70" s="554"/>
      <c r="E70" s="555"/>
    </row>
    <row r="71" spans="1:5" ht="15.75">
      <c r="A71" s="556"/>
      <c r="C71" s="554"/>
      <c r="D71" s="554"/>
      <c r="E71" s="555"/>
    </row>
    <row r="72" spans="1:5" ht="15.75">
      <c r="A72" s="821"/>
      <c r="B72" s="821"/>
      <c r="C72" s="821"/>
      <c r="D72" s="821"/>
      <c r="E72" s="821"/>
    </row>
    <row r="73" spans="1:5" ht="15.75">
      <c r="A73" s="821"/>
      <c r="B73" s="821"/>
      <c r="C73" s="821"/>
      <c r="D73" s="821"/>
      <c r="E73" s="821"/>
    </row>
  </sheetData>
  <sheetProtection sheet="1" objects="1" scenarios="1"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86" r:id="rId1"/>
  <headerFooter alignWithMargins="0">
    <oddHeader>&amp;L&amp;"Times New Roman,Félkövér dőlt"Olcsva Község Önkormányzata&amp;R&amp;"Times New Roman,Félkövér dőlt"5.1.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3">
      <selection activeCell="C19" sqref="C19"/>
    </sheetView>
  </sheetViews>
  <sheetFormatPr defaultColWidth="9.00390625" defaultRowHeight="12.75"/>
  <cols>
    <col min="1" max="1" width="71.125" style="559" customWidth="1"/>
    <col min="2" max="2" width="6.125" style="574" customWidth="1"/>
    <col min="3" max="3" width="18.00390625" style="558" customWidth="1"/>
    <col min="4" max="16384" width="9.375" style="558" customWidth="1"/>
  </cols>
  <sheetData>
    <row r="1" spans="1:3" ht="32.25" customHeight="1">
      <c r="A1" s="835" t="s">
        <v>683</v>
      </c>
      <c r="B1" s="835"/>
      <c r="C1" s="835"/>
    </row>
    <row r="2" spans="1:3" ht="15.75">
      <c r="A2" s="834" t="str">
        <f>+CONCATENATE(LEFT('[1]ÖSSZEFÜGGÉSEK'!A4,4),". év")</f>
        <v>2014. év</v>
      </c>
      <c r="B2" s="834"/>
      <c r="C2" s="834"/>
    </row>
    <row r="4" spans="2:3" ht="13.5" thickBot="1">
      <c r="B4" s="833" t="s">
        <v>572</v>
      </c>
      <c r="C4" s="833"/>
    </row>
    <row r="5" spans="1:3" s="560" customFormat="1" ht="31.5" customHeight="1">
      <c r="A5" s="836" t="s">
        <v>684</v>
      </c>
      <c r="B5" s="841" t="s">
        <v>405</v>
      </c>
      <c r="C5" s="839" t="s">
        <v>685</v>
      </c>
    </row>
    <row r="6" spans="1:3" s="560" customFormat="1" ht="12.75">
      <c r="A6" s="837"/>
      <c r="B6" s="842"/>
      <c r="C6" s="840"/>
    </row>
    <row r="7" spans="1:3" s="564" customFormat="1" ht="13.5" thickBot="1">
      <c r="A7" s="561" t="s">
        <v>17</v>
      </c>
      <c r="B7" s="562" t="s">
        <v>21</v>
      </c>
      <c r="C7" s="563" t="s">
        <v>19</v>
      </c>
    </row>
    <row r="8" spans="1:3" ht="15.75" customHeight="1">
      <c r="A8" s="538" t="s">
        <v>686</v>
      </c>
      <c r="B8" s="565" t="s">
        <v>579</v>
      </c>
      <c r="C8" s="566">
        <v>370481</v>
      </c>
    </row>
    <row r="9" spans="1:3" ht="15.75" customHeight="1">
      <c r="A9" s="538" t="s">
        <v>687</v>
      </c>
      <c r="B9" s="539" t="s">
        <v>581</v>
      </c>
      <c r="C9" s="566"/>
    </row>
    <row r="10" spans="1:3" ht="15.75" customHeight="1">
      <c r="A10" s="538" t="s">
        <v>688</v>
      </c>
      <c r="B10" s="539" t="s">
        <v>583</v>
      </c>
      <c r="C10" s="566">
        <v>6368</v>
      </c>
    </row>
    <row r="11" spans="1:3" ht="15.75" customHeight="1">
      <c r="A11" s="538" t="s">
        <v>689</v>
      </c>
      <c r="B11" s="539" t="s">
        <v>585</v>
      </c>
      <c r="C11" s="567">
        <v>-131531</v>
      </c>
    </row>
    <row r="12" spans="1:3" ht="15.75" customHeight="1">
      <c r="A12" s="538" t="s">
        <v>690</v>
      </c>
      <c r="B12" s="539" t="s">
        <v>587</v>
      </c>
      <c r="C12" s="567"/>
    </row>
    <row r="13" spans="1:3" ht="15.75" customHeight="1">
      <c r="A13" s="538" t="s">
        <v>691</v>
      </c>
      <c r="B13" s="539" t="s">
        <v>589</v>
      </c>
      <c r="C13" s="567">
        <v>-1818</v>
      </c>
    </row>
    <row r="14" spans="1:3" ht="15.75" customHeight="1">
      <c r="A14" s="538" t="s">
        <v>692</v>
      </c>
      <c r="B14" s="539" t="s">
        <v>591</v>
      </c>
      <c r="C14" s="568">
        <f>+C8+C9+C10+C11+C12+C13</f>
        <v>243500</v>
      </c>
    </row>
    <row r="15" spans="1:3" ht="15.75" customHeight="1">
      <c r="A15" s="538" t="s">
        <v>693</v>
      </c>
      <c r="B15" s="539" t="s">
        <v>593</v>
      </c>
      <c r="C15" s="569">
        <v>94</v>
      </c>
    </row>
    <row r="16" spans="1:3" ht="15.75" customHeight="1">
      <c r="A16" s="538" t="s">
        <v>694</v>
      </c>
      <c r="B16" s="539" t="s">
        <v>595</v>
      </c>
      <c r="C16" s="567">
        <v>1148</v>
      </c>
    </row>
    <row r="17" spans="1:3" ht="15.75" customHeight="1">
      <c r="A17" s="538" t="s">
        <v>695</v>
      </c>
      <c r="B17" s="539" t="s">
        <v>302</v>
      </c>
      <c r="C17" s="567">
        <v>38</v>
      </c>
    </row>
    <row r="18" spans="1:3" ht="15.75" customHeight="1">
      <c r="A18" s="538" t="s">
        <v>696</v>
      </c>
      <c r="B18" s="539" t="s">
        <v>303</v>
      </c>
      <c r="C18" s="568">
        <f>+C15+C16+C17</f>
        <v>1280</v>
      </c>
    </row>
    <row r="19" spans="1:3" s="570" customFormat="1" ht="15.75" customHeight="1">
      <c r="A19" s="538" t="s">
        <v>697</v>
      </c>
      <c r="B19" s="539" t="s">
        <v>304</v>
      </c>
      <c r="C19" s="567"/>
    </row>
    <row r="20" spans="1:3" ht="15.75" customHeight="1">
      <c r="A20" s="538" t="s">
        <v>698</v>
      </c>
      <c r="B20" s="539" t="s">
        <v>305</v>
      </c>
      <c r="C20" s="567">
        <v>1658</v>
      </c>
    </row>
    <row r="21" spans="1:3" ht="15.75" customHeight="1" thickBot="1">
      <c r="A21" s="571" t="s">
        <v>699</v>
      </c>
      <c r="B21" s="550" t="s">
        <v>306</v>
      </c>
      <c r="C21" s="572">
        <f>+C14+C18+C19+C20</f>
        <v>246438</v>
      </c>
    </row>
    <row r="22" spans="1:5" ht="15.75">
      <c r="A22" s="553"/>
      <c r="B22" s="556"/>
      <c r="C22" s="554"/>
      <c r="D22" s="554"/>
      <c r="E22" s="554"/>
    </row>
    <row r="23" spans="1:5" ht="15.75">
      <c r="A23" s="553"/>
      <c r="B23" s="556"/>
      <c r="C23" s="554"/>
      <c r="D23" s="554"/>
      <c r="E23" s="554"/>
    </row>
    <row r="24" spans="1:5" ht="15.75">
      <c r="A24" s="556"/>
      <c r="B24" s="556"/>
      <c r="C24" s="554"/>
      <c r="D24" s="554"/>
      <c r="E24" s="554"/>
    </row>
    <row r="25" spans="1:5" ht="15.75">
      <c r="A25" s="838"/>
      <c r="B25" s="838"/>
      <c r="C25" s="838"/>
      <c r="D25" s="573"/>
      <c r="E25" s="573"/>
    </row>
    <row r="26" spans="1:5" ht="15.75">
      <c r="A26" s="838"/>
      <c r="B26" s="838"/>
      <c r="C26" s="838"/>
      <c r="D26" s="573"/>
      <c r="E26" s="573"/>
    </row>
  </sheetData>
  <sheetProtection sheet="1" objects="1" scenarios="1"/>
  <mergeCells count="8">
    <mergeCell ref="A26:C26"/>
    <mergeCell ref="A25:C25"/>
    <mergeCell ref="C5:C6"/>
    <mergeCell ref="B5:B6"/>
    <mergeCell ref="B4:C4"/>
    <mergeCell ref="A2:C2"/>
    <mergeCell ref="A1:C1"/>
    <mergeCell ref="A5:A6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dőlt"Olcsva Község.Önkormányzata&amp;R&amp;"Times New Roman CE,Félkövér dőlt"5.2. tájékoztató tábla a ……/2015.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5"/>
  <sheetViews>
    <sheetView workbookViewId="0" topLeftCell="C1">
      <selection activeCell="H5" sqref="H5"/>
    </sheetView>
  </sheetViews>
  <sheetFormatPr defaultColWidth="9.00390625" defaultRowHeight="12.75"/>
  <cols>
    <col min="1" max="1" width="9.375" style="127" customWidth="1"/>
    <col min="2" max="2" width="48.00390625" style="127" customWidth="1"/>
    <col min="3" max="8" width="16.875" style="127" customWidth="1"/>
    <col min="9" max="9" width="16.875" style="128" customWidth="1"/>
    <col min="10" max="16384" width="12.00390625" style="127" customWidth="1"/>
  </cols>
  <sheetData>
    <row r="1" spans="1:9" s="128" customFormat="1" ht="63">
      <c r="A1" s="845" t="s">
        <v>291</v>
      </c>
      <c r="B1" s="843" t="s">
        <v>321</v>
      </c>
      <c r="C1" s="155" t="s">
        <v>30</v>
      </c>
      <c r="D1" s="155" t="s">
        <v>436</v>
      </c>
      <c r="E1" s="155" t="s">
        <v>437</v>
      </c>
      <c r="F1" s="155" t="s">
        <v>438</v>
      </c>
      <c r="G1" s="155" t="s">
        <v>439</v>
      </c>
      <c r="H1" s="155" t="s">
        <v>440</v>
      </c>
      <c r="I1" s="156" t="s">
        <v>313</v>
      </c>
    </row>
    <row r="2" spans="1:9" s="128" customFormat="1" ht="16.5" thickBot="1">
      <c r="A2" s="846"/>
      <c r="B2" s="844"/>
      <c r="C2" s="152" t="s">
        <v>441</v>
      </c>
      <c r="D2" s="152" t="s">
        <v>441</v>
      </c>
      <c r="E2" s="152" t="s">
        <v>441</v>
      </c>
      <c r="F2" s="152" t="s">
        <v>441</v>
      </c>
      <c r="G2" s="152" t="s">
        <v>441</v>
      </c>
      <c r="H2" s="152" t="s">
        <v>441</v>
      </c>
      <c r="I2" s="157" t="s">
        <v>441</v>
      </c>
    </row>
    <row r="3" spans="1:10" s="153" customFormat="1" ht="16.5" thickBot="1">
      <c r="A3" s="199" t="s">
        <v>17</v>
      </c>
      <c r="B3" s="158" t="s">
        <v>21</v>
      </c>
      <c r="C3" s="159" t="s">
        <v>19</v>
      </c>
      <c r="D3" s="159" t="s">
        <v>23</v>
      </c>
      <c r="E3" s="159" t="s">
        <v>24</v>
      </c>
      <c r="F3" s="159" t="s">
        <v>27</v>
      </c>
      <c r="G3" s="159" t="s">
        <v>26</v>
      </c>
      <c r="H3" s="159" t="s">
        <v>28</v>
      </c>
      <c r="I3" s="160" t="s">
        <v>45</v>
      </c>
      <c r="J3" s="154"/>
    </row>
    <row r="4" spans="1:9" ht="20.25" customHeight="1" thickBot="1">
      <c r="A4" s="200" t="s">
        <v>301</v>
      </c>
      <c r="B4" s="198" t="s">
        <v>462</v>
      </c>
      <c r="C4" s="201">
        <v>1</v>
      </c>
      <c r="D4" s="201"/>
      <c r="E4" s="202">
        <v>0</v>
      </c>
      <c r="F4" s="201">
        <v>1</v>
      </c>
      <c r="G4" s="202">
        <v>0</v>
      </c>
      <c r="H4" s="201">
        <v>17</v>
      </c>
      <c r="I4" s="203">
        <f>SUM(C4:H4)</f>
        <v>19</v>
      </c>
    </row>
    <row r="5" spans="1:9" ht="16.5" thickBot="1">
      <c r="A5" s="206" t="s">
        <v>302</v>
      </c>
      <c r="B5" s="161" t="s">
        <v>47</v>
      </c>
      <c r="C5" s="204">
        <f aca="true" t="shared" si="0" ref="C5:I5">SUM(C4:C4)</f>
        <v>1</v>
      </c>
      <c r="D5" s="204">
        <f t="shared" si="0"/>
        <v>0</v>
      </c>
      <c r="E5" s="204">
        <f t="shared" si="0"/>
        <v>0</v>
      </c>
      <c r="F5" s="204">
        <f t="shared" si="0"/>
        <v>1</v>
      </c>
      <c r="G5" s="205">
        <f t="shared" si="0"/>
        <v>0</v>
      </c>
      <c r="H5" s="204">
        <f t="shared" si="0"/>
        <v>17</v>
      </c>
      <c r="I5" s="207">
        <f t="shared" si="0"/>
        <v>19</v>
      </c>
    </row>
  </sheetData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&amp;C&amp;"Times New Roman,Félkövér"&amp;12Olcsva Község Önkormányzata
2014.
 évi létszámkeretek&amp;R&amp;"Times New Roman,Félkövér dőlt"&amp;12 6.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workbookViewId="0" topLeftCell="A1">
      <selection activeCell="C13" sqref="C13"/>
    </sheetView>
  </sheetViews>
  <sheetFormatPr defaultColWidth="9.00390625" defaultRowHeight="12.75"/>
  <cols>
    <col min="1" max="1" width="5.50390625" style="599" customWidth="1"/>
    <col min="2" max="2" width="36.875" style="599" customWidth="1"/>
    <col min="3" max="8" width="13.875" style="599" customWidth="1"/>
    <col min="9" max="9" width="15.125" style="599" customWidth="1"/>
    <col min="10" max="10" width="5.00390625" style="599" customWidth="1"/>
    <col min="11" max="16384" width="9.375" style="599" customWidth="1"/>
  </cols>
  <sheetData>
    <row r="1" spans="1:10" ht="34.5" customHeight="1">
      <c r="A1" s="865" t="str">
        <f>+CONCATENATE("Adósság állomány alakulása lejárat, eszközök, bel- és külföldi hitelezők szerinti bontásban ",CHAR(10),LEFT('[1]ÖSSZEFÜGGÉSEK'!A4,4),". december 31-én")</f>
        <v>Adósság állomány alakulása lejárat, eszközök, bel- és külföldi hitelezők szerinti bontásban 
2014. december 31-én</v>
      </c>
      <c r="B1" s="866"/>
      <c r="C1" s="866"/>
      <c r="D1" s="866"/>
      <c r="E1" s="866"/>
      <c r="F1" s="866"/>
      <c r="G1" s="866"/>
      <c r="H1" s="866"/>
      <c r="I1" s="866"/>
      <c r="J1" s="805" t="s">
        <v>789</v>
      </c>
    </row>
    <row r="2" spans="8:10" ht="14.25" thickBot="1">
      <c r="H2" s="869" t="s">
        <v>356</v>
      </c>
      <c r="I2" s="869"/>
      <c r="J2" s="805"/>
    </row>
    <row r="3" spans="1:10" ht="13.5" thickBot="1">
      <c r="A3" s="867" t="s">
        <v>291</v>
      </c>
      <c r="B3" s="858" t="s">
        <v>711</v>
      </c>
      <c r="C3" s="856" t="s">
        <v>712</v>
      </c>
      <c r="D3" s="854" t="s">
        <v>713</v>
      </c>
      <c r="E3" s="855"/>
      <c r="F3" s="855"/>
      <c r="G3" s="855"/>
      <c r="H3" s="855"/>
      <c r="I3" s="852" t="s">
        <v>714</v>
      </c>
      <c r="J3" s="805"/>
    </row>
    <row r="4" spans="1:10" s="625" customFormat="1" ht="42" customHeight="1" thickBot="1">
      <c r="A4" s="868"/>
      <c r="B4" s="859"/>
      <c r="C4" s="857"/>
      <c r="D4" s="623" t="s">
        <v>715</v>
      </c>
      <c r="E4" s="623" t="s">
        <v>716</v>
      </c>
      <c r="F4" s="623" t="s">
        <v>717</v>
      </c>
      <c r="G4" s="624" t="s">
        <v>718</v>
      </c>
      <c r="H4" s="624" t="s">
        <v>719</v>
      </c>
      <c r="I4" s="853"/>
      <c r="J4" s="805"/>
    </row>
    <row r="5" spans="1:10" s="625" customFormat="1" ht="12" customHeight="1" thickBot="1">
      <c r="A5" s="626" t="s">
        <v>17</v>
      </c>
      <c r="B5" s="627" t="s">
        <v>21</v>
      </c>
      <c r="C5" s="627" t="s">
        <v>19</v>
      </c>
      <c r="D5" s="627" t="s">
        <v>23</v>
      </c>
      <c r="E5" s="627" t="s">
        <v>24</v>
      </c>
      <c r="F5" s="627" t="s">
        <v>25</v>
      </c>
      <c r="G5" s="627" t="s">
        <v>26</v>
      </c>
      <c r="H5" s="627" t="s">
        <v>720</v>
      </c>
      <c r="I5" s="628" t="s">
        <v>721</v>
      </c>
      <c r="J5" s="805"/>
    </row>
    <row r="6" spans="1:10" s="625" customFormat="1" ht="18" customHeight="1">
      <c r="A6" s="860" t="s">
        <v>722</v>
      </c>
      <c r="B6" s="861"/>
      <c r="C6" s="861"/>
      <c r="D6" s="861"/>
      <c r="E6" s="861"/>
      <c r="F6" s="861"/>
      <c r="G6" s="861"/>
      <c r="H6" s="861"/>
      <c r="I6" s="862"/>
      <c r="J6" s="805"/>
    </row>
    <row r="7" spans="1:10" ht="15.75" customHeight="1">
      <c r="A7" s="629" t="s">
        <v>293</v>
      </c>
      <c r="B7" s="630" t="s">
        <v>723</v>
      </c>
      <c r="C7" s="631"/>
      <c r="D7" s="631"/>
      <c r="E7" s="631"/>
      <c r="F7" s="631"/>
      <c r="G7" s="632"/>
      <c r="H7" s="633">
        <f aca="true" t="shared" si="0" ref="H7:H13">SUM(D7:G7)</f>
        <v>0</v>
      </c>
      <c r="I7" s="634">
        <f aca="true" t="shared" si="1" ref="I7:I13">C7+H7</f>
        <v>0</v>
      </c>
      <c r="J7" s="805"/>
    </row>
    <row r="8" spans="1:10" ht="22.5">
      <c r="A8" s="629" t="s">
        <v>294</v>
      </c>
      <c r="B8" s="630" t="s">
        <v>724</v>
      </c>
      <c r="C8" s="631"/>
      <c r="D8" s="631"/>
      <c r="E8" s="631"/>
      <c r="F8" s="631"/>
      <c r="G8" s="632"/>
      <c r="H8" s="633">
        <f t="shared" si="0"/>
        <v>0</v>
      </c>
      <c r="I8" s="634">
        <f t="shared" si="1"/>
        <v>0</v>
      </c>
      <c r="J8" s="805"/>
    </row>
    <row r="9" spans="1:10" ht="22.5">
      <c r="A9" s="629" t="s">
        <v>295</v>
      </c>
      <c r="B9" s="630" t="s">
        <v>725</v>
      </c>
      <c r="C9" s="631"/>
      <c r="D9" s="631"/>
      <c r="E9" s="631"/>
      <c r="F9" s="631"/>
      <c r="G9" s="632"/>
      <c r="H9" s="633">
        <f t="shared" si="0"/>
        <v>0</v>
      </c>
      <c r="I9" s="634">
        <f t="shared" si="1"/>
        <v>0</v>
      </c>
      <c r="J9" s="805"/>
    </row>
    <row r="10" spans="1:10" ht="15.75" customHeight="1">
      <c r="A10" s="629" t="s">
        <v>296</v>
      </c>
      <c r="B10" s="630" t="s">
        <v>726</v>
      </c>
      <c r="C10" s="631"/>
      <c r="D10" s="631"/>
      <c r="E10" s="631"/>
      <c r="F10" s="631"/>
      <c r="G10" s="632"/>
      <c r="H10" s="633">
        <f t="shared" si="0"/>
        <v>0</v>
      </c>
      <c r="I10" s="634">
        <f t="shared" si="1"/>
        <v>0</v>
      </c>
      <c r="J10" s="805"/>
    </row>
    <row r="11" spans="1:10" ht="22.5">
      <c r="A11" s="629" t="s">
        <v>297</v>
      </c>
      <c r="B11" s="630" t="s">
        <v>727</v>
      </c>
      <c r="C11" s="631"/>
      <c r="D11" s="631"/>
      <c r="E11" s="631"/>
      <c r="F11" s="631"/>
      <c r="G11" s="632"/>
      <c r="H11" s="633">
        <f t="shared" si="0"/>
        <v>0</v>
      </c>
      <c r="I11" s="634">
        <f t="shared" si="1"/>
        <v>0</v>
      </c>
      <c r="J11" s="805"/>
    </row>
    <row r="12" spans="1:10" ht="15.75" customHeight="1">
      <c r="A12" s="635" t="s">
        <v>298</v>
      </c>
      <c r="B12" s="636" t="s">
        <v>728</v>
      </c>
      <c r="C12" s="637">
        <v>289</v>
      </c>
      <c r="D12" s="637"/>
      <c r="E12" s="637"/>
      <c r="F12" s="637"/>
      <c r="G12" s="638"/>
      <c r="H12" s="633">
        <f t="shared" si="0"/>
        <v>0</v>
      </c>
      <c r="I12" s="634">
        <f t="shared" si="1"/>
        <v>289</v>
      </c>
      <c r="J12" s="805"/>
    </row>
    <row r="13" spans="1:10" ht="15.75" customHeight="1" thickBot="1">
      <c r="A13" s="639" t="s">
        <v>299</v>
      </c>
      <c r="B13" s="640" t="s">
        <v>729</v>
      </c>
      <c r="C13" s="641"/>
      <c r="D13" s="641"/>
      <c r="E13" s="641"/>
      <c r="F13" s="641"/>
      <c r="G13" s="642"/>
      <c r="H13" s="633">
        <f t="shared" si="0"/>
        <v>0</v>
      </c>
      <c r="I13" s="634">
        <f t="shared" si="1"/>
        <v>0</v>
      </c>
      <c r="J13" s="805"/>
    </row>
    <row r="14" spans="1:10" s="646" customFormat="1" ht="18" customHeight="1" thickBot="1">
      <c r="A14" s="863" t="s">
        <v>730</v>
      </c>
      <c r="B14" s="864"/>
      <c r="C14" s="643">
        <f aca="true" t="shared" si="2" ref="C14:I14">SUM(C7:C13)</f>
        <v>289</v>
      </c>
      <c r="D14" s="643">
        <f t="shared" si="2"/>
        <v>0</v>
      </c>
      <c r="E14" s="643">
        <f t="shared" si="2"/>
        <v>0</v>
      </c>
      <c r="F14" s="643">
        <f t="shared" si="2"/>
        <v>0</v>
      </c>
      <c r="G14" s="644">
        <f t="shared" si="2"/>
        <v>0</v>
      </c>
      <c r="H14" s="644">
        <f t="shared" si="2"/>
        <v>0</v>
      </c>
      <c r="I14" s="645">
        <f t="shared" si="2"/>
        <v>289</v>
      </c>
      <c r="J14" s="805"/>
    </row>
    <row r="15" spans="1:10" s="647" customFormat="1" ht="18" customHeight="1">
      <c r="A15" s="847" t="s">
        <v>731</v>
      </c>
      <c r="B15" s="848"/>
      <c r="C15" s="848"/>
      <c r="D15" s="848"/>
      <c r="E15" s="848"/>
      <c r="F15" s="848"/>
      <c r="G15" s="848"/>
      <c r="H15" s="848"/>
      <c r="I15" s="849"/>
      <c r="J15" s="805"/>
    </row>
    <row r="16" spans="1:10" s="647" customFormat="1" ht="12.75">
      <c r="A16" s="629" t="s">
        <v>293</v>
      </c>
      <c r="B16" s="630" t="s">
        <v>732</v>
      </c>
      <c r="C16" s="631"/>
      <c r="D16" s="631"/>
      <c r="E16" s="631"/>
      <c r="F16" s="631"/>
      <c r="G16" s="632"/>
      <c r="H16" s="633">
        <f>SUM(D16:G16)</f>
        <v>0</v>
      </c>
      <c r="I16" s="634">
        <f>C16+H16</f>
        <v>0</v>
      </c>
      <c r="J16" s="805"/>
    </row>
    <row r="17" spans="1:10" ht="13.5" thickBot="1">
      <c r="A17" s="639" t="s">
        <v>294</v>
      </c>
      <c r="B17" s="640" t="s">
        <v>729</v>
      </c>
      <c r="C17" s="641"/>
      <c r="D17" s="641"/>
      <c r="E17" s="641"/>
      <c r="F17" s="641"/>
      <c r="G17" s="642"/>
      <c r="H17" s="633">
        <f>SUM(D17:G17)</f>
        <v>0</v>
      </c>
      <c r="I17" s="648">
        <f>C17+H17</f>
        <v>0</v>
      </c>
      <c r="J17" s="805"/>
    </row>
    <row r="18" spans="1:10" ht="15.75" customHeight="1" thickBot="1">
      <c r="A18" s="863" t="s">
        <v>733</v>
      </c>
      <c r="B18" s="864"/>
      <c r="C18" s="643">
        <f aca="true" t="shared" si="3" ref="C18:I18">SUM(C16:C17)</f>
        <v>0</v>
      </c>
      <c r="D18" s="643">
        <f t="shared" si="3"/>
        <v>0</v>
      </c>
      <c r="E18" s="643">
        <f t="shared" si="3"/>
        <v>0</v>
      </c>
      <c r="F18" s="643">
        <f t="shared" si="3"/>
        <v>0</v>
      </c>
      <c r="G18" s="644">
        <f t="shared" si="3"/>
        <v>0</v>
      </c>
      <c r="H18" s="644">
        <f t="shared" si="3"/>
        <v>0</v>
      </c>
      <c r="I18" s="645">
        <f t="shared" si="3"/>
        <v>0</v>
      </c>
      <c r="J18" s="805"/>
    </row>
    <row r="19" spans="1:10" ht="18" customHeight="1" thickBot="1">
      <c r="A19" s="850" t="s">
        <v>734</v>
      </c>
      <c r="B19" s="851"/>
      <c r="C19" s="649">
        <f aca="true" t="shared" si="4" ref="C19:I19">C14+C18</f>
        <v>289</v>
      </c>
      <c r="D19" s="649">
        <f t="shared" si="4"/>
        <v>0</v>
      </c>
      <c r="E19" s="649">
        <f t="shared" si="4"/>
        <v>0</v>
      </c>
      <c r="F19" s="649">
        <f t="shared" si="4"/>
        <v>0</v>
      </c>
      <c r="G19" s="649">
        <f t="shared" si="4"/>
        <v>0</v>
      </c>
      <c r="H19" s="649">
        <f t="shared" si="4"/>
        <v>0</v>
      </c>
      <c r="I19" s="645">
        <f t="shared" si="4"/>
        <v>289</v>
      </c>
      <c r="J19" s="805"/>
    </row>
  </sheetData>
  <sheetProtection/>
  <mergeCells count="13">
    <mergeCell ref="J1:J19"/>
    <mergeCell ref="A6:I6"/>
    <mergeCell ref="A14:B14"/>
    <mergeCell ref="A18:B18"/>
    <mergeCell ref="A1:I1"/>
    <mergeCell ref="A3:A4"/>
    <mergeCell ref="H2:I2"/>
    <mergeCell ref="A15:I15"/>
    <mergeCell ref="A19:B19"/>
    <mergeCell ref="I3:I4"/>
    <mergeCell ref="D3:H3"/>
    <mergeCell ref="C3:C4"/>
    <mergeCell ref="B3:B4"/>
  </mergeCells>
  <printOptions horizontalCentered="1"/>
  <pageMargins left="0.7874015748031497" right="0.7874015748031497" top="1.18" bottom="0.984251968503937" header="0.5" footer="0.5"/>
  <pageSetup horizontalDpi="600" verticalDpi="600" orientation="landscape" paperSize="9" scale="99" r:id="rId1"/>
  <headerFooter alignWithMargins="0">
    <oddHeader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workbookViewId="0" topLeftCell="A1">
      <selection activeCell="A2" sqref="A2:E2"/>
    </sheetView>
  </sheetViews>
  <sheetFormatPr defaultColWidth="9.00390625" defaultRowHeight="12.75"/>
  <cols>
    <col min="1" max="1" width="9.375" style="576" customWidth="1"/>
    <col min="2" max="2" width="58.375" style="576" customWidth="1"/>
    <col min="3" max="5" width="25.00390625" style="576" customWidth="1"/>
    <col min="6" max="6" width="5.50390625" style="576" customWidth="1"/>
    <col min="7" max="16384" width="9.375" style="576" customWidth="1"/>
  </cols>
  <sheetData>
    <row r="1" spans="1:6" ht="12.75">
      <c r="A1" s="575"/>
      <c r="F1" s="873" t="s">
        <v>790</v>
      </c>
    </row>
    <row r="2" spans="1:6" ht="33" customHeight="1">
      <c r="A2" s="870" t="s">
        <v>791</v>
      </c>
      <c r="B2" s="870"/>
      <c r="C2" s="870"/>
      <c r="D2" s="870"/>
      <c r="E2" s="870"/>
      <c r="F2" s="873"/>
    </row>
    <row r="3" spans="1:6" ht="16.5" thickBot="1">
      <c r="A3" s="577"/>
      <c r="F3" s="873"/>
    </row>
    <row r="4" spans="1:6" ht="79.5" thickBot="1">
      <c r="A4" s="578" t="s">
        <v>405</v>
      </c>
      <c r="B4" s="579" t="s">
        <v>700</v>
      </c>
      <c r="C4" s="579" t="s">
        <v>701</v>
      </c>
      <c r="D4" s="579" t="s">
        <v>702</v>
      </c>
      <c r="E4" s="580" t="s">
        <v>703</v>
      </c>
      <c r="F4" s="873"/>
    </row>
    <row r="5" spans="1:6" ht="15.75">
      <c r="A5" s="581" t="s">
        <v>293</v>
      </c>
      <c r="B5" s="582"/>
      <c r="C5" s="583"/>
      <c r="D5" s="584"/>
      <c r="E5" s="585"/>
      <c r="F5" s="873"/>
    </row>
    <row r="6" spans="1:6" ht="15.75">
      <c r="A6" s="586" t="s">
        <v>294</v>
      </c>
      <c r="B6" s="587"/>
      <c r="C6" s="588"/>
      <c r="D6" s="589"/>
      <c r="E6" s="590"/>
      <c r="F6" s="873"/>
    </row>
    <row r="7" spans="1:6" ht="15.75">
      <c r="A7" s="586" t="s">
        <v>295</v>
      </c>
      <c r="B7" s="587"/>
      <c r="C7" s="588"/>
      <c r="D7" s="589"/>
      <c r="E7" s="590"/>
      <c r="F7" s="873"/>
    </row>
    <row r="8" spans="1:6" ht="15.75">
      <c r="A8" s="586" t="s">
        <v>296</v>
      </c>
      <c r="B8" s="587"/>
      <c r="C8" s="588"/>
      <c r="D8" s="589"/>
      <c r="E8" s="590"/>
      <c r="F8" s="873"/>
    </row>
    <row r="9" spans="1:6" ht="15.75">
      <c r="A9" s="586" t="s">
        <v>297</v>
      </c>
      <c r="B9" s="587"/>
      <c r="C9" s="588"/>
      <c r="D9" s="589"/>
      <c r="E9" s="590"/>
      <c r="F9" s="873"/>
    </row>
    <row r="10" spans="1:6" ht="15.75">
      <c r="A10" s="586" t="s">
        <v>298</v>
      </c>
      <c r="B10" s="587"/>
      <c r="C10" s="588"/>
      <c r="D10" s="589"/>
      <c r="E10" s="590"/>
      <c r="F10" s="873"/>
    </row>
    <row r="11" spans="1:6" ht="15.75">
      <c r="A11" s="586" t="s">
        <v>299</v>
      </c>
      <c r="B11" s="587"/>
      <c r="C11" s="588"/>
      <c r="D11" s="589"/>
      <c r="E11" s="590"/>
      <c r="F11" s="873"/>
    </row>
    <row r="12" spans="1:6" ht="15.75">
      <c r="A12" s="586" t="s">
        <v>300</v>
      </c>
      <c r="B12" s="587"/>
      <c r="C12" s="588"/>
      <c r="D12" s="589"/>
      <c r="E12" s="590"/>
      <c r="F12" s="873"/>
    </row>
    <row r="13" spans="1:6" ht="15.75">
      <c r="A13" s="586" t="s">
        <v>301</v>
      </c>
      <c r="B13" s="587"/>
      <c r="C13" s="588"/>
      <c r="D13" s="589"/>
      <c r="E13" s="590"/>
      <c r="F13" s="873"/>
    </row>
    <row r="14" spans="1:6" ht="15.75">
      <c r="A14" s="586" t="s">
        <v>302</v>
      </c>
      <c r="B14" s="587"/>
      <c r="C14" s="588"/>
      <c r="D14" s="589"/>
      <c r="E14" s="590"/>
      <c r="F14" s="873"/>
    </row>
    <row r="15" spans="1:6" ht="15.75">
      <c r="A15" s="586" t="s">
        <v>303</v>
      </c>
      <c r="B15" s="587"/>
      <c r="C15" s="588"/>
      <c r="D15" s="589"/>
      <c r="E15" s="590"/>
      <c r="F15" s="873"/>
    </row>
    <row r="16" spans="1:6" ht="15.75">
      <c r="A16" s="586" t="s">
        <v>304</v>
      </c>
      <c r="B16" s="587"/>
      <c r="C16" s="588"/>
      <c r="D16" s="589"/>
      <c r="E16" s="590"/>
      <c r="F16" s="873"/>
    </row>
    <row r="17" spans="1:6" ht="15.75">
      <c r="A17" s="586" t="s">
        <v>305</v>
      </c>
      <c r="B17" s="587"/>
      <c r="C17" s="588"/>
      <c r="D17" s="589"/>
      <c r="E17" s="590"/>
      <c r="F17" s="873"/>
    </row>
    <row r="18" spans="1:6" ht="15.75">
      <c r="A18" s="586" t="s">
        <v>306</v>
      </c>
      <c r="B18" s="587"/>
      <c r="C18" s="588"/>
      <c r="D18" s="589"/>
      <c r="E18" s="590"/>
      <c r="F18" s="873"/>
    </row>
    <row r="19" spans="1:6" ht="15.75">
      <c r="A19" s="586" t="s">
        <v>307</v>
      </c>
      <c r="B19" s="587"/>
      <c r="C19" s="588"/>
      <c r="D19" s="589"/>
      <c r="E19" s="590"/>
      <c r="F19" s="873"/>
    </row>
    <row r="20" spans="1:6" ht="15.75">
      <c r="A20" s="586" t="s">
        <v>308</v>
      </c>
      <c r="B20" s="587"/>
      <c r="C20" s="588"/>
      <c r="D20" s="589"/>
      <c r="E20" s="590"/>
      <c r="F20" s="873"/>
    </row>
    <row r="21" spans="1:6" ht="16.5" thickBot="1">
      <c r="A21" s="591" t="s">
        <v>424</v>
      </c>
      <c r="B21" s="592"/>
      <c r="C21" s="593"/>
      <c r="D21" s="594"/>
      <c r="E21" s="595"/>
      <c r="F21" s="873"/>
    </row>
    <row r="22" spans="1:6" ht="16.5" thickBot="1">
      <c r="A22" s="871" t="s">
        <v>704</v>
      </c>
      <c r="B22" s="872"/>
      <c r="C22" s="596"/>
      <c r="D22" s="597">
        <f>IF(SUM(D5:D21)=0,"",SUM(D5:D21))</f>
      </c>
      <c r="E22" s="598">
        <f>IF(SUM(E5:E21)=0,"",SUM(E5:E21))</f>
      </c>
      <c r="F22" s="873"/>
    </row>
    <row r="23" ht="15.75">
      <c r="A23" s="577"/>
    </row>
  </sheetData>
  <mergeCells count="3">
    <mergeCell ref="A2:E2"/>
    <mergeCell ref="A22:B22"/>
    <mergeCell ref="F1:F22"/>
  </mergeCells>
  <printOptions/>
  <pageMargins left="0.7" right="0.7" top="0.75" bottom="0.75" header="0.5" footer="0.5"/>
  <pageSetup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7.625" style="599" customWidth="1"/>
    <col min="2" max="2" width="60.875" style="599" customWidth="1"/>
    <col min="3" max="3" width="25.625" style="599" customWidth="1"/>
    <col min="4" max="16384" width="9.375" style="599" customWidth="1"/>
  </cols>
  <sheetData>
    <row r="1" ht="15">
      <c r="C1" s="600" t="str">
        <f>+CONCATENATE("9. sz. tájékoztató tábla a ……./",LEFT('[1]ÖSSZEFÜGGÉSEK'!A4,4)+1,".(………)  önkormányzati rendelethez")</f>
        <v>9. sz. tájékoztató tábla a ……./2015.(………)  önkormányzati rendelethez</v>
      </c>
    </row>
    <row r="2" spans="1:3" ht="14.25">
      <c r="A2" s="601"/>
      <c r="B2" s="601"/>
      <c r="C2" s="601"/>
    </row>
    <row r="3" spans="1:3" ht="33.75" customHeight="1">
      <c r="A3" s="874" t="s">
        <v>705</v>
      </c>
      <c r="B3" s="874"/>
      <c r="C3" s="874"/>
    </row>
    <row r="4" ht="13.5" thickBot="1">
      <c r="C4" s="602"/>
    </row>
    <row r="5" spans="1:3" s="606" customFormat="1" ht="43.5" customHeight="1" thickBot="1">
      <c r="A5" s="603" t="s">
        <v>291</v>
      </c>
      <c r="B5" s="604" t="s">
        <v>321</v>
      </c>
      <c r="C5" s="605" t="s">
        <v>706</v>
      </c>
    </row>
    <row r="6" spans="1:3" ht="28.5" customHeight="1">
      <c r="A6" s="607" t="s">
        <v>293</v>
      </c>
      <c r="B6" s="608" t="str">
        <f>+CONCATENATE("Pénzkészlet ",LEFT('[1]ÖSSZEFÜGGÉSEK'!A4,4),". január 1-jén",CHAR(10),"ebből:")</f>
        <v>Pénzkészlet 2014. január 1-jén
ebből:</v>
      </c>
      <c r="C6" s="609">
        <f>C7+C8</f>
        <v>6400</v>
      </c>
    </row>
    <row r="7" spans="1:3" ht="18" customHeight="1">
      <c r="A7" s="610" t="s">
        <v>294</v>
      </c>
      <c r="B7" s="611" t="s">
        <v>709</v>
      </c>
      <c r="C7" s="612">
        <v>6134</v>
      </c>
    </row>
    <row r="8" spans="1:3" ht="18" customHeight="1">
      <c r="A8" s="610" t="s">
        <v>295</v>
      </c>
      <c r="B8" s="611" t="s">
        <v>710</v>
      </c>
      <c r="C8" s="612">
        <v>266</v>
      </c>
    </row>
    <row r="9" spans="1:3" ht="18" customHeight="1">
      <c r="A9" s="610" t="s">
        <v>296</v>
      </c>
      <c r="B9" s="613" t="s">
        <v>707</v>
      </c>
      <c r="C9" s="612">
        <v>79328</v>
      </c>
    </row>
    <row r="10" spans="1:3" ht="18" customHeight="1" thickBot="1">
      <c r="A10" s="614" t="s">
        <v>297</v>
      </c>
      <c r="B10" s="615" t="s">
        <v>708</v>
      </c>
      <c r="C10" s="616">
        <v>78812</v>
      </c>
    </row>
    <row r="11" spans="1:3" ht="25.5" customHeight="1">
      <c r="A11" s="617" t="s">
        <v>298</v>
      </c>
      <c r="B11" s="618" t="str">
        <f>+CONCATENATE("Záró pénzkészlet ",LEFT('[1]ÖSSZEFÜGGÉSEK'!A4,4),". december 31-én",CHAR(10),"ebből:")</f>
        <v>Záró pénzkészlet 2014. december 31-én
ebből:</v>
      </c>
      <c r="C11" s="619">
        <f>C6+C9-C10</f>
        <v>6916</v>
      </c>
    </row>
    <row r="12" spans="1:3" ht="18" customHeight="1">
      <c r="A12" s="610" t="s">
        <v>299</v>
      </c>
      <c r="B12" s="611" t="s">
        <v>709</v>
      </c>
      <c r="C12" s="612">
        <v>6654</v>
      </c>
    </row>
    <row r="13" spans="1:3" ht="18" customHeight="1" thickBot="1">
      <c r="A13" s="620" t="s">
        <v>300</v>
      </c>
      <c r="B13" s="621" t="s">
        <v>710</v>
      </c>
      <c r="C13" s="622">
        <v>262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45"/>
  <sheetViews>
    <sheetView zoomScaleSheetLayoutView="100" workbookViewId="0" topLeftCell="C13">
      <selection activeCell="G31" sqref="G31:I31"/>
    </sheetView>
  </sheetViews>
  <sheetFormatPr defaultColWidth="9.00390625" defaultRowHeight="12.75"/>
  <cols>
    <col min="1" max="1" width="6.625" style="51" bestFit="1" customWidth="1"/>
    <col min="2" max="2" width="57.125" style="52" bestFit="1" customWidth="1"/>
    <col min="3" max="3" width="15.375" style="125" bestFit="1" customWidth="1"/>
    <col min="4" max="5" width="15.375" style="125" customWidth="1"/>
    <col min="6" max="6" width="55.375" style="51" bestFit="1" customWidth="1"/>
    <col min="7" max="7" width="20.625" style="125" customWidth="1"/>
    <col min="8" max="8" width="19.00390625" style="125" customWidth="1"/>
    <col min="9" max="9" width="17.375" style="125" customWidth="1"/>
    <col min="10" max="10" width="8.50390625" style="51" customWidth="1"/>
    <col min="11" max="16384" width="9.375" style="51" customWidth="1"/>
  </cols>
  <sheetData>
    <row r="1" spans="1:9" s="1" customFormat="1" ht="15.75">
      <c r="A1" s="752"/>
      <c r="B1" s="752"/>
      <c r="C1" s="752"/>
      <c r="D1" s="752"/>
      <c r="E1" s="752"/>
      <c r="F1" s="752"/>
      <c r="G1" s="752"/>
      <c r="H1" s="407"/>
      <c r="I1" s="407"/>
    </row>
    <row r="2" spans="1:10" ht="50.25" customHeight="1">
      <c r="A2" s="753" t="s">
        <v>449</v>
      </c>
      <c r="B2" s="753"/>
      <c r="C2" s="753"/>
      <c r="D2" s="753"/>
      <c r="E2" s="753"/>
      <c r="F2" s="753"/>
      <c r="G2" s="753"/>
      <c r="H2" s="53"/>
      <c r="I2" s="53"/>
      <c r="J2" s="754" t="s">
        <v>776</v>
      </c>
    </row>
    <row r="3" spans="1:10" ht="16.5" thickBot="1">
      <c r="A3" s="261"/>
      <c r="B3" s="262"/>
      <c r="C3" s="261"/>
      <c r="D3" s="261"/>
      <c r="E3" s="261"/>
      <c r="F3" s="261"/>
      <c r="G3" s="263" t="s">
        <v>320</v>
      </c>
      <c r="H3" s="263"/>
      <c r="I3" s="263"/>
      <c r="J3" s="754"/>
    </row>
    <row r="4" spans="1:10" ht="16.5" customHeight="1" thickBot="1">
      <c r="A4" s="744" t="s">
        <v>329</v>
      </c>
      <c r="B4" s="264" t="s">
        <v>318</v>
      </c>
      <c r="C4" s="265"/>
      <c r="D4" s="408"/>
      <c r="E4" s="408"/>
      <c r="F4" s="264" t="s">
        <v>319</v>
      </c>
      <c r="G4" s="266"/>
      <c r="H4" s="675"/>
      <c r="I4" s="676"/>
      <c r="J4" s="754"/>
    </row>
    <row r="5" spans="1:10" s="53" customFormat="1" ht="32.25" thickBot="1">
      <c r="A5" s="742"/>
      <c r="B5" s="267" t="s">
        <v>321</v>
      </c>
      <c r="C5" s="268" t="s">
        <v>73</v>
      </c>
      <c r="D5" s="378" t="s">
        <v>463</v>
      </c>
      <c r="E5" s="374" t="s">
        <v>464</v>
      </c>
      <c r="F5" s="267" t="s">
        <v>321</v>
      </c>
      <c r="G5" s="269" t="s">
        <v>73</v>
      </c>
      <c r="H5" s="378" t="s">
        <v>463</v>
      </c>
      <c r="I5" s="374" t="s">
        <v>464</v>
      </c>
      <c r="J5" s="754"/>
    </row>
    <row r="6" spans="1:10" s="54" customFormat="1" ht="16.5" thickBot="1">
      <c r="A6" s="270" t="s">
        <v>17</v>
      </c>
      <c r="B6" s="271" t="s">
        <v>21</v>
      </c>
      <c r="C6" s="272" t="s">
        <v>19</v>
      </c>
      <c r="D6" s="409"/>
      <c r="E6" s="409"/>
      <c r="F6" s="271" t="s">
        <v>100</v>
      </c>
      <c r="G6" s="273" t="s">
        <v>24</v>
      </c>
      <c r="H6" s="409"/>
      <c r="I6" s="409"/>
      <c r="J6" s="754"/>
    </row>
    <row r="7" spans="1:10" ht="15.75">
      <c r="A7" s="274" t="s">
        <v>293</v>
      </c>
      <c r="B7" s="275" t="s">
        <v>75</v>
      </c>
      <c r="C7" s="670">
        <f>'1. MÉRLEG'!C8</f>
        <v>51319</v>
      </c>
      <c r="D7" s="670">
        <f>'1. MÉRLEG'!D8</f>
        <v>42173</v>
      </c>
      <c r="E7" s="670">
        <f>'1. MÉRLEG'!E8</f>
        <v>42173</v>
      </c>
      <c r="F7" s="275" t="s">
        <v>322</v>
      </c>
      <c r="G7" s="276">
        <f>'1. MÉRLEG'!C97</f>
        <v>12857</v>
      </c>
      <c r="H7" s="276">
        <f>'1. MÉRLEG'!D97</f>
        <v>22246</v>
      </c>
      <c r="I7" s="276">
        <f>'1. MÉRLEG'!E97</f>
        <v>22031</v>
      </c>
      <c r="J7" s="754"/>
    </row>
    <row r="8" spans="1:10" ht="32.25" customHeight="1">
      <c r="A8" s="277" t="s">
        <v>294</v>
      </c>
      <c r="B8" s="278" t="s">
        <v>76</v>
      </c>
      <c r="C8" s="279">
        <f>'1. MÉRLEG'!C15</f>
        <v>7138</v>
      </c>
      <c r="D8" s="279">
        <f>'1. MÉRLEG'!D15</f>
        <v>20002</v>
      </c>
      <c r="E8" s="279">
        <f>'1. MÉRLEG'!E15</f>
        <v>20002</v>
      </c>
      <c r="F8" s="278" t="s">
        <v>387</v>
      </c>
      <c r="G8" s="280">
        <f>'1. MÉRLEG'!C98</f>
        <v>2707</v>
      </c>
      <c r="H8" s="280">
        <f>'1. MÉRLEG'!D98</f>
        <v>3944</v>
      </c>
      <c r="I8" s="280">
        <f>'1. MÉRLEG'!E98</f>
        <v>3668</v>
      </c>
      <c r="J8" s="754"/>
    </row>
    <row r="9" spans="1:10" ht="15.75">
      <c r="A9" s="277" t="s">
        <v>295</v>
      </c>
      <c r="B9" s="278" t="s">
        <v>77</v>
      </c>
      <c r="C9" s="279">
        <f>'1. MÉRLEG'!C21</f>
        <v>0</v>
      </c>
      <c r="D9" s="279"/>
      <c r="E9" s="280"/>
      <c r="F9" s="278" t="s">
        <v>78</v>
      </c>
      <c r="G9" s="280">
        <f>'1. MÉRLEG'!C99</f>
        <v>11242</v>
      </c>
      <c r="H9" s="280">
        <f>'1. MÉRLEG'!D99</f>
        <v>14090</v>
      </c>
      <c r="I9" s="280">
        <f>'1. MÉRLEG'!E99</f>
        <v>12262</v>
      </c>
      <c r="J9" s="754"/>
    </row>
    <row r="10" spans="1:10" ht="15.75">
      <c r="A10" s="277" t="s">
        <v>296</v>
      </c>
      <c r="B10" s="278" t="s">
        <v>382</v>
      </c>
      <c r="C10" s="279">
        <f>'1. MÉRLEG'!C29</f>
        <v>2260</v>
      </c>
      <c r="D10" s="279">
        <f>'1. MÉRLEG'!D29</f>
        <v>2260</v>
      </c>
      <c r="E10" s="279">
        <f>'1. MÉRLEG'!E29</f>
        <v>2410</v>
      </c>
      <c r="F10" s="278" t="s">
        <v>388</v>
      </c>
      <c r="G10" s="280">
        <f>'1. MÉRLEG'!C100</f>
        <v>25176</v>
      </c>
      <c r="H10" s="280">
        <f>'1. MÉRLEG'!D100</f>
        <v>18761</v>
      </c>
      <c r="I10" s="280">
        <f>'1. MÉRLEG'!E100</f>
        <v>18676</v>
      </c>
      <c r="J10" s="754"/>
    </row>
    <row r="11" spans="1:10" ht="15.75">
      <c r="A11" s="277" t="s">
        <v>297</v>
      </c>
      <c r="B11" s="281" t="s">
        <v>101</v>
      </c>
      <c r="C11" s="279">
        <f>'1. MÉRLEG'!C55</f>
        <v>0</v>
      </c>
      <c r="D11" s="279"/>
      <c r="E11" s="280"/>
      <c r="F11" s="278" t="s">
        <v>389</v>
      </c>
      <c r="G11" s="280">
        <f>'1. MÉRLEG'!C101</f>
        <v>7691</v>
      </c>
      <c r="H11" s="280">
        <f>'1. MÉRLEG'!D101</f>
        <v>11856</v>
      </c>
      <c r="I11" s="280">
        <f>'1. MÉRLEG'!E101</f>
        <v>10628</v>
      </c>
      <c r="J11" s="754"/>
    </row>
    <row r="12" spans="1:10" ht="15.75">
      <c r="A12" s="277" t="s">
        <v>298</v>
      </c>
      <c r="B12" s="278" t="s">
        <v>79</v>
      </c>
      <c r="C12" s="279">
        <f>'1. MÉRLEG'!C59</f>
        <v>0</v>
      </c>
      <c r="D12" s="279"/>
      <c r="E12" s="280"/>
      <c r="F12" s="278" t="s">
        <v>312</v>
      </c>
      <c r="G12" s="280">
        <f>'1. MÉRLEG'!C126</f>
        <v>4261</v>
      </c>
      <c r="H12" s="280">
        <f>'1. MÉRLEG'!D126</f>
        <v>5152</v>
      </c>
      <c r="I12" s="280">
        <f>'1. MÉRLEG'!E126</f>
        <v>0</v>
      </c>
      <c r="J12" s="754"/>
    </row>
    <row r="13" spans="1:10" ht="15.75">
      <c r="A13" s="277" t="s">
        <v>299</v>
      </c>
      <c r="B13" s="278" t="s">
        <v>109</v>
      </c>
      <c r="C13" s="279">
        <f>'1. MÉRLEG'!C38</f>
        <v>252</v>
      </c>
      <c r="D13" s="279">
        <f>'1. MÉRLEG'!D38</f>
        <v>252</v>
      </c>
      <c r="E13" s="279">
        <f>'1. MÉRLEG'!E38</f>
        <v>325</v>
      </c>
      <c r="F13" s="282"/>
      <c r="G13" s="280"/>
      <c r="H13" s="673"/>
      <c r="I13" s="279"/>
      <c r="J13" s="754"/>
    </row>
    <row r="14" spans="1:10" ht="32.25" customHeight="1">
      <c r="A14" s="277" t="s">
        <v>300</v>
      </c>
      <c r="B14" s="282"/>
      <c r="C14" s="279"/>
      <c r="D14" s="279"/>
      <c r="E14" s="280"/>
      <c r="F14" s="282"/>
      <c r="G14" s="280"/>
      <c r="H14" s="673"/>
      <c r="I14" s="279"/>
      <c r="J14" s="754"/>
    </row>
    <row r="15" spans="1:10" ht="32.25" customHeight="1">
      <c r="A15" s="277" t="s">
        <v>301</v>
      </c>
      <c r="B15" s="134"/>
      <c r="C15" s="279"/>
      <c r="D15" s="279"/>
      <c r="E15" s="280"/>
      <c r="F15" s="282"/>
      <c r="G15" s="280"/>
      <c r="H15" s="673"/>
      <c r="I15" s="279"/>
      <c r="J15" s="754"/>
    </row>
    <row r="16" spans="1:10" ht="15.75">
      <c r="A16" s="277" t="s">
        <v>302</v>
      </c>
      <c r="B16" s="282"/>
      <c r="C16" s="279"/>
      <c r="D16" s="279"/>
      <c r="E16" s="280"/>
      <c r="F16" s="282"/>
      <c r="G16" s="280"/>
      <c r="H16" s="673"/>
      <c r="I16" s="279"/>
      <c r="J16" s="754"/>
    </row>
    <row r="17" spans="1:10" ht="15.75">
      <c r="A17" s="277" t="s">
        <v>303</v>
      </c>
      <c r="B17" s="282"/>
      <c r="C17" s="279"/>
      <c r="D17" s="279"/>
      <c r="E17" s="280"/>
      <c r="F17" s="282"/>
      <c r="G17" s="280"/>
      <c r="H17" s="673"/>
      <c r="I17" s="279"/>
      <c r="J17" s="754"/>
    </row>
    <row r="18" spans="1:10" ht="16.5" thickBot="1">
      <c r="A18" s="277" t="s">
        <v>304</v>
      </c>
      <c r="B18" s="283"/>
      <c r="C18" s="671"/>
      <c r="D18" s="671"/>
      <c r="E18" s="672"/>
      <c r="F18" s="282"/>
      <c r="G18" s="284"/>
      <c r="H18" s="674"/>
      <c r="I18" s="671"/>
      <c r="J18" s="754"/>
    </row>
    <row r="19" spans="1:10" s="133" customFormat="1" ht="32.25" thickBot="1">
      <c r="A19" s="285" t="s">
        <v>305</v>
      </c>
      <c r="B19" s="55" t="s">
        <v>80</v>
      </c>
      <c r="C19" s="286">
        <f>+C7+C8+C10+C11+C13+C14+C15+C16+C17+C18</f>
        <v>60969</v>
      </c>
      <c r="D19" s="286">
        <f>+D7+D8+D10+D11+D13+D14+D15+D16+D17+D18</f>
        <v>64687</v>
      </c>
      <c r="E19" s="286">
        <f>+E7+E8+E10+E11+E13+E14+E15+E16+E17+E18</f>
        <v>64910</v>
      </c>
      <c r="F19" s="55" t="s">
        <v>81</v>
      </c>
      <c r="G19" s="287">
        <f>SUM(G7:G18)</f>
        <v>63934</v>
      </c>
      <c r="H19" s="287">
        <f>SUM(H7:H18)</f>
        <v>76049</v>
      </c>
      <c r="I19" s="287">
        <f>SUM(I7:I18)</f>
        <v>67265</v>
      </c>
      <c r="J19" s="754"/>
    </row>
    <row r="20" spans="1:10" ht="31.5">
      <c r="A20" s="288" t="s">
        <v>306</v>
      </c>
      <c r="B20" s="289" t="s">
        <v>82</v>
      </c>
      <c r="C20" s="290">
        <f>+C21+C22+C23+C24</f>
        <v>4000</v>
      </c>
      <c r="D20" s="290">
        <f>+D21+D22+D23+D24</f>
        <v>6650</v>
      </c>
      <c r="E20" s="290">
        <f>+E21+E22+E23+E24</f>
        <v>6650</v>
      </c>
      <c r="F20" s="291" t="s">
        <v>391</v>
      </c>
      <c r="G20" s="292">
        <f>'1. MÉRLEG'!C135+'1. MÉRLEG'!C136</f>
        <v>0</v>
      </c>
      <c r="H20" s="411"/>
      <c r="I20" s="411"/>
      <c r="J20" s="754"/>
    </row>
    <row r="21" spans="1:10" ht="15.75">
      <c r="A21" s="277" t="s">
        <v>307</v>
      </c>
      <c r="B21" s="291" t="s">
        <v>83</v>
      </c>
      <c r="C21" s="293">
        <f>'1. MÉRLEG'!C76</f>
        <v>4000</v>
      </c>
      <c r="D21" s="293">
        <f>'1. MÉRLEG'!D76</f>
        <v>6650</v>
      </c>
      <c r="E21" s="293">
        <f>'1. MÉRLEG'!E76</f>
        <v>6650</v>
      </c>
      <c r="F21" s="291" t="s">
        <v>84</v>
      </c>
      <c r="G21" s="294">
        <f>'1. MÉRLEG'!C132</f>
        <v>0</v>
      </c>
      <c r="H21" s="412"/>
      <c r="I21" s="412"/>
      <c r="J21" s="754"/>
    </row>
    <row r="22" spans="1:10" ht="15.75">
      <c r="A22" s="277" t="s">
        <v>308</v>
      </c>
      <c r="B22" s="291" t="s">
        <v>85</v>
      </c>
      <c r="C22" s="293">
        <f>'1. MÉRLEG'!C77</f>
        <v>0</v>
      </c>
      <c r="D22" s="412"/>
      <c r="E22" s="412"/>
      <c r="F22" s="291" t="s">
        <v>375</v>
      </c>
      <c r="G22" s="294">
        <f>'1. MÉRLEG'!C133</f>
        <v>0</v>
      </c>
      <c r="H22" s="412"/>
      <c r="I22" s="412"/>
      <c r="J22" s="754"/>
    </row>
    <row r="23" spans="1:10" ht="15.75">
      <c r="A23" s="277" t="s">
        <v>424</v>
      </c>
      <c r="B23" s="291" t="s">
        <v>86</v>
      </c>
      <c r="C23" s="293">
        <f>'1. MÉRLEG'!C81</f>
        <v>0</v>
      </c>
      <c r="D23" s="412"/>
      <c r="E23" s="412"/>
      <c r="F23" s="291" t="s">
        <v>376</v>
      </c>
      <c r="G23" s="294">
        <f>'1. MÉRLEG'!C131</f>
        <v>0</v>
      </c>
      <c r="H23" s="412"/>
      <c r="I23" s="412"/>
      <c r="J23" s="754"/>
    </row>
    <row r="24" spans="1:10" ht="15.75">
      <c r="A24" s="277" t="s">
        <v>425</v>
      </c>
      <c r="B24" s="291" t="s">
        <v>87</v>
      </c>
      <c r="C24" s="293"/>
      <c r="D24" s="413"/>
      <c r="E24" s="413"/>
      <c r="F24" s="289" t="s">
        <v>88</v>
      </c>
      <c r="G24" s="294"/>
      <c r="H24" s="413"/>
      <c r="I24" s="413"/>
      <c r="J24" s="754"/>
    </row>
    <row r="25" spans="1:10" ht="31.5">
      <c r="A25" s="277" t="s">
        <v>426</v>
      </c>
      <c r="B25" s="291" t="s">
        <v>89</v>
      </c>
      <c r="C25" s="295">
        <f>+C26+C27</f>
        <v>0</v>
      </c>
      <c r="D25" s="414"/>
      <c r="E25" s="414"/>
      <c r="F25" s="291" t="s">
        <v>90</v>
      </c>
      <c r="G25" s="294"/>
      <c r="H25" s="414"/>
      <c r="I25" s="414"/>
      <c r="J25" s="754"/>
    </row>
    <row r="26" spans="1:10" ht="15.75">
      <c r="A26" s="288" t="s">
        <v>427</v>
      </c>
      <c r="B26" s="289" t="s">
        <v>91</v>
      </c>
      <c r="C26" s="296">
        <f>'1. MÉRLEG'!C68</f>
        <v>0</v>
      </c>
      <c r="D26" s="413"/>
      <c r="E26" s="413"/>
      <c r="F26" s="275" t="s">
        <v>92</v>
      </c>
      <c r="G26" s="292">
        <f>'1. MÉRLEG'!C142</f>
        <v>0</v>
      </c>
      <c r="H26" s="413"/>
      <c r="I26" s="413"/>
      <c r="J26" s="754"/>
    </row>
    <row r="27" spans="1:10" ht="16.5" thickBot="1">
      <c r="A27" s="277" t="s">
        <v>428</v>
      </c>
      <c r="B27" s="291" t="s">
        <v>93</v>
      </c>
      <c r="C27" s="293">
        <f>'1. MÉRLEG'!C71+'1. MÉRLEG'!C72</f>
        <v>0</v>
      </c>
      <c r="D27" s="412"/>
      <c r="E27" s="412"/>
      <c r="F27" s="282" t="s">
        <v>72</v>
      </c>
      <c r="G27" s="294"/>
      <c r="H27" s="412"/>
      <c r="I27" s="412"/>
      <c r="J27" s="754"/>
    </row>
    <row r="28" spans="1:10" ht="32.25" thickBot="1">
      <c r="A28" s="285" t="s">
        <v>429</v>
      </c>
      <c r="B28" s="55" t="s">
        <v>94</v>
      </c>
      <c r="C28" s="286">
        <f>+C20+C25</f>
        <v>4000</v>
      </c>
      <c r="D28" s="286">
        <f>+D20+D25</f>
        <v>6650</v>
      </c>
      <c r="E28" s="286">
        <f>+E20+E25</f>
        <v>6650</v>
      </c>
      <c r="F28" s="55" t="s">
        <v>95</v>
      </c>
      <c r="G28" s="287">
        <f>SUM(G20:G27)</f>
        <v>0</v>
      </c>
      <c r="H28" s="410"/>
      <c r="I28" s="410"/>
      <c r="J28" s="754"/>
    </row>
    <row r="29" spans="1:10" ht="16.5" thickBot="1">
      <c r="A29" s="285" t="s">
        <v>430</v>
      </c>
      <c r="B29" s="55" t="s">
        <v>96</v>
      </c>
      <c r="C29" s="297">
        <f>+C19+C28</f>
        <v>64969</v>
      </c>
      <c r="D29" s="297">
        <f>+D19+D28</f>
        <v>71337</v>
      </c>
      <c r="E29" s="297">
        <f>+E19+E28</f>
        <v>71560</v>
      </c>
      <c r="F29" s="55" t="s">
        <v>97</v>
      </c>
      <c r="G29" s="297">
        <f>+G19+G28</f>
        <v>63934</v>
      </c>
      <c r="H29" s="297">
        <f>+H19+H28</f>
        <v>76049</v>
      </c>
      <c r="I29" s="297">
        <f>+I19+I28</f>
        <v>67265</v>
      </c>
      <c r="J29" s="754"/>
    </row>
    <row r="30" spans="1:10" ht="16.5" thickBot="1">
      <c r="A30" s="285" t="s">
        <v>431</v>
      </c>
      <c r="B30" s="55" t="s">
        <v>380</v>
      </c>
      <c r="C30" s="297">
        <f>IF(C19-G19&lt;0,G19-C19,"-")</f>
        <v>2965</v>
      </c>
      <c r="D30" s="297">
        <f>IF(D19-H19&lt;0,H19-D19,"-")</f>
        <v>11362</v>
      </c>
      <c r="E30" s="297">
        <f>IF(E19-I19&lt;0,I19-E19,"-")</f>
        <v>2355</v>
      </c>
      <c r="F30" s="55" t="s">
        <v>381</v>
      </c>
      <c r="G30" s="297" t="str">
        <f>IF(C19-G19&gt;0,C19-G19,"-")</f>
        <v>-</v>
      </c>
      <c r="H30" s="297" t="str">
        <f>IF(D19-H19&gt;0,D19-H19,"-")</f>
        <v>-</v>
      </c>
      <c r="I30" s="297" t="str">
        <f>IF(E19-I19&gt;0,E19-I19,"-")</f>
        <v>-</v>
      </c>
      <c r="J30" s="754"/>
    </row>
    <row r="31" spans="1:10" ht="16.5" thickBot="1">
      <c r="A31" s="285" t="s">
        <v>432</v>
      </c>
      <c r="B31" s="55" t="s">
        <v>98</v>
      </c>
      <c r="C31" s="297" t="str">
        <f>IF(C19+C20-G29&lt;0,G29-(C19+C20),"-")</f>
        <v>-</v>
      </c>
      <c r="D31" s="297">
        <f>IF(D19+D20-H29&lt;0,H29-(D19+D20),"-")</f>
        <v>4712</v>
      </c>
      <c r="E31" s="297" t="str">
        <f>IF(E19+E20-I29&lt;0,I29-(E19+E20),"-")</f>
        <v>-</v>
      </c>
      <c r="F31" s="55" t="s">
        <v>99</v>
      </c>
      <c r="G31" s="297">
        <f>IF(C19+C20-G29&gt;0,C19+C20-G29,"-")</f>
        <v>1035</v>
      </c>
      <c r="H31" s="297" t="str">
        <f>IF(D19+D20-H29&gt;0,D19+D20-H29,"-")</f>
        <v>-</v>
      </c>
      <c r="I31" s="297">
        <f>IF(E19+E20-I29&gt;0,E19+E20-I29,"-")</f>
        <v>4295</v>
      </c>
      <c r="J31" s="754"/>
    </row>
    <row r="34" spans="2:6" ht="15.75">
      <c r="B34" s="14"/>
      <c r="C34" s="298"/>
      <c r="D34" s="298"/>
      <c r="E34" s="298"/>
      <c r="F34" s="299"/>
    </row>
    <row r="35" spans="2:6" ht="15.75">
      <c r="B35" s="300"/>
      <c r="C35" s="301"/>
      <c r="D35" s="301"/>
      <c r="E35" s="301"/>
      <c r="F35" s="300"/>
    </row>
    <row r="36" spans="2:6" ht="15.75">
      <c r="B36" s="300"/>
      <c r="C36" s="301"/>
      <c r="D36" s="301"/>
      <c r="E36" s="301"/>
      <c r="F36" s="300"/>
    </row>
    <row r="37" spans="2:6" ht="15.75">
      <c r="B37" s="300"/>
      <c r="C37" s="301"/>
      <c r="D37" s="301"/>
      <c r="E37" s="301"/>
      <c r="F37" s="300"/>
    </row>
    <row r="38" spans="2:6" ht="15.75">
      <c r="B38" s="300"/>
      <c r="C38" s="301"/>
      <c r="D38" s="301"/>
      <c r="E38" s="301"/>
      <c r="F38" s="300"/>
    </row>
    <row r="39" spans="2:6" ht="15.75">
      <c r="B39" s="300"/>
      <c r="C39" s="301"/>
      <c r="D39" s="301"/>
      <c r="E39" s="301"/>
      <c r="F39" s="300"/>
    </row>
    <row r="40" spans="2:6" ht="15.75">
      <c r="B40" s="300"/>
      <c r="C40" s="301"/>
      <c r="D40" s="301"/>
      <c r="E40" s="301"/>
      <c r="F40" s="300"/>
    </row>
    <row r="41" spans="2:6" ht="15.75">
      <c r="B41" s="14"/>
      <c r="C41" s="298"/>
      <c r="D41" s="298"/>
      <c r="E41" s="298"/>
      <c r="F41" s="299"/>
    </row>
    <row r="42" spans="2:6" ht="15.75">
      <c r="B42" s="300"/>
      <c r="C42" s="301"/>
      <c r="D42" s="301"/>
      <c r="E42" s="301"/>
      <c r="F42" s="300"/>
    </row>
    <row r="43" spans="2:6" ht="15.75">
      <c r="B43" s="300"/>
      <c r="C43" s="301"/>
      <c r="D43" s="301"/>
      <c r="E43" s="301"/>
      <c r="F43" s="300"/>
    </row>
    <row r="44" spans="2:6" ht="15.75">
      <c r="B44" s="300"/>
      <c r="C44" s="301"/>
      <c r="D44" s="301"/>
      <c r="E44" s="301"/>
      <c r="F44" s="300"/>
    </row>
    <row r="45" spans="2:6" ht="15.75">
      <c r="B45" s="300"/>
      <c r="C45" s="301"/>
      <c r="D45" s="301"/>
      <c r="E45" s="301"/>
      <c r="F45" s="300"/>
    </row>
  </sheetData>
  <sheetProtection/>
  <mergeCells count="4">
    <mergeCell ref="A4:A5"/>
    <mergeCell ref="A1:G1"/>
    <mergeCell ref="A2:G2"/>
    <mergeCell ref="J2:J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34"/>
  <sheetViews>
    <sheetView zoomScaleSheetLayoutView="100" workbookViewId="0" topLeftCell="C19">
      <selection activeCell="G34" sqref="G34:I34"/>
    </sheetView>
  </sheetViews>
  <sheetFormatPr defaultColWidth="9.00390625" defaultRowHeight="12.75"/>
  <cols>
    <col min="1" max="1" width="6.625" style="51" bestFit="1" customWidth="1"/>
    <col min="2" max="2" width="67.875" style="52" bestFit="1" customWidth="1"/>
    <col min="3" max="3" width="15.625" style="125" customWidth="1"/>
    <col min="4" max="4" width="17.125" style="125" customWidth="1"/>
    <col min="5" max="5" width="15.375" style="125" customWidth="1"/>
    <col min="6" max="6" width="41.375" style="51" bestFit="1" customWidth="1"/>
    <col min="7" max="7" width="20.875" style="125" bestFit="1" customWidth="1"/>
    <col min="8" max="8" width="19.00390625" style="125" customWidth="1"/>
    <col min="9" max="9" width="18.625" style="125" customWidth="1"/>
    <col min="10" max="10" width="23.375" style="51" customWidth="1"/>
    <col min="11" max="16384" width="9.375" style="51" customWidth="1"/>
  </cols>
  <sheetData>
    <row r="2" spans="2:10" s="261" customFormat="1" ht="31.5">
      <c r="B2" s="319" t="s">
        <v>71</v>
      </c>
      <c r="C2" s="320"/>
      <c r="D2" s="320"/>
      <c r="E2" s="320"/>
      <c r="F2" s="320"/>
      <c r="G2" s="320"/>
      <c r="H2" s="320"/>
      <c r="I2" s="320"/>
      <c r="J2" s="51"/>
    </row>
    <row r="3" spans="7:10" ht="16.5" customHeight="1" thickBot="1">
      <c r="G3" s="56" t="s">
        <v>320</v>
      </c>
      <c r="H3" s="56"/>
      <c r="I3" s="56"/>
      <c r="J3" s="757" t="s">
        <v>782</v>
      </c>
    </row>
    <row r="4" spans="1:10" s="261" customFormat="1" ht="16.5" thickBot="1">
      <c r="A4" s="755" t="s">
        <v>329</v>
      </c>
      <c r="B4" s="302" t="s">
        <v>318</v>
      </c>
      <c r="C4" s="303"/>
      <c r="D4" s="415"/>
      <c r="E4" s="415"/>
      <c r="F4" s="302" t="s">
        <v>319</v>
      </c>
      <c r="G4" s="304"/>
      <c r="H4" s="668"/>
      <c r="I4" s="669"/>
      <c r="J4" s="757"/>
    </row>
    <row r="5" spans="1:10" s="305" customFormat="1" ht="32.25" thickBot="1">
      <c r="A5" s="756"/>
      <c r="B5" s="271" t="s">
        <v>321</v>
      </c>
      <c r="C5" s="272" t="s">
        <v>73</v>
      </c>
      <c r="D5" s="378" t="s">
        <v>463</v>
      </c>
      <c r="E5" s="374" t="s">
        <v>464</v>
      </c>
      <c r="F5" s="271" t="s">
        <v>321</v>
      </c>
      <c r="G5" s="273" t="s">
        <v>73</v>
      </c>
      <c r="H5" s="378" t="s">
        <v>463</v>
      </c>
      <c r="I5" s="374" t="s">
        <v>464</v>
      </c>
      <c r="J5" s="757"/>
    </row>
    <row r="6" spans="1:10" s="305" customFormat="1" ht="16.5" thickBot="1">
      <c r="A6" s="270" t="s">
        <v>17</v>
      </c>
      <c r="B6" s="271" t="s">
        <v>21</v>
      </c>
      <c r="C6" s="272" t="s">
        <v>19</v>
      </c>
      <c r="D6" s="409"/>
      <c r="E6" s="409"/>
      <c r="F6" s="271" t="s">
        <v>23</v>
      </c>
      <c r="G6" s="273" t="s">
        <v>24</v>
      </c>
      <c r="H6" s="409"/>
      <c r="I6" s="409"/>
      <c r="J6" s="757"/>
    </row>
    <row r="7" spans="1:10" s="261" customFormat="1" ht="15.75">
      <c r="A7" s="274" t="s">
        <v>293</v>
      </c>
      <c r="B7" s="306" t="s">
        <v>48</v>
      </c>
      <c r="C7" s="307">
        <f>'1. MÉRLEG'!C22</f>
        <v>0</v>
      </c>
      <c r="D7" s="307">
        <f>'1. MÉRLEG'!D22</f>
        <v>10000</v>
      </c>
      <c r="E7" s="307">
        <f>'1. MÉRLEG'!E22</f>
        <v>10000</v>
      </c>
      <c r="F7" s="306" t="s">
        <v>118</v>
      </c>
      <c r="G7" s="308">
        <f>'1. MÉRLEG'!C113</f>
        <v>1035</v>
      </c>
      <c r="H7" s="308">
        <f>'1. MÉRLEG'!D113</f>
        <v>565</v>
      </c>
      <c r="I7" s="308">
        <f>'1. MÉRLEG'!E113</f>
        <v>385</v>
      </c>
      <c r="J7" s="757"/>
    </row>
    <row r="8" spans="1:10" s="261" customFormat="1" ht="31.5">
      <c r="A8" s="277" t="s">
        <v>294</v>
      </c>
      <c r="B8" s="291" t="s">
        <v>49</v>
      </c>
      <c r="C8" s="293">
        <f>'1. MÉRLEG'!C28</f>
        <v>0</v>
      </c>
      <c r="D8" s="293">
        <f>'1. MÉRLEG'!D28</f>
        <v>0</v>
      </c>
      <c r="E8" s="293">
        <f>'1. MÉRLEG'!E28</f>
        <v>0</v>
      </c>
      <c r="F8" s="291" t="s">
        <v>50</v>
      </c>
      <c r="G8" s="293">
        <f>'1. MÉRLEG'!C114</f>
        <v>0</v>
      </c>
      <c r="H8" s="293">
        <f>'1. MÉRLEG'!D114</f>
        <v>0</v>
      </c>
      <c r="I8" s="293">
        <f>'1. MÉRLEG'!E114</f>
        <v>0</v>
      </c>
      <c r="J8" s="757"/>
    </row>
    <row r="9" spans="1:10" s="261" customFormat="1" ht="15.75">
      <c r="A9" s="277" t="s">
        <v>295</v>
      </c>
      <c r="B9" s="291" t="s">
        <v>51</v>
      </c>
      <c r="C9" s="293">
        <f>'1. MÉRLEG'!C49</f>
        <v>0</v>
      </c>
      <c r="D9" s="293">
        <f>'1. MÉRLEG'!D49</f>
        <v>4418</v>
      </c>
      <c r="E9" s="293">
        <f>'1. MÉRLEG'!E49</f>
        <v>4418</v>
      </c>
      <c r="F9" s="291" t="s">
        <v>390</v>
      </c>
      <c r="G9" s="293">
        <f>'1. MÉRLEG'!C115</f>
        <v>0</v>
      </c>
      <c r="H9" s="293">
        <f>'1. MÉRLEG'!D115</f>
        <v>10000</v>
      </c>
      <c r="I9" s="293">
        <f>'1. MÉRLEG'!E115</f>
        <v>10000</v>
      </c>
      <c r="J9" s="757"/>
    </row>
    <row r="10" spans="1:10" s="261" customFormat="1" ht="31.5">
      <c r="A10" s="277" t="s">
        <v>296</v>
      </c>
      <c r="B10" s="291" t="s">
        <v>52</v>
      </c>
      <c r="C10" s="293"/>
      <c r="D10" s="293"/>
      <c r="E10" s="293"/>
      <c r="F10" s="291" t="s">
        <v>53</v>
      </c>
      <c r="G10" s="293">
        <f>'1. MÉRLEG'!C116</f>
        <v>0</v>
      </c>
      <c r="H10" s="293">
        <f>'1. MÉRLEG'!D116</f>
        <v>0</v>
      </c>
      <c r="I10" s="293">
        <f>'1. MÉRLEG'!E116</f>
        <v>0</v>
      </c>
      <c r="J10" s="757"/>
    </row>
    <row r="11" spans="1:10" s="261" customFormat="1" ht="15.75">
      <c r="A11" s="277" t="s">
        <v>297</v>
      </c>
      <c r="B11" s="291" t="s">
        <v>54</v>
      </c>
      <c r="C11" s="293"/>
      <c r="D11" s="293"/>
      <c r="E11" s="293"/>
      <c r="F11" s="291" t="s">
        <v>238</v>
      </c>
      <c r="G11" s="293">
        <f>'1. MÉRLEG'!C117</f>
        <v>0</v>
      </c>
      <c r="H11" s="293">
        <f>'1. MÉRLEG'!D117</f>
        <v>0</v>
      </c>
      <c r="I11" s="293">
        <f>'1. MÉRLEG'!E117</f>
        <v>0</v>
      </c>
      <c r="J11" s="757"/>
    </row>
    <row r="12" spans="1:10" s="261" customFormat="1" ht="15.75">
      <c r="A12" s="277" t="s">
        <v>298</v>
      </c>
      <c r="B12" s="291" t="s">
        <v>55</v>
      </c>
      <c r="C12" s="293"/>
      <c r="D12" s="293"/>
      <c r="E12" s="293"/>
      <c r="F12" s="309"/>
      <c r="G12" s="293"/>
      <c r="H12" s="293"/>
      <c r="I12" s="293"/>
      <c r="J12" s="757"/>
    </row>
    <row r="13" spans="1:10" s="261" customFormat="1" ht="15.75">
      <c r="A13" s="277" t="s">
        <v>299</v>
      </c>
      <c r="B13" s="309"/>
      <c r="C13" s="293"/>
      <c r="D13" s="293"/>
      <c r="E13" s="294"/>
      <c r="F13" s="309"/>
      <c r="G13" s="293"/>
      <c r="H13" s="293"/>
      <c r="I13" s="293"/>
      <c r="J13" s="757"/>
    </row>
    <row r="14" spans="1:10" s="261" customFormat="1" ht="15.75">
      <c r="A14" s="277" t="s">
        <v>300</v>
      </c>
      <c r="B14" s="309"/>
      <c r="C14" s="293"/>
      <c r="D14" s="293"/>
      <c r="E14" s="294"/>
      <c r="F14" s="309"/>
      <c r="G14" s="293"/>
      <c r="H14" s="293"/>
      <c r="I14" s="293"/>
      <c r="J14" s="757"/>
    </row>
    <row r="15" spans="1:10" s="261" customFormat="1" ht="15.75">
      <c r="A15" s="277" t="s">
        <v>301</v>
      </c>
      <c r="B15" s="309"/>
      <c r="C15" s="293"/>
      <c r="D15" s="293"/>
      <c r="E15" s="294"/>
      <c r="F15" s="309"/>
      <c r="G15" s="293"/>
      <c r="H15" s="293"/>
      <c r="I15" s="293"/>
      <c r="J15" s="757"/>
    </row>
    <row r="16" spans="1:10" s="261" customFormat="1" ht="15.75">
      <c r="A16" s="277" t="s">
        <v>302</v>
      </c>
      <c r="B16" s="309"/>
      <c r="C16" s="293"/>
      <c r="D16" s="293"/>
      <c r="E16" s="294"/>
      <c r="F16" s="309"/>
      <c r="G16" s="293"/>
      <c r="H16" s="293"/>
      <c r="I16" s="293"/>
      <c r="J16" s="757"/>
    </row>
    <row r="17" spans="1:10" s="261" customFormat="1" ht="16.5" thickBot="1">
      <c r="A17" s="288" t="s">
        <v>303</v>
      </c>
      <c r="B17" s="310"/>
      <c r="C17" s="677"/>
      <c r="D17" s="677"/>
      <c r="E17" s="678"/>
      <c r="F17" s="289" t="s">
        <v>312</v>
      </c>
      <c r="G17" s="677"/>
      <c r="H17" s="677"/>
      <c r="I17" s="677"/>
      <c r="J17" s="757"/>
    </row>
    <row r="18" spans="1:10" s="261" customFormat="1" ht="32.25" thickBot="1">
      <c r="A18" s="285" t="s">
        <v>304</v>
      </c>
      <c r="B18" s="55" t="s">
        <v>56</v>
      </c>
      <c r="C18" s="286">
        <f>+C7+C9+C10+C12+C13+C14+C15+C16+C17</f>
        <v>0</v>
      </c>
      <c r="D18" s="286">
        <f>+D7+D9+D10+D12+D13+D14+D15+D16+D17</f>
        <v>14418</v>
      </c>
      <c r="E18" s="286">
        <f>+E7+E9+E10+E12+E13+E14+E15+E16+E17</f>
        <v>14418</v>
      </c>
      <c r="F18" s="55" t="s">
        <v>57</v>
      </c>
      <c r="G18" s="287">
        <f>+G7+G9+G11+G12+G13+G14+G15+G16+G17</f>
        <v>1035</v>
      </c>
      <c r="H18" s="287">
        <f>+H7+H9+H11+H12+H13+H14+H15+H16+H17</f>
        <v>10565</v>
      </c>
      <c r="I18" s="287">
        <f>+I7+I9+I11+I12+I13+I14+I15+I16+I17</f>
        <v>10385</v>
      </c>
      <c r="J18" s="757"/>
    </row>
    <row r="19" spans="1:10" s="261" customFormat="1" ht="15.75">
      <c r="A19" s="274" t="s">
        <v>305</v>
      </c>
      <c r="B19" s="311" t="s">
        <v>58</v>
      </c>
      <c r="C19" s="312">
        <f>+C20+C21+C22+C23+C24</f>
        <v>0</v>
      </c>
      <c r="D19" s="312">
        <f>+D20+D21+D22+D23+D24</f>
        <v>0</v>
      </c>
      <c r="E19" s="312">
        <f>+E20+E21+E22+E23+E24</f>
        <v>0</v>
      </c>
      <c r="F19" s="291" t="s">
        <v>391</v>
      </c>
      <c r="G19" s="308"/>
      <c r="H19" s="308"/>
      <c r="I19" s="308"/>
      <c r="J19" s="757"/>
    </row>
    <row r="20" spans="1:10" s="261" customFormat="1" ht="15.75">
      <c r="A20" s="277" t="s">
        <v>306</v>
      </c>
      <c r="B20" s="313" t="s">
        <v>117</v>
      </c>
      <c r="C20" s="293"/>
      <c r="D20" s="293"/>
      <c r="E20" s="293"/>
      <c r="F20" s="291" t="s">
        <v>59</v>
      </c>
      <c r="G20" s="294"/>
      <c r="H20" s="294"/>
      <c r="I20" s="294"/>
      <c r="J20" s="757"/>
    </row>
    <row r="21" spans="1:10" s="261" customFormat="1" ht="15.75">
      <c r="A21" s="274" t="s">
        <v>307</v>
      </c>
      <c r="B21" s="313" t="s">
        <v>60</v>
      </c>
      <c r="C21" s="293"/>
      <c r="D21" s="293"/>
      <c r="E21" s="293"/>
      <c r="F21" s="291" t="s">
        <v>375</v>
      </c>
      <c r="G21" s="294"/>
      <c r="H21" s="294"/>
      <c r="I21" s="294"/>
      <c r="J21" s="757"/>
    </row>
    <row r="22" spans="1:10" s="261" customFormat="1" ht="15.75">
      <c r="A22" s="277" t="s">
        <v>308</v>
      </c>
      <c r="B22" s="313" t="s">
        <v>61</v>
      </c>
      <c r="C22" s="293"/>
      <c r="D22" s="293"/>
      <c r="E22" s="293"/>
      <c r="F22" s="291" t="s">
        <v>376</v>
      </c>
      <c r="G22" s="294"/>
      <c r="H22" s="294"/>
      <c r="I22" s="294"/>
      <c r="J22" s="757"/>
    </row>
    <row r="23" spans="1:10" s="261" customFormat="1" ht="15.75">
      <c r="A23" s="274" t="s">
        <v>424</v>
      </c>
      <c r="B23" s="313" t="s">
        <v>62</v>
      </c>
      <c r="C23" s="293"/>
      <c r="D23" s="293"/>
      <c r="E23" s="293"/>
      <c r="F23" s="289" t="s">
        <v>88</v>
      </c>
      <c r="G23" s="294"/>
      <c r="H23" s="294"/>
      <c r="I23" s="294"/>
      <c r="J23" s="757"/>
    </row>
    <row r="24" spans="1:10" s="261" customFormat="1" ht="31.5">
      <c r="A24" s="277" t="s">
        <v>425</v>
      </c>
      <c r="B24" s="314" t="s">
        <v>443</v>
      </c>
      <c r="C24" s="293"/>
      <c r="D24" s="293"/>
      <c r="E24" s="293"/>
      <c r="F24" s="291" t="s">
        <v>63</v>
      </c>
      <c r="G24" s="294"/>
      <c r="H24" s="294"/>
      <c r="I24" s="294"/>
      <c r="J24" s="757"/>
    </row>
    <row r="25" spans="1:10" s="261" customFormat="1" ht="15.75">
      <c r="A25" s="274" t="s">
        <v>426</v>
      </c>
      <c r="B25" s="315" t="s">
        <v>64</v>
      </c>
      <c r="C25" s="295">
        <f>+C26+C27+C28+C29+C30</f>
        <v>0</v>
      </c>
      <c r="D25" s="295">
        <f>+D26+D27+D28+D29+D30</f>
        <v>0</v>
      </c>
      <c r="E25" s="295">
        <f>+E26+E27+E28+E29+E30</f>
        <v>0</v>
      </c>
      <c r="F25" s="306" t="s">
        <v>92</v>
      </c>
      <c r="G25" s="294"/>
      <c r="H25" s="294"/>
      <c r="I25" s="294"/>
      <c r="J25" s="757"/>
    </row>
    <row r="26" spans="1:10" s="261" customFormat="1" ht="15.75">
      <c r="A26" s="277" t="s">
        <v>427</v>
      </c>
      <c r="B26" s="314" t="s">
        <v>445</v>
      </c>
      <c r="C26" s="293"/>
      <c r="D26" s="293"/>
      <c r="E26" s="293"/>
      <c r="F26" s="306" t="s">
        <v>65</v>
      </c>
      <c r="G26" s="294"/>
      <c r="H26" s="294"/>
      <c r="I26" s="294"/>
      <c r="J26" s="757"/>
    </row>
    <row r="27" spans="1:10" s="261" customFormat="1" ht="15.75">
      <c r="A27" s="274" t="s">
        <v>428</v>
      </c>
      <c r="B27" s="314" t="s">
        <v>447</v>
      </c>
      <c r="C27" s="293"/>
      <c r="D27" s="293"/>
      <c r="E27" s="293"/>
      <c r="F27" s="316"/>
      <c r="G27" s="294"/>
      <c r="H27" s="416"/>
      <c r="I27" s="416"/>
      <c r="J27" s="757"/>
    </row>
    <row r="28" spans="1:10" s="261" customFormat="1" ht="15.75">
      <c r="A28" s="277" t="s">
        <v>429</v>
      </c>
      <c r="B28" s="313" t="s">
        <v>446</v>
      </c>
      <c r="C28" s="293"/>
      <c r="D28" s="293"/>
      <c r="E28" s="293"/>
      <c r="F28" s="316"/>
      <c r="G28" s="294"/>
      <c r="H28" s="416"/>
      <c r="I28" s="416"/>
      <c r="J28" s="757"/>
    </row>
    <row r="29" spans="1:10" s="261" customFormat="1" ht="15.75">
      <c r="A29" s="274" t="s">
        <v>430</v>
      </c>
      <c r="B29" s="317" t="s">
        <v>66</v>
      </c>
      <c r="C29" s="293"/>
      <c r="D29" s="293"/>
      <c r="E29" s="293"/>
      <c r="F29" s="309"/>
      <c r="G29" s="294"/>
      <c r="H29" s="412"/>
      <c r="I29" s="412"/>
      <c r="J29" s="757"/>
    </row>
    <row r="30" spans="1:10" s="261" customFormat="1" ht="16.5" thickBot="1">
      <c r="A30" s="277" t="s">
        <v>431</v>
      </c>
      <c r="B30" s="318" t="s">
        <v>444</v>
      </c>
      <c r="C30" s="293"/>
      <c r="D30" s="293"/>
      <c r="E30" s="293"/>
      <c r="F30" s="316"/>
      <c r="G30" s="294"/>
      <c r="H30" s="416"/>
      <c r="I30" s="416"/>
      <c r="J30" s="757"/>
    </row>
    <row r="31" spans="1:10" s="261" customFormat="1" ht="48" thickBot="1">
      <c r="A31" s="285" t="s">
        <v>432</v>
      </c>
      <c r="B31" s="55" t="s">
        <v>67</v>
      </c>
      <c r="C31" s="286">
        <f>+C19+C25</f>
        <v>0</v>
      </c>
      <c r="D31" s="286">
        <f>+D19+D25</f>
        <v>0</v>
      </c>
      <c r="E31" s="286">
        <f>+E19+E25</f>
        <v>0</v>
      </c>
      <c r="F31" s="55" t="s">
        <v>68</v>
      </c>
      <c r="G31" s="287">
        <f>SUM(G19:G30)</f>
        <v>0</v>
      </c>
      <c r="H31" s="287">
        <f>SUM(H19:H30)</f>
        <v>0</v>
      </c>
      <c r="I31" s="287">
        <f>SUM(I19:I30)</f>
        <v>0</v>
      </c>
      <c r="J31" s="757"/>
    </row>
    <row r="32" spans="1:10" s="261" customFormat="1" ht="32.25" customHeight="1" thickBot="1">
      <c r="A32" s="285" t="s">
        <v>433</v>
      </c>
      <c r="B32" s="55" t="s">
        <v>69</v>
      </c>
      <c r="C32" s="297">
        <f>+C18+C31</f>
        <v>0</v>
      </c>
      <c r="D32" s="297">
        <f>+D18+D31</f>
        <v>14418</v>
      </c>
      <c r="E32" s="297">
        <f>+E18+E31</f>
        <v>14418</v>
      </c>
      <c r="F32" s="55" t="s">
        <v>70</v>
      </c>
      <c r="G32" s="297">
        <f>+G18+G31</f>
        <v>1035</v>
      </c>
      <c r="H32" s="297">
        <f>+H18+H31</f>
        <v>10565</v>
      </c>
      <c r="I32" s="297">
        <f>+I18+I31</f>
        <v>10385</v>
      </c>
      <c r="J32" s="757"/>
    </row>
    <row r="33" spans="1:10" s="261" customFormat="1" ht="16.5" thickBot="1">
      <c r="A33" s="285" t="s">
        <v>434</v>
      </c>
      <c r="B33" s="55" t="s">
        <v>380</v>
      </c>
      <c r="C33" s="297">
        <f>IF(C18-G18&lt;0,G18-C18,"-")</f>
        <v>1035</v>
      </c>
      <c r="D33" s="297" t="str">
        <f>IF(D18-H18&lt;0,H18-D18,"-")</f>
        <v>-</v>
      </c>
      <c r="E33" s="297" t="str">
        <f>IF(E18-I18&lt;0,I18-E18,"-")</f>
        <v>-</v>
      </c>
      <c r="F33" s="55" t="s">
        <v>381</v>
      </c>
      <c r="G33" s="297" t="str">
        <f>IF(C18-G18&gt;0,C18-G18,"-")</f>
        <v>-</v>
      </c>
      <c r="H33" s="297">
        <f>IF(D18-H18&gt;0,D18-H18,"-")</f>
        <v>3853</v>
      </c>
      <c r="I33" s="297">
        <f>IF(E18-I18&gt;0,E18-I18,"-")</f>
        <v>4033</v>
      </c>
      <c r="J33" s="757"/>
    </row>
    <row r="34" spans="1:10" s="261" customFormat="1" ht="16.5" thickBot="1">
      <c r="A34" s="285" t="s">
        <v>435</v>
      </c>
      <c r="B34" s="55" t="s">
        <v>98</v>
      </c>
      <c r="C34" s="297">
        <f>IF(C18+C19-G32&lt;0,G32-(C18+C19),"-")</f>
        <v>1035</v>
      </c>
      <c r="D34" s="297" t="str">
        <f>IF(D18+D19-H32&lt;0,H32-(D18+D19),"-")</f>
        <v>-</v>
      </c>
      <c r="E34" s="297" t="str">
        <f>IF(E18+E19-I32&lt;0,I32-(E18+E19),"-")</f>
        <v>-</v>
      </c>
      <c r="F34" s="55" t="s">
        <v>99</v>
      </c>
      <c r="G34" s="297" t="str">
        <f>IF(C18+C19-G32&gt;0,C18+C19-G32,"-")</f>
        <v>-</v>
      </c>
      <c r="H34" s="297">
        <f>IF(D18+D19-H32&gt;0,D18+D19-H32,"-")</f>
        <v>3853</v>
      </c>
      <c r="I34" s="297">
        <f>IF(E18+E19-I32&gt;0,E18+E19-I32,"-")</f>
        <v>4033</v>
      </c>
      <c r="J34" s="757"/>
    </row>
  </sheetData>
  <sheetProtection/>
  <mergeCells count="2">
    <mergeCell ref="A4:A5"/>
    <mergeCell ref="J3:J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3"/>
  <sheetViews>
    <sheetView workbookViewId="0" topLeftCell="C13">
      <selection activeCell="E25" sqref="E25"/>
    </sheetView>
  </sheetViews>
  <sheetFormatPr defaultColWidth="9.00390625" defaultRowHeight="12.75"/>
  <cols>
    <col min="1" max="1" width="8.50390625" style="57" bestFit="1" customWidth="1"/>
    <col min="2" max="2" width="111.125" style="57" customWidth="1"/>
    <col min="3" max="3" width="25.00390625" style="57" customWidth="1"/>
    <col min="4" max="4" width="23.375" style="57" customWidth="1"/>
    <col min="5" max="5" width="26.00390625" style="57" customWidth="1"/>
    <col min="6" max="16384" width="9.375" style="57" customWidth="1"/>
  </cols>
  <sheetData>
    <row r="1" ht="15.75">
      <c r="C1" s="88" t="s">
        <v>783</v>
      </c>
    </row>
    <row r="3" spans="1:3" ht="21" customHeight="1">
      <c r="A3" s="765" t="s">
        <v>288</v>
      </c>
      <c r="B3" s="765"/>
      <c r="C3" s="765"/>
    </row>
    <row r="4" spans="1:3" ht="16.5" thickBot="1">
      <c r="A4" s="16"/>
      <c r="B4" s="16"/>
      <c r="C4" s="17"/>
    </row>
    <row r="5" spans="1:5" s="58" customFormat="1" ht="32.25" customHeight="1">
      <c r="A5" s="766" t="s">
        <v>314</v>
      </c>
      <c r="B5" s="767"/>
      <c r="C5" s="767" t="s">
        <v>120</v>
      </c>
      <c r="D5" s="761" t="s">
        <v>463</v>
      </c>
      <c r="E5" s="763" t="s">
        <v>464</v>
      </c>
    </row>
    <row r="6" spans="1:5" s="59" customFormat="1" ht="15.75">
      <c r="A6" s="768"/>
      <c r="B6" s="769"/>
      <c r="C6" s="769"/>
      <c r="D6" s="762"/>
      <c r="E6" s="764"/>
    </row>
    <row r="7" spans="1:5" s="59" customFormat="1" ht="15.75">
      <c r="A7" s="768"/>
      <c r="B7" s="769"/>
      <c r="C7" s="769"/>
      <c r="D7" s="762"/>
      <c r="E7" s="764"/>
    </row>
    <row r="8" spans="1:5" s="59" customFormat="1" ht="16.5" thickBot="1">
      <c r="A8" s="770"/>
      <c r="B8" s="771"/>
      <c r="C8" s="60" t="s">
        <v>315</v>
      </c>
      <c r="D8" s="697" t="s">
        <v>315</v>
      </c>
      <c r="E8" s="60" t="s">
        <v>315</v>
      </c>
    </row>
    <row r="9" spans="1:5" s="59" customFormat="1" ht="16.5" thickBot="1">
      <c r="A9" s="61" t="s">
        <v>393</v>
      </c>
      <c r="B9" s="62" t="s">
        <v>399</v>
      </c>
      <c r="C9" s="60"/>
      <c r="D9" s="679"/>
      <c r="E9" s="680"/>
    </row>
    <row r="10" spans="1:5" s="66" customFormat="1" ht="16.5" thickBot="1">
      <c r="A10" s="63" t="s">
        <v>20</v>
      </c>
      <c r="B10" s="64" t="s">
        <v>21</v>
      </c>
      <c r="C10" s="65" t="s">
        <v>19</v>
      </c>
      <c r="D10" s="698" t="s">
        <v>23</v>
      </c>
      <c r="E10" s="699" t="s">
        <v>24</v>
      </c>
    </row>
    <row r="11" spans="1:5" s="66" customFormat="1" ht="28.5" customHeight="1" thickBot="1">
      <c r="A11" s="758" t="s">
        <v>289</v>
      </c>
      <c r="B11" s="759"/>
      <c r="C11" s="760"/>
      <c r="D11" s="693"/>
      <c r="E11" s="694"/>
    </row>
    <row r="12" spans="1:5" s="138" customFormat="1" ht="38.25" thickBot="1">
      <c r="A12" s="135" t="s">
        <v>400</v>
      </c>
      <c r="B12" s="136" t="s">
        <v>448</v>
      </c>
      <c r="C12" s="137">
        <f>C19+C13+C14</f>
        <v>9921</v>
      </c>
      <c r="D12" s="137">
        <f>D19+D13+D14</f>
        <v>9921</v>
      </c>
      <c r="E12" s="137">
        <f>E19+E13+E14</f>
        <v>9921</v>
      </c>
    </row>
    <row r="13" spans="1:5" s="14" customFormat="1" ht="15.75">
      <c r="A13" s="139" t="s">
        <v>293</v>
      </c>
      <c r="B13" s="139" t="s">
        <v>0</v>
      </c>
      <c r="C13" s="140"/>
      <c r="D13" s="681"/>
      <c r="E13" s="682"/>
    </row>
    <row r="14" spans="1:5" s="14" customFormat="1" ht="15.75">
      <c r="A14" s="144" t="s">
        <v>294</v>
      </c>
      <c r="B14" s="144" t="s">
        <v>1</v>
      </c>
      <c r="C14" s="140">
        <f>SUM(C15:C18)</f>
        <v>5921</v>
      </c>
      <c r="D14" s="140">
        <v>5921</v>
      </c>
      <c r="E14" s="140">
        <v>5921</v>
      </c>
    </row>
    <row r="15" spans="1:5" ht="15.75">
      <c r="A15" s="143" t="s">
        <v>345</v>
      </c>
      <c r="B15" s="142" t="s">
        <v>2</v>
      </c>
      <c r="C15" s="67">
        <v>2582</v>
      </c>
      <c r="D15" s="685">
        <v>2582</v>
      </c>
      <c r="E15" s="686">
        <v>2582</v>
      </c>
    </row>
    <row r="16" spans="1:5" ht="15.75">
      <c r="A16" s="143" t="s">
        <v>346</v>
      </c>
      <c r="B16" s="142" t="s">
        <v>3</v>
      </c>
      <c r="C16" s="67">
        <v>1529</v>
      </c>
      <c r="D16" s="685">
        <v>1529</v>
      </c>
      <c r="E16" s="686">
        <v>1529</v>
      </c>
    </row>
    <row r="17" spans="1:5" ht="15.75">
      <c r="A17" s="143" t="s">
        <v>347</v>
      </c>
      <c r="B17" s="142" t="s">
        <v>4</v>
      </c>
      <c r="C17" s="67">
        <v>857</v>
      </c>
      <c r="D17" s="685">
        <v>857</v>
      </c>
      <c r="E17" s="686">
        <v>857</v>
      </c>
    </row>
    <row r="18" spans="1:5" ht="15.75">
      <c r="A18" s="143" t="s">
        <v>348</v>
      </c>
      <c r="B18" s="142" t="s">
        <v>5</v>
      </c>
      <c r="C18" s="67">
        <v>953</v>
      </c>
      <c r="D18" s="685">
        <v>953</v>
      </c>
      <c r="E18" s="686">
        <v>953</v>
      </c>
    </row>
    <row r="19" spans="1:5" s="14" customFormat="1" ht="16.5" thickBot="1">
      <c r="A19" s="144" t="s">
        <v>295</v>
      </c>
      <c r="B19" s="144" t="s">
        <v>6</v>
      </c>
      <c r="C19" s="140">
        <v>4000</v>
      </c>
      <c r="D19" s="689">
        <v>4000</v>
      </c>
      <c r="E19" s="690">
        <v>4000</v>
      </c>
    </row>
    <row r="20" spans="1:5" s="36" customFormat="1" ht="38.25" thickBot="1">
      <c r="A20" s="135" t="s">
        <v>401</v>
      </c>
      <c r="B20" s="135" t="s">
        <v>7</v>
      </c>
      <c r="C20" s="145">
        <f>SUM(C21:C22)</f>
        <v>0</v>
      </c>
      <c r="D20" s="695"/>
      <c r="E20" s="696"/>
    </row>
    <row r="21" spans="1:5" s="14" customFormat="1" ht="15.75">
      <c r="A21" s="139" t="s">
        <v>296</v>
      </c>
      <c r="B21" s="139"/>
      <c r="C21" s="140"/>
      <c r="D21" s="681"/>
      <c r="E21" s="682"/>
    </row>
    <row r="22" spans="1:5" s="14" customFormat="1" ht="16.5" thickBot="1">
      <c r="A22" s="144" t="s">
        <v>297</v>
      </c>
      <c r="B22" s="144"/>
      <c r="C22" s="140"/>
      <c r="D22" s="687"/>
      <c r="E22" s="688"/>
    </row>
    <row r="23" spans="1:5" s="36" customFormat="1" ht="38.25" thickBot="1">
      <c r="A23" s="135" t="s">
        <v>8</v>
      </c>
      <c r="B23" s="135" t="s">
        <v>9</v>
      </c>
      <c r="C23" s="145">
        <f>SUM(C24:C28)</f>
        <v>29237</v>
      </c>
      <c r="D23" s="145">
        <f>SUM(D24:D28)</f>
        <v>24898</v>
      </c>
      <c r="E23" s="145">
        <f>SUM(E24:E28)</f>
        <v>24898</v>
      </c>
    </row>
    <row r="24" spans="1:5" s="14" customFormat="1" ht="15.75">
      <c r="A24" s="139" t="s">
        <v>298</v>
      </c>
      <c r="B24" s="139" t="s">
        <v>10</v>
      </c>
      <c r="C24" s="140">
        <v>19590</v>
      </c>
      <c r="D24" s="681">
        <v>15251</v>
      </c>
      <c r="E24" s="682">
        <v>15251</v>
      </c>
    </row>
    <row r="25" spans="1:5" s="14" customFormat="1" ht="15.75">
      <c r="A25" s="144" t="s">
        <v>299</v>
      </c>
      <c r="B25" s="144" t="s">
        <v>11</v>
      </c>
      <c r="C25" s="140">
        <v>8935</v>
      </c>
      <c r="D25" s="683">
        <v>8935</v>
      </c>
      <c r="E25" s="684">
        <v>8935</v>
      </c>
    </row>
    <row r="26" spans="1:5" s="14" customFormat="1" ht="15.75">
      <c r="A26" s="144" t="s">
        <v>300</v>
      </c>
      <c r="B26" s="144" t="s">
        <v>12</v>
      </c>
      <c r="C26" s="140">
        <v>712</v>
      </c>
      <c r="D26" s="683">
        <v>712</v>
      </c>
      <c r="E26" s="684">
        <v>712</v>
      </c>
    </row>
    <row r="27" spans="1:5" s="14" customFormat="1" ht="15.75">
      <c r="A27" s="144" t="s">
        <v>301</v>
      </c>
      <c r="B27" s="144"/>
      <c r="C27" s="140"/>
      <c r="D27" s="683"/>
      <c r="E27" s="684"/>
    </row>
    <row r="28" spans="1:5" s="14" customFormat="1" ht="16.5" thickBot="1">
      <c r="A28" s="321" t="s">
        <v>302</v>
      </c>
      <c r="B28" s="700"/>
      <c r="C28" s="322"/>
      <c r="D28" s="687"/>
      <c r="E28" s="688"/>
    </row>
    <row r="29" spans="1:5" s="36" customFormat="1" ht="19.5" thickBot="1">
      <c r="A29" s="135" t="s">
        <v>13</v>
      </c>
      <c r="B29" s="135" t="s">
        <v>14</v>
      </c>
      <c r="C29" s="145">
        <f>C30</f>
        <v>812</v>
      </c>
      <c r="D29" s="145">
        <f>D30</f>
        <v>812</v>
      </c>
      <c r="E29" s="145">
        <f>E30</f>
        <v>812</v>
      </c>
    </row>
    <row r="30" spans="1:5" s="14" customFormat="1" ht="15.75">
      <c r="A30" s="139" t="s">
        <v>303</v>
      </c>
      <c r="B30" s="139" t="s">
        <v>15</v>
      </c>
      <c r="C30" s="140">
        <f>SUM(C31:C32)</f>
        <v>812</v>
      </c>
      <c r="D30" s="681">
        <v>812</v>
      </c>
      <c r="E30" s="682">
        <v>812</v>
      </c>
    </row>
    <row r="31" spans="1:5" ht="31.5">
      <c r="A31" s="141" t="s">
        <v>187</v>
      </c>
      <c r="B31" s="142" t="s">
        <v>16</v>
      </c>
      <c r="C31" s="67">
        <v>812</v>
      </c>
      <c r="D31" s="685">
        <v>812</v>
      </c>
      <c r="E31" s="686">
        <v>812</v>
      </c>
    </row>
    <row r="32" spans="1:5" ht="16.5" thickBot="1">
      <c r="A32" s="141" t="s">
        <v>189</v>
      </c>
      <c r="B32" s="142"/>
      <c r="C32" s="67"/>
      <c r="D32" s="691"/>
      <c r="E32" s="692"/>
    </row>
    <row r="33" spans="1:5" s="148" customFormat="1" ht="19.5" thickBot="1">
      <c r="A33" s="146"/>
      <c r="B33" s="146" t="s">
        <v>316</v>
      </c>
      <c r="C33" s="147">
        <f>C12+C20+C23+C29</f>
        <v>39970</v>
      </c>
      <c r="D33" s="147">
        <f>D12+D20+D23+D29</f>
        <v>35631</v>
      </c>
      <c r="E33" s="147">
        <f>E12+E20+E23+E29</f>
        <v>35631</v>
      </c>
    </row>
  </sheetData>
  <sheetProtection/>
  <mergeCells count="6">
    <mergeCell ref="A11:C11"/>
    <mergeCell ref="D5:D7"/>
    <mergeCell ref="E5:E7"/>
    <mergeCell ref="A3:C3"/>
    <mergeCell ref="A5:B8"/>
    <mergeCell ref="C5:C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H11"/>
  <sheetViews>
    <sheetView workbookViewId="0" topLeftCell="A1">
      <selection activeCell="G2" sqref="G2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7" customWidth="1"/>
    <col min="8" max="8" width="19.0039062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ht="15.75">
      <c r="G1" s="88" t="s">
        <v>784</v>
      </c>
    </row>
    <row r="3" spans="2:7" ht="39.75" customHeight="1">
      <c r="B3" s="772" t="s">
        <v>450</v>
      </c>
      <c r="C3" s="772"/>
      <c r="D3" s="772"/>
      <c r="E3" s="772"/>
      <c r="F3" s="772"/>
      <c r="G3" s="772"/>
    </row>
    <row r="4" spans="2:7" ht="35.25" customHeight="1" thickBot="1">
      <c r="B4" s="18"/>
      <c r="C4" s="7"/>
      <c r="D4" s="7"/>
      <c r="E4" s="7"/>
      <c r="F4" s="7"/>
      <c r="G4" s="5" t="s">
        <v>320</v>
      </c>
    </row>
    <row r="5" spans="1:8" s="4" customFormat="1" ht="44.25" customHeight="1" thickBot="1">
      <c r="A5" s="219" t="s">
        <v>405</v>
      </c>
      <c r="B5" s="212" t="s">
        <v>324</v>
      </c>
      <c r="C5" s="19" t="s">
        <v>325</v>
      </c>
      <c r="D5" s="19" t="s">
        <v>326</v>
      </c>
      <c r="E5" s="19" t="s">
        <v>119</v>
      </c>
      <c r="F5" s="19" t="s">
        <v>73</v>
      </c>
      <c r="G5" s="701" t="s">
        <v>777</v>
      </c>
      <c r="H5" s="707" t="s">
        <v>467</v>
      </c>
    </row>
    <row r="6" spans="1:8" s="7" customFormat="1" ht="12" customHeight="1" thickBot="1">
      <c r="A6" s="324" t="s">
        <v>17</v>
      </c>
      <c r="B6" s="213" t="s">
        <v>18</v>
      </c>
      <c r="C6" s="6" t="s">
        <v>19</v>
      </c>
      <c r="D6" s="6" t="s">
        <v>23</v>
      </c>
      <c r="E6" s="6" t="s">
        <v>24</v>
      </c>
      <c r="F6" s="6" t="s">
        <v>25</v>
      </c>
      <c r="G6" s="702" t="s">
        <v>26</v>
      </c>
      <c r="H6" s="709"/>
    </row>
    <row r="7" spans="1:8" s="49" customFormat="1" ht="47.25" customHeight="1">
      <c r="A7" s="325" t="s">
        <v>293</v>
      </c>
      <c r="B7" s="217" t="s">
        <v>453</v>
      </c>
      <c r="C7" s="93">
        <v>800</v>
      </c>
      <c r="D7" s="94" t="s">
        <v>42</v>
      </c>
      <c r="E7" s="93">
        <v>0</v>
      </c>
      <c r="F7" s="93">
        <v>800</v>
      </c>
      <c r="G7" s="703">
        <f>C7-E7-F7</f>
        <v>0</v>
      </c>
      <c r="H7" s="708"/>
    </row>
    <row r="8" spans="1:8" s="49" customFormat="1" ht="47.25" customHeight="1">
      <c r="A8" s="325" t="s">
        <v>294</v>
      </c>
      <c r="B8" s="217" t="s">
        <v>454</v>
      </c>
      <c r="C8" s="93">
        <v>235</v>
      </c>
      <c r="D8" s="94" t="s">
        <v>42</v>
      </c>
      <c r="E8" s="93"/>
      <c r="F8" s="93">
        <v>235</v>
      </c>
      <c r="G8" s="703">
        <f>C8-E8-F8</f>
        <v>0</v>
      </c>
      <c r="H8" s="706"/>
    </row>
    <row r="9" spans="1:8" s="49" customFormat="1" ht="47.25" customHeight="1">
      <c r="A9" s="325" t="s">
        <v>295</v>
      </c>
      <c r="B9" s="217"/>
      <c r="C9" s="93"/>
      <c r="D9" s="94"/>
      <c r="E9" s="93">
        <v>0</v>
      </c>
      <c r="F9" s="93"/>
      <c r="G9" s="703">
        <f>C9-E9-F9</f>
        <v>0</v>
      </c>
      <c r="H9" s="706"/>
    </row>
    <row r="10" spans="1:8" s="49" customFormat="1" ht="47.25" customHeight="1" thickBot="1">
      <c r="A10" s="325" t="s">
        <v>296</v>
      </c>
      <c r="B10" s="218"/>
      <c r="C10" s="129"/>
      <c r="D10" s="130"/>
      <c r="E10" s="129">
        <v>0</v>
      </c>
      <c r="F10" s="129"/>
      <c r="G10" s="704">
        <f>C10-E10-F10</f>
        <v>0</v>
      </c>
      <c r="H10" s="710"/>
    </row>
    <row r="11" spans="1:8" s="8" customFormat="1" ht="18" customHeight="1" thickBot="1">
      <c r="A11" s="216"/>
      <c r="B11" s="214" t="s">
        <v>323</v>
      </c>
      <c r="C11" s="95">
        <f>SUM(C7:C10)</f>
        <v>1035</v>
      </c>
      <c r="D11" s="96"/>
      <c r="E11" s="95">
        <f>SUM(E7:E10)</f>
        <v>0</v>
      </c>
      <c r="F11" s="95">
        <f>SUM(F7:F10)</f>
        <v>1035</v>
      </c>
      <c r="G11" s="705">
        <f>SUM(G7:G10)</f>
        <v>0</v>
      </c>
      <c r="H11" s="711"/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"/>
  <sheetViews>
    <sheetView workbookViewId="0" topLeftCell="B1">
      <selection activeCell="G17" sqref="G17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7.875" style="2" customWidth="1"/>
    <col min="8" max="8" width="15.5039062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ht="15.75">
      <c r="G1" s="88" t="s">
        <v>785</v>
      </c>
    </row>
    <row r="3" spans="2:7" ht="40.5" customHeight="1">
      <c r="B3" s="772" t="s">
        <v>451</v>
      </c>
      <c r="C3" s="772"/>
      <c r="D3" s="772"/>
      <c r="E3" s="772"/>
      <c r="F3" s="772"/>
      <c r="G3" s="772"/>
    </row>
    <row r="4" spans="2:7" ht="23.25" customHeight="1" thickBot="1">
      <c r="B4" s="18"/>
      <c r="C4" s="7"/>
      <c r="D4" s="7"/>
      <c r="E4" s="7"/>
      <c r="F4" s="7"/>
      <c r="G4" s="5" t="s">
        <v>320</v>
      </c>
    </row>
    <row r="5" spans="1:8" s="4" customFormat="1" ht="48.75" customHeight="1" thickBot="1">
      <c r="A5" s="215" t="s">
        <v>405</v>
      </c>
      <c r="B5" s="212" t="s">
        <v>327</v>
      </c>
      <c r="C5" s="19" t="s">
        <v>325</v>
      </c>
      <c r="D5" s="19" t="s">
        <v>326</v>
      </c>
      <c r="E5" s="19" t="s">
        <v>119</v>
      </c>
      <c r="F5" s="19" t="s">
        <v>73</v>
      </c>
      <c r="G5" s="701" t="s">
        <v>778</v>
      </c>
      <c r="H5" s="707" t="s">
        <v>467</v>
      </c>
    </row>
    <row r="6" spans="1:8" s="7" customFormat="1" ht="15" customHeight="1" thickBot="1">
      <c r="A6" s="326" t="s">
        <v>17</v>
      </c>
      <c r="B6" s="213" t="s">
        <v>21</v>
      </c>
      <c r="C6" s="6" t="s">
        <v>19</v>
      </c>
      <c r="D6" s="6" t="s">
        <v>23</v>
      </c>
      <c r="E6" s="6" t="s">
        <v>24</v>
      </c>
      <c r="F6" s="6" t="s">
        <v>25</v>
      </c>
      <c r="G6" s="702" t="s">
        <v>26</v>
      </c>
      <c r="H6" s="709"/>
    </row>
    <row r="7" spans="1:8" s="7" customFormat="1" ht="22.5" customHeight="1">
      <c r="A7" s="327" t="s">
        <v>293</v>
      </c>
      <c r="B7" s="329" t="s">
        <v>792</v>
      </c>
      <c r="C7" s="332">
        <v>10000</v>
      </c>
      <c r="D7" s="331">
        <v>2014</v>
      </c>
      <c r="E7" s="333">
        <v>0</v>
      </c>
      <c r="F7" s="332"/>
      <c r="G7" s="712">
        <v>10000</v>
      </c>
      <c r="H7" s="741">
        <v>10000</v>
      </c>
    </row>
    <row r="8" spans="1:8" s="49" customFormat="1" ht="31.5" customHeight="1" thickBot="1">
      <c r="A8" s="328" t="s">
        <v>294</v>
      </c>
      <c r="B8" s="330"/>
      <c r="C8" s="333"/>
      <c r="D8" s="336"/>
      <c r="E8" s="333">
        <v>0</v>
      </c>
      <c r="F8" s="333"/>
      <c r="G8" s="713">
        <f>C8-E8-F8</f>
        <v>0</v>
      </c>
      <c r="H8" s="710"/>
    </row>
    <row r="9" spans="1:8" s="8" customFormat="1" ht="18" customHeight="1" thickBot="1">
      <c r="A9" s="216"/>
      <c r="B9" s="214" t="s">
        <v>323</v>
      </c>
      <c r="C9" s="334">
        <f>SUM(C7:C8)</f>
        <v>10000</v>
      </c>
      <c r="D9" s="335"/>
      <c r="E9" s="334">
        <f>SUM(E7:E8)</f>
        <v>0</v>
      </c>
      <c r="F9" s="334">
        <f>SUM(F7:F8)</f>
        <v>0</v>
      </c>
      <c r="G9" s="714">
        <f>SUM(G7:G8)</f>
        <v>10000</v>
      </c>
      <c r="H9" s="714">
        <f>SUM(H7:H8)</f>
        <v>10000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4" r:id="rId1"/>
  <headerFooter alignWithMargins="0">
    <oddHeader xml:space="preserve">&amp;R&amp;"Times New Roman CE,Félkövér dőlt"&amp;12 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8"/>
  <sheetViews>
    <sheetView workbookViewId="0" topLeftCell="A1">
      <selection activeCell="F14" sqref="F14"/>
    </sheetView>
  </sheetViews>
  <sheetFormatPr defaultColWidth="9.00390625" defaultRowHeight="12.75"/>
  <cols>
    <col min="1" max="1" width="8.375" style="43" bestFit="1" customWidth="1"/>
    <col min="2" max="2" width="90.625" style="38" customWidth="1"/>
    <col min="3" max="3" width="19.50390625" style="38" customWidth="1"/>
    <col min="4" max="4" width="17.00390625" style="38" customWidth="1"/>
    <col min="5" max="5" width="16.875" style="38" customWidth="1"/>
    <col min="6" max="16384" width="9.375" style="38" customWidth="1"/>
  </cols>
  <sheetData>
    <row r="1" spans="1:3" ht="18.75">
      <c r="A1" s="773" t="s">
        <v>786</v>
      </c>
      <c r="B1" s="773"/>
      <c r="C1" s="773"/>
    </row>
    <row r="3" spans="1:3" ht="54.75" customHeight="1">
      <c r="A3" s="774" t="s">
        <v>452</v>
      </c>
      <c r="B3" s="775"/>
      <c r="C3" s="775"/>
    </row>
    <row r="4" spans="1:4" ht="20.25" thickBot="1">
      <c r="A4" s="42"/>
      <c r="B4" s="37"/>
      <c r="C4" s="45" t="s">
        <v>356</v>
      </c>
      <c r="D4" s="48"/>
    </row>
    <row r="5" spans="1:5" ht="38.25" thickBot="1">
      <c r="A5" s="39" t="s">
        <v>329</v>
      </c>
      <c r="B5" s="40" t="s">
        <v>354</v>
      </c>
      <c r="C5" s="718" t="s">
        <v>779</v>
      </c>
      <c r="D5" s="723" t="s">
        <v>466</v>
      </c>
      <c r="E5" s="715" t="s">
        <v>467</v>
      </c>
    </row>
    <row r="6" spans="1:5" ht="19.5" thickBot="1">
      <c r="A6" s="46" t="s">
        <v>17</v>
      </c>
      <c r="B6" s="47" t="s">
        <v>21</v>
      </c>
      <c r="C6" s="719" t="s">
        <v>19</v>
      </c>
      <c r="D6" s="726" t="s">
        <v>23</v>
      </c>
      <c r="E6" s="727" t="s">
        <v>24</v>
      </c>
    </row>
    <row r="7" spans="1:5" ht="18.75">
      <c r="A7" s="781" t="s">
        <v>321</v>
      </c>
      <c r="B7" s="782"/>
      <c r="C7" s="783"/>
      <c r="D7" s="724"/>
      <c r="E7" s="717"/>
    </row>
    <row r="8" spans="1:5" ht="43.5" customHeight="1">
      <c r="A8" s="41" t="s">
        <v>293</v>
      </c>
      <c r="B8" s="151"/>
      <c r="C8" s="720"/>
      <c r="D8" s="725"/>
      <c r="E8" s="716"/>
    </row>
    <row r="9" spans="1:5" ht="18.75">
      <c r="A9" s="41" t="s">
        <v>294</v>
      </c>
      <c r="B9" s="338" t="s">
        <v>455</v>
      </c>
      <c r="C9" s="721">
        <f>SUM(C8:C8)</f>
        <v>0</v>
      </c>
      <c r="D9" s="721">
        <f>SUM(D8:D8)</f>
        <v>0</v>
      </c>
      <c r="E9" s="882">
        <f>SUM(E8:E8)</f>
        <v>0</v>
      </c>
    </row>
    <row r="10" spans="1:5" ht="18.75">
      <c r="A10" s="41" t="s">
        <v>295</v>
      </c>
      <c r="B10" s="44" t="s">
        <v>407</v>
      </c>
      <c r="C10" s="720">
        <v>22</v>
      </c>
      <c r="D10" s="725">
        <v>22</v>
      </c>
      <c r="E10" s="716">
        <v>22</v>
      </c>
    </row>
    <row r="11" spans="1:5" ht="18.75">
      <c r="A11" s="41" t="s">
        <v>296</v>
      </c>
      <c r="B11" s="44" t="s">
        <v>457</v>
      </c>
      <c r="C11" s="720">
        <v>507</v>
      </c>
      <c r="D11" s="725">
        <v>507</v>
      </c>
      <c r="E11" s="716">
        <v>549</v>
      </c>
    </row>
    <row r="12" spans="1:5" ht="18.75">
      <c r="A12" s="41" t="s">
        <v>297</v>
      </c>
      <c r="B12" s="126" t="s">
        <v>458</v>
      </c>
      <c r="C12" s="720">
        <v>980</v>
      </c>
      <c r="D12" s="725">
        <v>2552</v>
      </c>
      <c r="E12" s="716"/>
    </row>
    <row r="13" spans="1:5" ht="18.75">
      <c r="A13" s="41" t="s">
        <v>298</v>
      </c>
      <c r="B13" s="126" t="s">
        <v>459</v>
      </c>
      <c r="C13" s="720">
        <v>6182</v>
      </c>
      <c r="D13" s="725">
        <v>8775</v>
      </c>
      <c r="E13" s="716">
        <v>8775</v>
      </c>
    </row>
    <row r="14" spans="1:5" ht="18.75">
      <c r="A14" s="41" t="s">
        <v>299</v>
      </c>
      <c r="B14" s="875" t="s">
        <v>793</v>
      </c>
      <c r="C14" s="876"/>
      <c r="D14" s="877"/>
      <c r="E14" s="878">
        <v>90</v>
      </c>
    </row>
    <row r="15" spans="1:5" ht="19.5" thickBot="1">
      <c r="A15" s="339" t="s">
        <v>308</v>
      </c>
      <c r="B15" s="340" t="s">
        <v>456</v>
      </c>
      <c r="C15" s="879">
        <f>SUM(C10:C13)</f>
        <v>7691</v>
      </c>
      <c r="D15" s="879">
        <f>SUM(D10:D13)</f>
        <v>11856</v>
      </c>
      <c r="E15" s="880">
        <f>SUM(E10:E14)</f>
        <v>9436</v>
      </c>
    </row>
    <row r="16" spans="1:5" ht="19.5" thickBot="1">
      <c r="A16" s="779" t="s">
        <v>406</v>
      </c>
      <c r="B16" s="780"/>
      <c r="C16" s="722">
        <f>C9+C15</f>
        <v>7691</v>
      </c>
      <c r="D16" s="722">
        <f>D9+D15</f>
        <v>11856</v>
      </c>
      <c r="E16" s="881">
        <f>E9+E15</f>
        <v>9436</v>
      </c>
    </row>
    <row r="17" spans="1:3" ht="18.75">
      <c r="A17" s="776"/>
      <c r="B17" s="777"/>
      <c r="C17" s="778"/>
    </row>
    <row r="18" ht="18.75">
      <c r="C18" s="337"/>
    </row>
  </sheetData>
  <sheetProtection/>
  <mergeCells count="5">
    <mergeCell ref="A1:C1"/>
    <mergeCell ref="A3:C3"/>
    <mergeCell ref="A17:C17"/>
    <mergeCell ref="A16:B16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workbookViewId="0" topLeftCell="A1">
      <selection activeCell="E23" sqref="E23"/>
    </sheetView>
  </sheetViews>
  <sheetFormatPr defaultColWidth="9.00390625" defaultRowHeight="12.75"/>
  <cols>
    <col min="1" max="1" width="40.375" style="98" customWidth="1"/>
    <col min="2" max="2" width="24.625" style="98" customWidth="1"/>
    <col min="3" max="5" width="17.125" style="98" customWidth="1"/>
    <col min="6" max="7" width="9.375" style="98" customWidth="1"/>
    <col min="8" max="8" width="10.375" style="98" bestFit="1" customWidth="1"/>
    <col min="9" max="16384" width="9.375" style="98" customWidth="1"/>
  </cols>
  <sheetData>
    <row r="1" ht="15.75">
      <c r="E1" s="88"/>
    </row>
    <row r="2" spans="1:5" ht="12.75">
      <c r="A2" s="97"/>
      <c r="B2" s="97"/>
      <c r="C2" s="97"/>
      <c r="D2" s="97"/>
      <c r="E2" s="97"/>
    </row>
    <row r="3" spans="1:5" ht="35.25" customHeight="1">
      <c r="A3" s="99" t="s">
        <v>363</v>
      </c>
      <c r="B3" s="784"/>
      <c r="C3" s="784"/>
      <c r="D3" s="784"/>
      <c r="E3" s="784"/>
    </row>
    <row r="4" spans="1:5" ht="14.25" thickBot="1">
      <c r="A4" s="97"/>
      <c r="B4" s="97"/>
      <c r="C4" s="97"/>
      <c r="D4" s="785" t="s">
        <v>356</v>
      </c>
      <c r="E4" s="785"/>
    </row>
    <row r="5" spans="1:5" ht="15" customHeight="1" thickBot="1">
      <c r="A5" s="100" t="s">
        <v>355</v>
      </c>
      <c r="B5" s="101" t="s">
        <v>392</v>
      </c>
      <c r="C5" s="101" t="s">
        <v>442</v>
      </c>
      <c r="D5" s="101" t="s">
        <v>277</v>
      </c>
      <c r="E5" s="102" t="s">
        <v>313</v>
      </c>
    </row>
    <row r="6" spans="1:5" ht="12.75">
      <c r="A6" s="103" t="s">
        <v>357</v>
      </c>
      <c r="B6" s="104">
        <v>0</v>
      </c>
      <c r="C6" s="104">
        <v>0</v>
      </c>
      <c r="D6" s="104">
        <v>0</v>
      </c>
      <c r="E6" s="105">
        <f aca="true" t="shared" si="0" ref="E6:E11">SUM(B6:D6)</f>
        <v>0</v>
      </c>
    </row>
    <row r="7" spans="1:5" ht="12.75">
      <c r="A7" s="106" t="s">
        <v>369</v>
      </c>
      <c r="B7" s="107">
        <v>0</v>
      </c>
      <c r="C7" s="107">
        <v>0</v>
      </c>
      <c r="D7" s="107">
        <v>0</v>
      </c>
      <c r="E7" s="108">
        <f t="shared" si="0"/>
        <v>0</v>
      </c>
    </row>
    <row r="8" spans="1:5" ht="12.75">
      <c r="A8" s="109" t="s">
        <v>358</v>
      </c>
      <c r="B8" s="110"/>
      <c r="C8" s="110">
        <v>0</v>
      </c>
      <c r="D8" s="110">
        <v>0</v>
      </c>
      <c r="E8" s="111">
        <f t="shared" si="0"/>
        <v>0</v>
      </c>
    </row>
    <row r="9" spans="1:5" ht="12.75">
      <c r="A9" s="109" t="s">
        <v>370</v>
      </c>
      <c r="B9" s="110">
        <v>0</v>
      </c>
      <c r="C9" s="110">
        <v>0</v>
      </c>
      <c r="D9" s="110">
        <v>0</v>
      </c>
      <c r="E9" s="111">
        <f t="shared" si="0"/>
        <v>0</v>
      </c>
    </row>
    <row r="10" spans="1:5" ht="12.75">
      <c r="A10" s="109" t="s">
        <v>359</v>
      </c>
      <c r="B10" s="110">
        <v>0</v>
      </c>
      <c r="C10" s="110">
        <v>0</v>
      </c>
      <c r="D10" s="110">
        <v>0</v>
      </c>
      <c r="E10" s="111">
        <f t="shared" si="0"/>
        <v>0</v>
      </c>
    </row>
    <row r="11" spans="1:5" ht="13.5" thickBot="1">
      <c r="A11" s="109" t="s">
        <v>360</v>
      </c>
      <c r="B11" s="110">
        <v>0</v>
      </c>
      <c r="C11" s="110">
        <v>0</v>
      </c>
      <c r="D11" s="110">
        <v>0</v>
      </c>
      <c r="E11" s="111">
        <f t="shared" si="0"/>
        <v>0</v>
      </c>
    </row>
    <row r="12" spans="1:5" ht="13.5" thickBot="1">
      <c r="A12" s="112" t="s">
        <v>362</v>
      </c>
      <c r="B12" s="113">
        <f>B6+SUM(B8:B11)</f>
        <v>0</v>
      </c>
      <c r="C12" s="113">
        <f>C6+SUM(C8:C11)</f>
        <v>0</v>
      </c>
      <c r="D12" s="113">
        <f>D6+SUM(D8:D11)</f>
        <v>0</v>
      </c>
      <c r="E12" s="114">
        <f>E6+SUM(E8:E11)</f>
        <v>0</v>
      </c>
    </row>
    <row r="13" spans="1:5" ht="13.5" thickBot="1">
      <c r="A13" s="115"/>
      <c r="B13" s="115"/>
      <c r="C13" s="115"/>
      <c r="D13" s="115"/>
      <c r="E13" s="115"/>
    </row>
    <row r="14" spans="1:5" ht="15" customHeight="1" thickBot="1">
      <c r="A14" s="100" t="s">
        <v>361</v>
      </c>
      <c r="B14" s="101" t="s">
        <v>392</v>
      </c>
      <c r="C14" s="101">
        <v>2015</v>
      </c>
      <c r="D14" s="101" t="s">
        <v>277</v>
      </c>
      <c r="E14" s="102" t="s">
        <v>313</v>
      </c>
    </row>
    <row r="15" spans="1:5" ht="12.75">
      <c r="A15" s="103" t="s">
        <v>365</v>
      </c>
      <c r="B15" s="104"/>
      <c r="C15" s="104">
        <v>0</v>
      </c>
      <c r="D15" s="104">
        <v>0</v>
      </c>
      <c r="E15" s="105">
        <f>SUM(B15:D15)</f>
        <v>0</v>
      </c>
    </row>
    <row r="16" spans="1:5" ht="12.75">
      <c r="A16" s="116" t="s">
        <v>366</v>
      </c>
      <c r="B16" s="110"/>
      <c r="C16" s="110">
        <v>0</v>
      </c>
      <c r="D16" s="110">
        <v>0</v>
      </c>
      <c r="E16" s="111">
        <f>SUM(B16:D16)</f>
        <v>0</v>
      </c>
    </row>
    <row r="17" spans="1:5" ht="12.75">
      <c r="A17" s="109" t="s">
        <v>367</v>
      </c>
      <c r="B17" s="110"/>
      <c r="C17" s="110">
        <v>0</v>
      </c>
      <c r="D17" s="110">
        <v>0</v>
      </c>
      <c r="E17" s="111">
        <f>SUM(B17:D17)</f>
        <v>0</v>
      </c>
    </row>
    <row r="18" spans="1:5" ht="13.5" thickBot="1">
      <c r="A18" s="109" t="s">
        <v>368</v>
      </c>
      <c r="B18" s="110"/>
      <c r="C18" s="110"/>
      <c r="D18" s="110">
        <v>0</v>
      </c>
      <c r="E18" s="111">
        <f>SUM(B18:D18)</f>
        <v>0</v>
      </c>
    </row>
    <row r="19" spans="1:5" ht="13.5" thickBot="1">
      <c r="A19" s="112" t="s">
        <v>316</v>
      </c>
      <c r="B19" s="113">
        <f>SUM(B15:B18)</f>
        <v>0</v>
      </c>
      <c r="C19" s="113">
        <f>SUM(C15:C18)</f>
        <v>0</v>
      </c>
      <c r="D19" s="113">
        <f>SUM(D15:D18)</f>
        <v>0</v>
      </c>
      <c r="E19" s="114">
        <f>SUM(E15:E18)</f>
        <v>0</v>
      </c>
    </row>
    <row r="20" spans="1:5" ht="12.75">
      <c r="A20" s="97"/>
      <c r="B20" s="97"/>
      <c r="C20" s="97"/>
      <c r="D20" s="97"/>
      <c r="E20" s="97"/>
    </row>
  </sheetData>
  <sheetProtection/>
  <mergeCells count="2">
    <mergeCell ref="B3:E3"/>
    <mergeCell ref="D4:E4"/>
  </mergeCells>
  <conditionalFormatting sqref="E15:E18 B19:E19 E6:E12 B12:D12">
    <cfRule type="cellIs" priority="1" dxfId="0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8. melléklet a ..../2015. (... ...)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2:D35"/>
  <sheetViews>
    <sheetView workbookViewId="0" topLeftCell="B2">
      <selection activeCell="B3" sqref="B3"/>
    </sheetView>
  </sheetViews>
  <sheetFormatPr defaultColWidth="9.00390625" defaultRowHeight="12.75"/>
  <cols>
    <col min="1" max="1" width="9.375" style="650" customWidth="1"/>
    <col min="2" max="2" width="12.875" style="650" customWidth="1"/>
    <col min="3" max="3" width="95.625" style="650" customWidth="1"/>
    <col min="4" max="4" width="22.375" style="650" customWidth="1"/>
    <col min="5" max="16384" width="10.625" style="650" customWidth="1"/>
  </cols>
  <sheetData>
    <row r="1" ht="12.75" hidden="1"/>
    <row r="2" spans="2:4" ht="26.25" customHeight="1">
      <c r="B2" s="786" t="s">
        <v>787</v>
      </c>
      <c r="C2" s="787"/>
      <c r="D2" s="787"/>
    </row>
    <row r="3" spans="2:4" ht="15">
      <c r="B3" s="652"/>
      <c r="C3" s="653"/>
      <c r="D3" s="653"/>
    </row>
    <row r="4" spans="2:4" ht="15">
      <c r="B4" s="652"/>
      <c r="C4" s="653"/>
      <c r="D4" s="653"/>
    </row>
    <row r="5" spans="2:4" ht="15.75" thickBot="1">
      <c r="B5" s="654"/>
      <c r="C5" s="653"/>
      <c r="D5" s="653"/>
    </row>
    <row r="6" spans="2:4" ht="28.5" customHeight="1" thickBot="1">
      <c r="B6" s="655"/>
      <c r="C6" s="655" t="s">
        <v>321</v>
      </c>
      <c r="D6" s="655" t="s">
        <v>735</v>
      </c>
    </row>
    <row r="7" spans="2:4" ht="15.75" thickBot="1">
      <c r="B7" s="655" t="s">
        <v>17</v>
      </c>
      <c r="C7" s="655" t="s">
        <v>21</v>
      </c>
      <c r="D7" s="655" t="s">
        <v>19</v>
      </c>
    </row>
    <row r="8" spans="2:4" ht="12.75">
      <c r="B8" s="656" t="s">
        <v>736</v>
      </c>
      <c r="C8" s="657" t="s">
        <v>737</v>
      </c>
      <c r="D8" s="658">
        <v>79328</v>
      </c>
    </row>
    <row r="9" spans="2:4" ht="12.75">
      <c r="B9" s="659" t="s">
        <v>738</v>
      </c>
      <c r="C9" s="660" t="s">
        <v>739</v>
      </c>
      <c r="D9" s="661">
        <v>77650</v>
      </c>
    </row>
    <row r="10" spans="2:4" ht="12.75">
      <c r="B10" s="662" t="s">
        <v>740</v>
      </c>
      <c r="C10" s="663" t="s">
        <v>741</v>
      </c>
      <c r="D10" s="664">
        <v>1678</v>
      </c>
    </row>
    <row r="11" spans="2:4" ht="12.75">
      <c r="B11" s="659" t="s">
        <v>742</v>
      </c>
      <c r="C11" s="660" t="s">
        <v>743</v>
      </c>
      <c r="D11" s="661">
        <v>7510</v>
      </c>
    </row>
    <row r="12" spans="2:4" ht="12.75">
      <c r="B12" s="659" t="s">
        <v>744</v>
      </c>
      <c r="C12" s="660" t="s">
        <v>745</v>
      </c>
      <c r="D12" s="661">
        <v>0</v>
      </c>
    </row>
    <row r="13" spans="2:4" ht="12.75">
      <c r="B13" s="662" t="s">
        <v>746</v>
      </c>
      <c r="C13" s="663" t="s">
        <v>747</v>
      </c>
      <c r="D13" s="664">
        <v>7510</v>
      </c>
    </row>
    <row r="14" spans="2:4" ht="12.75">
      <c r="B14" s="662" t="s">
        <v>748</v>
      </c>
      <c r="C14" s="663" t="s">
        <v>749</v>
      </c>
      <c r="D14" s="664">
        <v>9188</v>
      </c>
    </row>
    <row r="15" spans="2:4" ht="12.75">
      <c r="B15" s="659" t="s">
        <v>750</v>
      </c>
      <c r="C15" s="660" t="s">
        <v>751</v>
      </c>
      <c r="D15" s="661">
        <v>0</v>
      </c>
    </row>
    <row r="16" spans="2:4" ht="12.75">
      <c r="B16" s="659" t="s">
        <v>752</v>
      </c>
      <c r="C16" s="660" t="s">
        <v>753</v>
      </c>
      <c r="D16" s="661">
        <v>0</v>
      </c>
    </row>
    <row r="17" spans="2:4" ht="12.75">
      <c r="B17" s="662" t="s">
        <v>754</v>
      </c>
      <c r="C17" s="663" t="s">
        <v>755</v>
      </c>
      <c r="D17" s="664">
        <v>0</v>
      </c>
    </row>
    <row r="18" spans="2:4" ht="12.75">
      <c r="B18" s="659" t="s">
        <v>756</v>
      </c>
      <c r="C18" s="660" t="s">
        <v>757</v>
      </c>
      <c r="D18" s="661">
        <v>0</v>
      </c>
    </row>
    <row r="19" spans="2:4" ht="12.75">
      <c r="B19" s="659" t="s">
        <v>758</v>
      </c>
      <c r="C19" s="660" t="s">
        <v>759</v>
      </c>
      <c r="D19" s="661">
        <v>0</v>
      </c>
    </row>
    <row r="20" spans="2:4" ht="12.75">
      <c r="B20" s="662" t="s">
        <v>760</v>
      </c>
      <c r="C20" s="663" t="s">
        <v>761</v>
      </c>
      <c r="D20" s="664">
        <v>0</v>
      </c>
    </row>
    <row r="21" spans="2:4" ht="12.75">
      <c r="B21" s="662" t="s">
        <v>762</v>
      </c>
      <c r="C21" s="663" t="s">
        <v>763</v>
      </c>
      <c r="D21" s="664">
        <v>0</v>
      </c>
    </row>
    <row r="22" spans="2:4" ht="12.75">
      <c r="B22" s="662" t="s">
        <v>764</v>
      </c>
      <c r="C22" s="663" t="s">
        <v>765</v>
      </c>
      <c r="D22" s="664">
        <v>9188</v>
      </c>
    </row>
    <row r="23" spans="2:4" ht="12.75">
      <c r="B23" s="662" t="s">
        <v>766</v>
      </c>
      <c r="C23" s="663" t="s">
        <v>767</v>
      </c>
      <c r="D23" s="664">
        <v>342</v>
      </c>
    </row>
    <row r="24" spans="2:4" ht="12.75">
      <c r="B24" s="662" t="s">
        <v>768</v>
      </c>
      <c r="C24" s="663" t="s">
        <v>769</v>
      </c>
      <c r="D24" s="664">
        <v>8846</v>
      </c>
    </row>
    <row r="25" spans="2:4" ht="12.75">
      <c r="B25" s="662" t="s">
        <v>770</v>
      </c>
      <c r="C25" s="663" t="s">
        <v>771</v>
      </c>
      <c r="D25" s="664">
        <v>0</v>
      </c>
    </row>
    <row r="26" spans="2:4" ht="13.5" thickBot="1">
      <c r="B26" s="665" t="s">
        <v>772</v>
      </c>
      <c r="C26" s="666" t="s">
        <v>773</v>
      </c>
      <c r="D26" s="667">
        <v>0</v>
      </c>
    </row>
    <row r="35" ht="12.75">
      <c r="C35" s="651"/>
    </row>
  </sheetData>
  <mergeCells count="1">
    <mergeCell ref="B2:D2"/>
  </mergeCells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Header>&amp;R9.  melléklet a ......../2015.........)önkormányzati rendeletehez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2015-05-22T10:41:24Z</cp:lastPrinted>
  <dcterms:created xsi:type="dcterms:W3CDTF">1999-10-30T10:30:45Z</dcterms:created>
  <dcterms:modified xsi:type="dcterms:W3CDTF">2015-05-26T13:18:52Z</dcterms:modified>
  <cp:category/>
  <cp:version/>
  <cp:contentType/>
  <cp:contentStatus/>
</cp:coreProperties>
</file>