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727" firstSheet="1" activeTab="9"/>
  </bookViews>
  <sheets>
    <sheet name="ÖSSZEFÜGGÉSEK" sheetId="1" state="hidden" r:id="rId1"/>
    <sheet name="1.1.sz.mell." sheetId="2" r:id="rId2"/>
    <sheet name="1.2.sz.mell. " sheetId="3" r:id="rId3"/>
    <sheet name="1.3.sz.mell. " sheetId="4" r:id="rId4"/>
    <sheet name="1.4.sz.mell. " sheetId="5" r:id="rId5"/>
    <sheet name="2.1.sz.mell  " sheetId="6" r:id="rId6"/>
    <sheet name="2.2.sz.mell  " sheetId="7" r:id="rId7"/>
    <sheet name="ELLENŐRZÉS-1.sz.2.a.sz.2.b.sz." sheetId="8" state="hidden" r:id="rId8"/>
    <sheet name="6.sz.mell." sheetId="9" r:id="rId9"/>
    <sheet name="7.sz.mell. " sheetId="10" r:id="rId10"/>
    <sheet name="9.1. sz. mell" sheetId="11" r:id="rId11"/>
    <sheet name="9.1.1. sz. mell " sheetId="12" r:id="rId12"/>
    <sheet name="9.1.2. sz. mell " sheetId="13" r:id="rId13"/>
    <sheet name="9.1.3. sz. mell " sheetId="14" r:id="rId14"/>
    <sheet name="9.2. sz. mell " sheetId="15" r:id="rId15"/>
    <sheet name="9.2.1. sz. mell  " sheetId="16" r:id="rId16"/>
    <sheet name="9.2.2. sz. mell  " sheetId="17" r:id="rId17"/>
    <sheet name="9.2.3. sz. mell  " sheetId="18" r:id="rId18"/>
  </sheets>
  <definedNames>
    <definedName name="_xlfn.IFERROR" hidden="1">#NAME?</definedName>
    <definedName name="_xlnm.Print_Titles" localSheetId="10">'9.1. sz. mell'!$1:$6</definedName>
    <definedName name="_xlnm.Print_Titles" localSheetId="11">'9.1.1. sz. mell '!$1:$6</definedName>
    <definedName name="_xlnm.Print_Titles" localSheetId="12">'9.1.2. sz. mell '!$1:$6</definedName>
    <definedName name="_xlnm.Print_Titles" localSheetId="13">'9.1.3. sz. mell '!$1:$6</definedName>
    <definedName name="_xlnm.Print_Titles" localSheetId="14">'9.2. sz. mell '!$1:$6</definedName>
    <definedName name="_xlnm.Print_Titles" localSheetId="15">'9.2.1. sz. mell  '!$1:$6</definedName>
    <definedName name="_xlnm.Print_Titles" localSheetId="16">'9.2.2. sz. mell  '!$1:$6</definedName>
    <definedName name="_xlnm.Print_Titles" localSheetId="17">'9.2.3. sz. mell  '!$1:$6</definedName>
    <definedName name="_xlnm.Print_Area" localSheetId="1">'1.1.sz.mell.'!$A$1:$G$162</definedName>
    <definedName name="_xlnm.Print_Area" localSheetId="2">'1.2.sz.mell. '!$A$1:$G$162</definedName>
    <definedName name="_xlnm.Print_Area" localSheetId="3">'1.3.sz.mell. '!$A$1:$G$162</definedName>
    <definedName name="_xlnm.Print_Area" localSheetId="4">'1.4.sz.mell. '!$A$1:$G$162</definedName>
    <definedName name="_xlnm.Print_Area" localSheetId="14">'9.2. sz. mell '!$A$1:$G$160</definedName>
  </definedNames>
  <calcPr fullCalcOnLoad="1"/>
</workbook>
</file>

<file path=xl/sharedStrings.xml><?xml version="1.0" encoding="utf-8"?>
<sst xmlns="http://schemas.openxmlformats.org/spreadsheetml/2006/main" count="4211" uniqueCount="491">
  <si>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</si>
  <si>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</si>
  <si>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</si>
  <si>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</si>
  <si>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</si>
  <si>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</si>
  <si>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</si>
  <si>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</si>
  <si>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</si>
  <si>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</si>
  <si>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</si>
  <si>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</si>
  <si>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</si>
  <si>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</si>
  <si>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</si>
  <si>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</si>
  <si>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</si>
  <si>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</si>
  <si>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</si>
  <si>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</si>
  <si>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</si>
  <si>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</si>
  <si>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</si>
  <si>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</si>
  <si>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</si>
  <si>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</si>
  <si>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</si>
  <si>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</si>
  <si>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</si>
  <si>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</si>
  <si>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</si>
  <si>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</si>
  <si>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</si>
  <si>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</si>
  <si>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</si>
  <si>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</si>
  <si>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</si>
  <si>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</si>
  <si>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</si>
  <si>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</si>
  <si>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</si>
  <si>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</si>
  <si>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</si>
  <si>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</si>
  <si>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</si>
  <si>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</si>
  <si>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</si>
  <si>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</si>
  <si>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</si>
  <si>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</si>
  <si>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</si>
  <si>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</si>
  <si>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</si>
  <si>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</si>
  <si>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</si>
  <si>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</si>
  <si>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</si>
  <si>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</si>
  <si>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</si>
  <si>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</si>
  <si>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</si>
  <si>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</si>
  <si>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</si>
  <si>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</si>
  <si>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</si>
  <si>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</si>
  <si>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</si>
  <si>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</si>
  <si>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</si>
  <si>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</si>
  <si>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</si>
  <si>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</si>
  <si>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</si>
  <si>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</si>
  <si>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</si>
  <si>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</si>
  <si>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</si>
  <si>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</si>
  <si>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</si>
  <si>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</si>
  <si>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</si>
  <si>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</si>
  <si>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</si>
  <si>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</si>
  <si>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</si>
  <si>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</si>
  <si>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</si>
  <si>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</si>
  <si>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</si>
  <si>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</si>
  <si>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</si>
  <si>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</si>
  <si>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</si>
  <si>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</si>
  <si>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</si>
  <si>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</si>
  <si>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</si>
  <si>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</si>
  <si>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</si>
  <si>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</si>
  <si>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</si>
  <si>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</si>
  <si>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</si>
  <si>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</si>
  <si>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</si>
  <si>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</si>
  <si>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</si>
  <si>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</si>
  <si>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</si>
  <si>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</si>
  <si>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</si>
  <si>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</si>
  <si>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</si>
  <si>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</si>
  <si>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</si>
  <si>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</si>
  <si>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</si>
  <si>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</si>
  <si>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</si>
  <si>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</si>
  <si>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</si>
  <si>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</si>
  <si>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</si>
  <si>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</si>
  <si>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</si>
  <si>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</si>
  <si>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</si>
  <si>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</si>
  <si>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</si>
  <si>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</si>
  <si>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</si>
  <si>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</si>
  <si>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</si>
  <si>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</si>
  <si>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</si>
  <si>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</si>
  <si>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</si>
  <si>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</si>
  <si>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</si>
  <si>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</si>
  <si>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</si>
  <si>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</si>
  <si>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</si>
  <si>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</si>
  <si>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</si>
  <si>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</si>
  <si>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</si>
  <si>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</si>
  <si>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</si>
  <si>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</si>
  <si>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</si>
  <si>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</si>
  <si>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</si>
  <si>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</si>
  <si>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</si>
  <si>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</si>
  <si>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</si>
  <si>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</si>
  <si>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</si>
  <si>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</si>
  <si>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</si>
  <si>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</si>
  <si>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</si>
  <si>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</si>
  <si>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</si>
  <si>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</si>
  <si>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</si>
  <si>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</si>
  <si>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</si>
  <si>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</si>
  <si>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</si>
  <si>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</si>
  <si>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</si>
  <si>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</si>
  <si>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</si>
  <si>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</si>
  <si>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</si>
  <si>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</si>
  <si>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</si>
  <si>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</si>
  <si>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</si>
  <si>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</si>
  <si>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</si>
  <si>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</si>
  <si>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</si>
  <si>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</si>
  <si>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</si>
  <si>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</si>
  <si>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</si>
  <si>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</si>
  <si>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</si>
  <si>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</si>
  <si>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</si>
  <si>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</si>
  <si>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</si>
  <si>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</si>
  <si>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</si>
  <si>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</si>
  <si>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</si>
  <si>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</si>
  <si>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</si>
  <si>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</si>
  <si>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</si>
  <si>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</si>
  <si>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</si>
  <si>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</si>
  <si>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</si>
  <si>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</si>
  <si>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</si>
  <si>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</si>
  <si>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</si>
  <si>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</si>
  <si>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</si>
  <si>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</si>
  <si>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</si>
  <si>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</si>
  <si>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</si>
  <si>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</si>
  <si>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</si>
  <si>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</si>
  <si>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</si>
  <si>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</si>
  <si>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</si>
  <si>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</si>
  <si>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</si>
  <si>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</si>
  <si>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</si>
  <si>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</si>
  <si>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</si>
  <si>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</si>
  <si>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</si>
  <si>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</si>
  <si>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</si>
  <si>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</si>
  <si>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</si>
  <si>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</si>
  <si>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</si>
  <si>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</si>
  <si>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</si>
  <si>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</si>
  <si>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</si>
  <si>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</si>
  <si>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</si>
  <si>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</si>
  <si>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</si>
  <si>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</si>
  <si>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</si>
  <si>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</si>
  <si>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</si>
  <si>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</si>
  <si>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</si>
  <si>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</si>
  <si>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</si>
  <si>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</si>
  <si>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</si>
  <si>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</si>
  <si>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</si>
  <si>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</si>
  <si>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</si>
  <si>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</si>
  <si>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</si>
  <si>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</si>
  <si>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</si>
  <si>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</si>
  <si>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</si>
  <si>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</si>
  <si>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</si>
  <si>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</si>
  <si>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</si>
  <si>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</si>
  <si>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</si>
  <si>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</si>
  <si>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</si>
  <si>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</si>
  <si>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</si>
  <si>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</si>
  <si>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</si>
  <si>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</si>
  <si>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</si>
  <si>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</si>
  <si>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</si>
  <si>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</si>
  <si>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</si>
  <si>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</si>
  <si>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</si>
  <si>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</si>
  <si>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</si>
  <si>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</si>
  <si>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</si>
  <si>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</si>
  <si>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</si>
  <si>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</si>
  <si>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</si>
  <si>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</si>
  <si>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</si>
  <si>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</si>
  <si>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</si>
  <si>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</si>
  <si>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</si>
  <si>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</si>
  <si>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</si>
  <si>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</si>
  <si>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</si>
  <si>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</si>
  <si>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</si>
  <si>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</si>
  <si>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</si>
  <si>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</si>
  <si>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</si>
  <si>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</si>
  <si>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</si>
  <si>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</si>
  <si>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</si>
  <si>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</si>
  <si>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</si>
  <si>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</si>
  <si>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</si>
  <si>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</si>
  <si>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</si>
  <si>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</si>
  <si>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</si>
  <si>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</si>
  <si>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</si>
  <si>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</si>
  <si>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</si>
  <si>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</si>
  <si>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</si>
  <si>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</si>
  <si>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</si>
  <si>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</si>
  <si>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</si>
  <si>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</si>
  <si>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</si>
  <si>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</si>
  <si>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</si>
  <si>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</si>
  <si>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</si>
  <si>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</si>
  <si>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</si>
  <si>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</si>
  <si>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</si>
  <si>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</si>
  <si>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</si>
  <si>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</si>
  <si>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</si>
  <si>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</si>
  <si>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</si>
  <si>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</si>
  <si>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</si>
  <si>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</si>
  <si>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</si>
  <si>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</si>
  <si>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</si>
  <si>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</si>
  <si>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</si>
  <si>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</si>
  <si>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</si>
  <si>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</si>
  <si>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</si>
  <si>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</si>
  <si>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</si>
  <si>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</si>
  <si>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</si>
  <si>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</si>
  <si>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</si>
  <si>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</si>
  <si>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</si>
  <si>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</si>
  <si>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</si>
  <si>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</si>
  <si>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</si>
  <si>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</si>
  <si>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</si>
  <si>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</si>
  <si>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</si>
  <si>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</si>
  <si>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</si>
  <si>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</si>
  <si>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</si>
  <si>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</si>
  <si>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</si>
  <si>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</si>
  <si>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</si>
  <si>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</si>
  <si>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</si>
  <si>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</si>
  <si>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</si>
  <si>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</si>
  <si>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</si>
  <si>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</si>
  <si>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</si>
  <si>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</si>
  <si>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</si>
  <si>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</si>
  <si>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</si>
  <si>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</si>
  <si>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</si>
  <si>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</si>
  <si>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</si>
  <si>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</si>
  <si>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</si>
  <si>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</si>
  <si>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</si>
  <si>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</si>
  <si>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</si>
  <si>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</si>
  <si>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</si>
  <si>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</si>
  <si>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</si>
  <si>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</si>
  <si>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</si>
  <si>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</si>
  <si>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</si>
  <si>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</si>
  <si>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</si>
  <si>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</si>
  <si>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</si>
  <si>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</si>
  <si>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</si>
  <si>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</si>
  <si>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</si>
  <si>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</si>
  <si>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</si>
  <si>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</si>
  <si>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</si>
  <si>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</si>
  <si>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</si>
  <si>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</si>
  <si>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</si>
  <si>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</si>
  <si>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</si>
  <si>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>Költségvetés módosítás űrlapjainak összefüggései:</t>
  </si>
  <si>
    <t>E=C±D</t>
  </si>
  <si>
    <t>I=G±H</t>
  </si>
  <si>
    <t>Kiemelt előirányzat, előirányzat megnevezése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</si>
  <si>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</si>
  <si>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</si>
  <si>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</si>
  <si>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</si>
  <si>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</si>
  <si>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</si>
  <si>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Eddigi módosítások összege 2018-ban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</si>
  <si>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</si>
  <si>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</si>
  <si>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</si>
  <si>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</si>
  <si>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</si>
  <si>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</si>
  <si>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SÁGVÁR KÖZSÉG ÖNKORMÁNYZAT</t>
  </si>
  <si>
    <t>SÁGVÁRI KÖZÖS ÖNKORMÁNYZATI HIVATAL</t>
  </si>
  <si>
    <t>Forintban</t>
  </si>
  <si>
    <t>Telekadó</t>
  </si>
  <si>
    <t>Magánszemélyek kommunális adója</t>
  </si>
  <si>
    <t>4.8.</t>
  </si>
  <si>
    <t>Irányító szervi (önkormányzati) támogatás (intézményfinanszírozás)</t>
  </si>
  <si>
    <t>12.3.</t>
  </si>
  <si>
    <t>SÁGVÁR KÖZSÉG ÖNKORMÁNYZATA</t>
  </si>
  <si>
    <t>Háziorvosi rendelő infrastruktúrális fejlesztése TOP-4.1.1-15-SO1-2016-00021</t>
  </si>
  <si>
    <t>2017-2018</t>
  </si>
  <si>
    <t>Ságvári Bóbita Óvoda és Bölcsőde fejlesztése TOP-1.4.1-15-SO1-2016-00010</t>
  </si>
  <si>
    <t>Vásártér fejlesztése TOP-1.1.3-15-SO1-2016-00006</t>
  </si>
  <si>
    <t>Komplex energiahatékonyság fejlesztése TOP-3.2.1-15-SO1-2016-00007</t>
  </si>
  <si>
    <t>Ságvár és Som község fenntartható települési közlekedésfejlesztése TOP-3.1.1-15-SO1-2016-00003</t>
  </si>
  <si>
    <t>Szociális alapszolgáltatás fejlesztése TOP-4.2.1-16-SO1-2017-00001</t>
  </si>
  <si>
    <t>Közösen a jövőnkért komplex program human közszolgáltatások fejlesztésére EFOP-1.5.2-16-2017-00006</t>
  </si>
  <si>
    <t>Első világháború történelmi emlékeit őrző emlékmű helyreállítása KKETTKK-CP-02</t>
  </si>
  <si>
    <t>2018</t>
  </si>
  <si>
    <t>Jaba római kori bemutató és közpark kialakítása BFT-SZ-80/2017</t>
  </si>
  <si>
    <t>Helyi közutak karbantartását segítő gépek beszerzése Ságváron</t>
  </si>
  <si>
    <t>Belterületi utak, járdák, hidak fejlesztése</t>
  </si>
  <si>
    <t>Közfoglalkoztatás /2017.11.20-2018.01.31/ motoros fűkasza</t>
  </si>
  <si>
    <t>Közfoglalkoztatás /2018.03.01-2018.06.30/ fűnyíró</t>
  </si>
  <si>
    <t>Utánfutó beszerzés</t>
  </si>
  <si>
    <t>Kisértékű tárgyi eszköz beszerzés</t>
  </si>
  <si>
    <t>Járda /Fő u./</t>
  </si>
  <si>
    <t>Polgármesteri lánc</t>
  </si>
  <si>
    <t>2017</t>
  </si>
  <si>
    <t>Egyéb tárgyi eszköz beszerzés</t>
  </si>
  <si>
    <t>Riasztó rendszer/orvosi rendelő/</t>
  </si>
  <si>
    <t>Út építés /Malom u./</t>
  </si>
  <si>
    <t>Székelykapu készítés</t>
  </si>
  <si>
    <t>2017-2019</t>
  </si>
  <si>
    <t>Lekötött betétek megszüntetése</t>
  </si>
  <si>
    <t xml:space="preserve">2. sz. módosítás </t>
  </si>
  <si>
    <t>2.számú módosítás utáni előirányzat</t>
  </si>
  <si>
    <t>2. sz. módosítás</t>
  </si>
  <si>
    <t>2.sz. módosítás</t>
  </si>
  <si>
    <t>2. számú módosítás utáni előirányzat</t>
  </si>
  <si>
    <t>Módosítások összesen 2018. 06.29.-ig</t>
  </si>
  <si>
    <t xml:space="preserve">1.-2. sz. módosítás </t>
  </si>
  <si>
    <t>Közfoglalkoztatás /2018.07.02-2019.02.28/ talicska,fejsze,ágvágó,láncfűrész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</si>
</sst>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8"/>
      <color rgb="FF000000"/>
      <name val="Times New Roman CE"/>
      <family val="1"/>
    </font>
    <font>
      <b/>
      <sz val="9"/>
      <color rgb="FF000000"/>
      <name val="Times New Roman CE"/>
      <family val="1"/>
    </font>
    <font>
      <b/>
      <sz val="10"/>
      <color theme="1"/>
      <name val="Times New Roman CE"/>
      <family val="1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top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Border="1" applyAlignment="1" applyProtection="1">
      <alignment horizontal="right" vertical="center" wrapText="1" indent="1"/>
      <protection/>
    </xf>
    <xf numFmtId="164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5" xfId="0" applyFont="1" applyFill="1" applyBorder="1" applyAlignment="1" applyProtection="1">
      <alignment horizontal="right" vertical="center" wrapText="1" indent="1"/>
      <protection/>
    </xf>
    <xf numFmtId="0" fontId="0" fillId="0" borderId="57" xfId="0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67" fillId="0" borderId="50" xfId="60" applyFont="1" applyFill="1" applyBorder="1" applyAlignment="1" applyProtection="1">
      <alignment horizontal="center" vertical="center" wrapText="1"/>
      <protection locked="0"/>
    </xf>
    <xf numFmtId="0" fontId="67" fillId="0" borderId="32" xfId="60" applyFont="1" applyFill="1" applyBorder="1" applyAlignment="1" applyProtection="1">
      <alignment horizontal="center" vertical="center" wrapText="1"/>
      <protection locked="0"/>
    </xf>
    <xf numFmtId="0" fontId="67" fillId="0" borderId="32" xfId="0" applyFont="1" applyBorder="1" applyAlignment="1" applyProtection="1">
      <alignment horizontal="center" vertical="center" wrapText="1"/>
      <protection locked="0"/>
    </xf>
    <xf numFmtId="0" fontId="67" fillId="0" borderId="66" xfId="60" applyFont="1" applyFill="1" applyBorder="1" applyAlignment="1" applyProtection="1">
      <alignment horizontal="center" vertical="center" wrapText="1"/>
      <protection locked="0"/>
    </xf>
    <xf numFmtId="0" fontId="68" fillId="0" borderId="25" xfId="60" applyFont="1" applyFill="1" applyBorder="1" applyAlignment="1" applyProtection="1">
      <alignment horizontal="center" vertical="center" wrapText="1"/>
      <protection/>
    </xf>
    <xf numFmtId="0" fontId="68" fillId="0" borderId="67" xfId="60" applyFont="1" applyFill="1" applyBorder="1" applyAlignment="1" applyProtection="1">
      <alignment horizontal="center" vertical="center" wrapText="1"/>
      <protection/>
    </xf>
    <xf numFmtId="164" fontId="68" fillId="0" borderId="33" xfId="0" applyNumberFormat="1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0" fontId="69" fillId="0" borderId="10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164" fontId="69" fillId="0" borderId="69" xfId="0" applyNumberFormat="1" applyFont="1" applyBorder="1" applyAlignment="1">
      <alignment horizontal="center" vertical="center" wrapText="1"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70" fillId="0" borderId="33" xfId="0" applyFont="1" applyBorder="1" applyAlignment="1" applyProtection="1">
      <alignment horizontal="center" vertical="center" wrapText="1"/>
      <protection locked="0"/>
    </xf>
    <xf numFmtId="0" fontId="70" fillId="0" borderId="34" xfId="0" applyFont="1" applyBorder="1" applyAlignment="1" applyProtection="1">
      <alignment horizontal="center" vertical="center" wrapText="1"/>
      <protection locked="0"/>
    </xf>
    <xf numFmtId="3" fontId="71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7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67" fillId="0" borderId="23" xfId="0" applyNumberFormat="1" applyFont="1" applyFill="1" applyBorder="1" applyAlignment="1" applyProtection="1">
      <alignment horizontal="center" vertical="center" wrapText="1"/>
      <protection/>
    </xf>
    <xf numFmtId="164" fontId="67" fillId="0" borderId="22" xfId="0" applyNumberFormat="1" applyFont="1" applyFill="1" applyBorder="1" applyAlignment="1" applyProtection="1">
      <alignment horizontal="center" vertical="center" wrapText="1"/>
      <protection/>
    </xf>
    <xf numFmtId="164" fontId="6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27" xfId="0" applyNumberFormat="1" applyFont="1" applyFill="1" applyBorder="1" applyAlignment="1" applyProtection="1">
      <alignment horizontal="center" vertical="center" wrapText="1"/>
      <protection/>
    </xf>
    <xf numFmtId="164" fontId="68" fillId="0" borderId="70" xfId="0" applyNumberFormat="1" applyFont="1" applyFill="1" applyBorder="1" applyAlignment="1" applyProtection="1">
      <alignment horizontal="center" vertical="center" wrapText="1"/>
      <protection/>
    </xf>
    <xf numFmtId="164" fontId="67" fillId="0" borderId="23" xfId="0" applyNumberFormat="1" applyFont="1" applyBorder="1" applyAlignment="1" applyProtection="1">
      <alignment horizontal="center" vertical="center" wrapText="1"/>
      <protection locked="0"/>
    </xf>
    <xf numFmtId="164" fontId="67" fillId="0" borderId="33" xfId="0" applyNumberFormat="1" applyFont="1" applyBorder="1" applyAlignment="1" applyProtection="1">
      <alignment horizontal="center" vertical="center" wrapText="1"/>
      <protection locked="0"/>
    </xf>
    <xf numFmtId="164" fontId="67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 quotePrefix="1">
      <alignment horizontal="right" vertical="center" indent="1"/>
      <protection locked="0"/>
    </xf>
    <xf numFmtId="49" fontId="6" fillId="0" borderId="36" xfId="0" applyNumberFormat="1" applyFont="1" applyFill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top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4" xfId="0" applyFont="1" applyFill="1" applyBorder="1" applyAlignment="1" applyProtection="1">
      <alignment horizontal="right" vertical="center" wrapText="1" inden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7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Border="1" applyAlignment="1" applyProtection="1">
      <alignment horizontal="right" vertical="center" wrapText="1" indent="1"/>
      <protection locked="0"/>
    </xf>
    <xf numFmtId="0" fontId="12" fillId="0" borderId="63" xfId="60" applyFont="1" applyFill="1" applyBorder="1" applyAlignment="1" applyProtection="1">
      <alignment vertical="center" wrapText="1"/>
      <protection/>
    </xf>
    <xf numFmtId="164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Border="1" applyAlignment="1" applyProtection="1">
      <alignment horizontal="right" vertical="center" wrapText="1" indent="1"/>
      <protection locked="0"/>
    </xf>
    <xf numFmtId="0" fontId="13" fillId="0" borderId="64" xfId="60" applyFont="1" applyFill="1" applyBorder="1" applyAlignment="1" applyProtection="1">
      <alignment horizontal="left" vertical="center" wrapText="1" indent="1"/>
      <protection/>
    </xf>
    <xf numFmtId="0" fontId="13" fillId="0" borderId="35" xfId="60" applyFont="1" applyFill="1" applyBorder="1" applyAlignment="1" applyProtection="1">
      <alignment horizontal="left" vertical="center" wrapText="1" indent="1"/>
      <protection/>
    </xf>
    <xf numFmtId="0" fontId="13" fillId="0" borderId="59" xfId="60" applyFont="1" applyFill="1" applyBorder="1" applyAlignment="1" applyProtection="1">
      <alignment horizontal="left" vertical="center" wrapText="1" indent="1"/>
      <protection/>
    </xf>
    <xf numFmtId="0" fontId="13" fillId="0" borderId="73" xfId="60" applyFont="1" applyFill="1" applyBorder="1" applyAlignment="1" applyProtection="1">
      <alignment horizontal="left" vertical="center" wrapText="1" indent="6"/>
      <protection/>
    </xf>
    <xf numFmtId="0" fontId="13" fillId="0" borderId="35" xfId="60" applyFont="1" applyFill="1" applyBorder="1" applyAlignment="1" applyProtection="1">
      <alignment horizontal="left" indent="6"/>
      <protection/>
    </xf>
    <xf numFmtId="0" fontId="13" fillId="0" borderId="35" xfId="60" applyFont="1" applyFill="1" applyBorder="1" applyAlignment="1" applyProtection="1">
      <alignment horizontal="left" vertical="center" wrapText="1" indent="6"/>
      <protection/>
    </xf>
    <xf numFmtId="0" fontId="13" fillId="0" borderId="74" xfId="60" applyFont="1" applyFill="1" applyBorder="1" applyAlignment="1" applyProtection="1">
      <alignment horizontal="left" vertical="center" wrapText="1" indent="7"/>
      <protection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20" xfId="0" applyFont="1" applyFill="1" applyBorder="1" applyAlignment="1">
      <alignment horizontal="left" wrapText="1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>
      <alignment horizontal="left" wrapText="1"/>
    </xf>
    <xf numFmtId="0" fontId="16" fillId="0" borderId="39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Border="1" applyAlignment="1">
      <alignment wrapText="1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wrapText="1"/>
      <protection locked="0"/>
    </xf>
    <xf numFmtId="0" fontId="6" fillId="0" borderId="72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164" fontId="20" fillId="0" borderId="31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72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G23" sqref="G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23" t="s">
        <v>430</v>
      </c>
      <c r="B1" s="64"/>
    </row>
    <row r="2" spans="1:2" ht="12.75">
      <c r="A2" s="64"/>
      <c r="B2" s="64"/>
    </row>
    <row r="3" spans="1:2" ht="12.75">
      <c r="A3" s="225"/>
      <c r="B3" s="225"/>
    </row>
    <row r="4" spans="1:2" ht="15.75">
      <c r="A4" s="66"/>
      <c r="B4" s="229"/>
    </row>
    <row r="5" spans="1:2" ht="15.75">
      <c r="A5" s="66"/>
      <c r="B5" s="229"/>
    </row>
    <row r="6" spans="1:2" s="57" customFormat="1" ht="15.75">
      <c r="A6" s="66" t="s">
        <v>437</v>
      </c>
      <c r="B6" s="225"/>
    </row>
    <row r="7" spans="1:2" s="57" customFormat="1" ht="12.75">
      <c r="A7" s="225"/>
      <c r="B7" s="225"/>
    </row>
    <row r="8" spans="1:2" s="57" customFormat="1" ht="12.75">
      <c r="A8" s="225"/>
      <c r="B8" s="225"/>
    </row>
    <row r="9" spans="1:2" ht="12.75">
      <c r="A9" s="225" t="s">
        <v>402</v>
      </c>
      <c r="B9" s="225" t="s">
        <v>382</v>
      </c>
    </row>
    <row r="10" spans="1:2" ht="12.75">
      <c r="A10" s="225" t="s">
        <v>400</v>
      </c>
      <c r="B10" s="225" t="s">
        <v>388</v>
      </c>
    </row>
    <row r="11" spans="1:2" ht="12.75">
      <c r="A11" s="225" t="s">
        <v>401</v>
      </c>
      <c r="B11" s="225" t="s">
        <v>389</v>
      </c>
    </row>
    <row r="12" spans="1:2" ht="12.75">
      <c r="A12" s="225"/>
      <c r="B12" s="225"/>
    </row>
    <row r="13" spans="1:2" ht="15.75">
      <c r="A13" s="66" t="str">
        <f>+CONCATENATE(LEFT(A6,4),". évi előirányzat módosítások BEVÉTELEK")</f>
        <v>2018. évi előirányzat módosítások BEVÉTELEK</v>
      </c>
      <c r="B13" s="229"/>
    </row>
    <row r="14" spans="1:2" ht="12.75">
      <c r="A14" s="225"/>
      <c r="B14" s="225"/>
    </row>
    <row r="15" spans="1:2" s="57" customFormat="1" ht="12.75">
      <c r="A15" s="225" t="s">
        <v>403</v>
      </c>
      <c r="B15" s="225" t="s">
        <v>383</v>
      </c>
    </row>
    <row r="16" spans="1:2" ht="12.75">
      <c r="A16" s="225" t="s">
        <v>404</v>
      </c>
      <c r="B16" s="225" t="s">
        <v>390</v>
      </c>
    </row>
    <row r="17" spans="1:2" ht="12.75">
      <c r="A17" s="225" t="s">
        <v>405</v>
      </c>
      <c r="B17" s="225" t="s">
        <v>391</v>
      </c>
    </row>
    <row r="18" spans="1:2" ht="12.75">
      <c r="A18" s="225"/>
      <c r="B18" s="225"/>
    </row>
    <row r="19" spans="1:2" ht="14.25">
      <c r="A19" s="232" t="str">
        <f>+CONCATENATE(LEFT(A6,4),". módosítás utáni módosított előrirányzatok BEVÉTELEK")</f>
        <v>2018. módosítás utáni módosított előrirányzatok BEVÉTELEK</v>
      </c>
      <c r="B19" s="229"/>
    </row>
    <row r="20" spans="1:2" ht="12.75">
      <c r="A20" s="225"/>
      <c r="B20" s="225"/>
    </row>
    <row r="21" spans="1:2" ht="12.75">
      <c r="A21" s="225" t="s">
        <v>406</v>
      </c>
      <c r="B21" s="225" t="s">
        <v>384</v>
      </c>
    </row>
    <row r="22" spans="1:2" ht="12.75">
      <c r="A22" s="225" t="s">
        <v>407</v>
      </c>
      <c r="B22" s="225" t="s">
        <v>392</v>
      </c>
    </row>
    <row r="23" spans="1:2" ht="12.75">
      <c r="A23" s="225" t="s">
        <v>408</v>
      </c>
      <c r="B23" s="225" t="s">
        <v>393</v>
      </c>
    </row>
    <row r="24" spans="1:2" ht="12.75">
      <c r="A24" s="225"/>
      <c r="B24" s="225"/>
    </row>
    <row r="25" spans="1:2" ht="15.75">
      <c r="A25" s="66" t="str">
        <f>+CONCATENATE(LEFT(A6,4),". évi eredeti előirányzat KIADÁSOK")</f>
        <v>2018. évi eredeti előirányzat KIADÁSOK</v>
      </c>
      <c r="B25" s="229"/>
    </row>
    <row r="26" spans="1:2" ht="12.75">
      <c r="A26" s="225"/>
      <c r="B26" s="225"/>
    </row>
    <row r="27" spans="1:2" ht="12.75">
      <c r="A27" s="225" t="s">
        <v>409</v>
      </c>
      <c r="B27" s="225" t="s">
        <v>385</v>
      </c>
    </row>
    <row r="28" spans="1:2" ht="12.75">
      <c r="A28" s="225" t="s">
        <v>410</v>
      </c>
      <c r="B28" s="225" t="s">
        <v>394</v>
      </c>
    </row>
    <row r="29" spans="1:2" ht="12.75">
      <c r="A29" s="225" t="s">
        <v>411</v>
      </c>
      <c r="B29" s="225" t="s">
        <v>395</v>
      </c>
    </row>
    <row r="30" spans="1:2" ht="12.75">
      <c r="A30" s="225"/>
      <c r="B30" s="225"/>
    </row>
    <row r="31" spans="1:2" ht="15.75">
      <c r="A31" s="66" t="str">
        <f>+CONCATENATE(LEFT(A6,4),". évi előirányzat módosítások KIADÁSOK")</f>
        <v>2018. évi előirányzat módosítások KIADÁSOK</v>
      </c>
      <c r="B31" s="229"/>
    </row>
    <row r="32" spans="1:2" ht="12.75">
      <c r="A32" s="225"/>
      <c r="B32" s="225"/>
    </row>
    <row r="33" spans="1:2" ht="12.75">
      <c r="A33" s="225" t="s">
        <v>412</v>
      </c>
      <c r="B33" s="225" t="s">
        <v>386</v>
      </c>
    </row>
    <row r="34" spans="1:2" ht="12.75">
      <c r="A34" s="225" t="s">
        <v>413</v>
      </c>
      <c r="B34" s="225" t="s">
        <v>396</v>
      </c>
    </row>
    <row r="35" spans="1:2" ht="12.75">
      <c r="A35" s="225" t="s">
        <v>414</v>
      </c>
      <c r="B35" s="225" t="s">
        <v>397</v>
      </c>
    </row>
    <row r="36" spans="1:2" ht="12.75">
      <c r="A36" s="225"/>
      <c r="B36" s="225"/>
    </row>
    <row r="37" spans="1:2" ht="15.75">
      <c r="A37" s="231" t="str">
        <f>+CONCATENATE(LEFT(A6,4),". módosítás utáni módosított előirányzatok KIADÁSOK")</f>
        <v>2018. módosítás utáni módosított előirányzatok KIADÁSOK</v>
      </c>
      <c r="B37" s="229"/>
    </row>
    <row r="38" spans="1:2" ht="12.75">
      <c r="A38" s="225"/>
      <c r="B38" s="225"/>
    </row>
    <row r="39" spans="1:2" ht="12.75">
      <c r="A39" s="225" t="s">
        <v>415</v>
      </c>
      <c r="B39" s="225" t="s">
        <v>387</v>
      </c>
    </row>
    <row r="40" spans="1:2" ht="12.75">
      <c r="A40" s="225" t="s">
        <v>416</v>
      </c>
      <c r="B40" s="225" t="s">
        <v>398</v>
      </c>
    </row>
    <row r="41" spans="1:2" ht="12.75">
      <c r="A41" s="225" t="s">
        <v>417</v>
      </c>
      <c r="B41" s="225" t="s">
        <v>399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tabSelected="1" view="pageLayout" workbookViewId="0" topLeftCell="A1">
      <selection activeCell="E9" sqref="E9:F9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414" t="s">
        <v>1</v>
      </c>
      <c r="B1" s="414"/>
      <c r="C1" s="414"/>
      <c r="D1" s="414"/>
      <c r="E1" s="414"/>
      <c r="F1" s="414"/>
      <c r="G1" s="414"/>
      <c r="H1" s="414"/>
      <c r="I1" s="414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 t="str">
        <f>'2.2.sz.mell  '!I3</f>
        <v>Forintban</v>
      </c>
    </row>
    <row r="3" spans="1:9" s="29" customFormat="1" ht="44.25" customHeight="1" thickBot="1">
      <c r="A3" s="59" t="s">
        <v>46</v>
      </c>
      <c r="B3" s="60" t="s">
        <v>44</v>
      </c>
      <c r="C3" s="60" t="s">
        <v>45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29" t="s">
        <v>441</v>
      </c>
      <c r="G3" s="336" t="s">
        <v>485</v>
      </c>
      <c r="H3" s="337" t="s">
        <v>488</v>
      </c>
      <c r="I3" s="338" t="s">
        <v>484</v>
      </c>
    </row>
    <row r="4" spans="1:9" s="34" customFormat="1" ht="12" customHeight="1" thickBot="1">
      <c r="A4" s="32" t="s">
        <v>353</v>
      </c>
      <c r="B4" s="33" t="s">
        <v>354</v>
      </c>
      <c r="C4" s="33" t="s">
        <v>355</v>
      </c>
      <c r="D4" s="33" t="s">
        <v>357</v>
      </c>
      <c r="E4" s="33" t="s">
        <v>356</v>
      </c>
      <c r="F4" s="334" t="s">
        <v>358</v>
      </c>
      <c r="G4" s="334" t="s">
        <v>359</v>
      </c>
      <c r="H4" s="334" t="s">
        <v>444</v>
      </c>
      <c r="I4" s="335" t="s">
        <v>443</v>
      </c>
    </row>
    <row r="5" spans="1:9" ht="15.75" customHeight="1">
      <c r="A5" s="186"/>
      <c r="B5" s="21"/>
      <c r="C5" s="188"/>
      <c r="D5" s="21"/>
      <c r="E5" s="21"/>
      <c r="F5" s="21"/>
      <c r="G5" s="21"/>
      <c r="H5" s="311">
        <f>F5+G5</f>
        <v>0</v>
      </c>
      <c r="I5" s="35">
        <f>E5+H5</f>
        <v>0</v>
      </c>
    </row>
    <row r="6" spans="1:9" ht="15.75" customHeight="1">
      <c r="A6" s="186"/>
      <c r="B6" s="21"/>
      <c r="C6" s="188"/>
      <c r="D6" s="21"/>
      <c r="E6" s="21"/>
      <c r="F6" s="21"/>
      <c r="G6" s="21"/>
      <c r="H6" s="311">
        <f>F6+G6</f>
        <v>0</v>
      </c>
      <c r="I6" s="35">
        <f aca="true" t="shared" si="0" ref="I6:I22">E6+H6</f>
        <v>0</v>
      </c>
    </row>
    <row r="7" spans="1:9" ht="15.75" customHeight="1">
      <c r="A7" s="186"/>
      <c r="B7" s="21"/>
      <c r="C7" s="188"/>
      <c r="D7" s="21"/>
      <c r="E7" s="21"/>
      <c r="F7" s="21"/>
      <c r="G7" s="21"/>
      <c r="H7" s="311">
        <f>F7+G7</f>
        <v>0</v>
      </c>
      <c r="I7" s="35">
        <f t="shared" si="0"/>
        <v>0</v>
      </c>
    </row>
    <row r="8" spans="1:9" ht="15.75" customHeight="1">
      <c r="A8" s="187"/>
      <c r="B8" s="21"/>
      <c r="C8" s="188"/>
      <c r="D8" s="21"/>
      <c r="E8" s="21"/>
      <c r="F8" s="21"/>
      <c r="G8" s="21"/>
      <c r="H8" s="311">
        <f aca="true" t="shared" si="1" ref="H8:H22">F8+G8</f>
        <v>0</v>
      </c>
      <c r="I8" s="35">
        <f t="shared" si="0"/>
        <v>0</v>
      </c>
    </row>
    <row r="9" spans="1:9" ht="15.75" customHeight="1">
      <c r="A9" s="186"/>
      <c r="B9" s="21"/>
      <c r="C9" s="188"/>
      <c r="D9" s="21"/>
      <c r="E9" s="21"/>
      <c r="F9" s="21"/>
      <c r="G9" s="21"/>
      <c r="H9" s="311">
        <f t="shared" si="1"/>
        <v>0</v>
      </c>
      <c r="I9" s="35">
        <f t="shared" si="0"/>
        <v>0</v>
      </c>
    </row>
    <row r="10" spans="1:9" ht="15.75" customHeight="1">
      <c r="A10" s="187"/>
      <c r="B10" s="21"/>
      <c r="C10" s="188"/>
      <c r="D10" s="21"/>
      <c r="E10" s="21"/>
      <c r="F10" s="21"/>
      <c r="G10" s="21"/>
      <c r="H10" s="311">
        <f t="shared" si="1"/>
        <v>0</v>
      </c>
      <c r="I10" s="35">
        <f t="shared" si="0"/>
        <v>0</v>
      </c>
    </row>
    <row r="11" spans="1:9" ht="15.75" customHeight="1">
      <c r="A11" s="186"/>
      <c r="B11" s="21"/>
      <c r="C11" s="188"/>
      <c r="D11" s="21"/>
      <c r="E11" s="21"/>
      <c r="F11" s="21"/>
      <c r="G11" s="21"/>
      <c r="H11" s="311">
        <f t="shared" si="1"/>
        <v>0</v>
      </c>
      <c r="I11" s="35">
        <f t="shared" si="0"/>
        <v>0</v>
      </c>
    </row>
    <row r="12" spans="1:9" ht="15.75" customHeight="1">
      <c r="A12" s="186"/>
      <c r="B12" s="21"/>
      <c r="C12" s="188"/>
      <c r="D12" s="21"/>
      <c r="E12" s="21"/>
      <c r="F12" s="21"/>
      <c r="G12" s="21"/>
      <c r="H12" s="311">
        <f t="shared" si="1"/>
        <v>0</v>
      </c>
      <c r="I12" s="35">
        <f t="shared" si="0"/>
        <v>0</v>
      </c>
    </row>
    <row r="13" spans="1:9" ht="15.75" customHeight="1">
      <c r="A13" s="186"/>
      <c r="B13" s="21"/>
      <c r="C13" s="188"/>
      <c r="D13" s="21"/>
      <c r="E13" s="21"/>
      <c r="F13" s="21"/>
      <c r="G13" s="21"/>
      <c r="H13" s="311">
        <f t="shared" si="1"/>
        <v>0</v>
      </c>
      <c r="I13" s="35">
        <f t="shared" si="0"/>
        <v>0</v>
      </c>
    </row>
    <row r="14" spans="1:9" ht="15.75" customHeight="1">
      <c r="A14" s="186"/>
      <c r="B14" s="21"/>
      <c r="C14" s="188"/>
      <c r="D14" s="21"/>
      <c r="E14" s="21"/>
      <c r="F14" s="21"/>
      <c r="G14" s="21"/>
      <c r="H14" s="311">
        <f t="shared" si="1"/>
        <v>0</v>
      </c>
      <c r="I14" s="35">
        <f t="shared" si="0"/>
        <v>0</v>
      </c>
    </row>
    <row r="15" spans="1:9" ht="15.75" customHeight="1">
      <c r="A15" s="186"/>
      <c r="B15" s="21"/>
      <c r="C15" s="188"/>
      <c r="D15" s="21"/>
      <c r="E15" s="21"/>
      <c r="F15" s="21"/>
      <c r="G15" s="21"/>
      <c r="H15" s="311">
        <f t="shared" si="1"/>
        <v>0</v>
      </c>
      <c r="I15" s="35">
        <f t="shared" si="0"/>
        <v>0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311">
        <f t="shared" si="1"/>
        <v>0</v>
      </c>
      <c r="I16" s="35">
        <f t="shared" si="0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311">
        <f t="shared" si="1"/>
        <v>0</v>
      </c>
      <c r="I17" s="35">
        <f t="shared" si="0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311">
        <f t="shared" si="1"/>
        <v>0</v>
      </c>
      <c r="I18" s="35">
        <f t="shared" si="0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311">
        <f t="shared" si="1"/>
        <v>0</v>
      </c>
      <c r="I19" s="35">
        <f t="shared" si="0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311">
        <f t="shared" si="1"/>
        <v>0</v>
      </c>
      <c r="I20" s="35">
        <f t="shared" si="0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311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311">
        <f t="shared" si="1"/>
        <v>0</v>
      </c>
      <c r="I22" s="37">
        <f t="shared" si="0"/>
        <v>0</v>
      </c>
    </row>
    <row r="23" spans="1:9" s="40" customFormat="1" ht="18" customHeight="1" thickBot="1">
      <c r="A23" s="61" t="s">
        <v>42</v>
      </c>
      <c r="B23" s="38">
        <f>SUM(B5:B22)</f>
        <v>0</v>
      </c>
      <c r="C23" s="48"/>
      <c r="D23" s="38">
        <f>SUM(D5:D22)</f>
        <v>0</v>
      </c>
      <c r="E23" s="38">
        <f>SUM(E5:E22)</f>
        <v>0</v>
      </c>
      <c r="F23" s="38"/>
      <c r="G23" s="38"/>
      <c r="H23" s="38">
        <f>SUM(H5:H22)</f>
        <v>0</v>
      </c>
      <c r="I23" s="39">
        <f>SUM(I5:I22)</f>
        <v>0</v>
      </c>
    </row>
  </sheetData>
  <sheetProtection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>&amp;C&amp;"Times New Roman CE,Félkövér"&amp;12SÁGVÁR KÖZSÉG ÖNKORMÁNYZAT&amp;R&amp;"Times New Roman CE,Félkövér" 7. melléklet a 9/2018. (VI.29.)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100" workbookViewId="0" topLeftCell="A1">
      <selection activeCell="H3" sqref="H3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3.50390625" style="2" bestFit="1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8" t="s">
        <v>448</v>
      </c>
      <c r="C2" s="419"/>
      <c r="D2" s="419"/>
      <c r="E2" s="419"/>
      <c r="F2" s="420"/>
      <c r="G2" s="339" t="s">
        <v>36</v>
      </c>
    </row>
    <row r="3" spans="1:7" s="43" customFormat="1" ht="36.75" thickBot="1">
      <c r="A3" s="234" t="s">
        <v>117</v>
      </c>
      <c r="B3" s="421" t="s">
        <v>287</v>
      </c>
      <c r="C3" s="422"/>
      <c r="D3" s="422"/>
      <c r="E3" s="422"/>
      <c r="F3" s="423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450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445</v>
      </c>
      <c r="E5" s="325" t="s">
        <v>483</v>
      </c>
      <c r="F5" s="325" t="s">
        <v>442</v>
      </c>
      <c r="G5" s="326" t="s">
        <v>484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446</v>
      </c>
      <c r="G6" s="323" t="s">
        <v>447</v>
      </c>
    </row>
    <row r="7" spans="1:7" s="41" customFormat="1" ht="15.75" customHeight="1" thickBot="1">
      <c r="A7" s="415" t="s">
        <v>37</v>
      </c>
      <c r="B7" s="416"/>
      <c r="C7" s="416"/>
      <c r="D7" s="416"/>
      <c r="E7" s="416"/>
      <c r="F7" s="416"/>
      <c r="G7" s="417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156858899</v>
      </c>
      <c r="D8" s="207">
        <f>+D9+D10+D11+D12+D13+D14</f>
        <v>691820</v>
      </c>
      <c r="E8" s="137">
        <f>+E9+E10+E11+E12+E13+E14</f>
        <v>938475</v>
      </c>
      <c r="F8" s="137">
        <f>+F9+F10+F11+F12+F13+F14</f>
        <v>1630295</v>
      </c>
      <c r="G8" s="278">
        <f>+G9+G10+G11+G12+G13+G14</f>
        <v>158489194</v>
      </c>
    </row>
    <row r="9" spans="1:7" s="45" customFormat="1" ht="12" customHeight="1">
      <c r="A9" s="167" t="s">
        <v>59</v>
      </c>
      <c r="B9" s="151" t="s">
        <v>142</v>
      </c>
      <c r="C9" s="139">
        <f>'9.1.1. sz. mell '!C9+'9.1.2. sz. mell '!C9+'9.1.3. sz. mell '!C9</f>
        <v>59445611</v>
      </c>
      <c r="D9" s="139">
        <f>'9.1.1. sz. mell '!D9+'9.1.2. sz. mell '!D9+'9.1.3. sz. mell '!D9</f>
        <v>0</v>
      </c>
      <c r="E9" s="139">
        <f>'9.1.1. sz. mell '!E9+'9.1.2. sz. mell '!E9+'9.1.3. sz. mell '!E9</f>
        <v>91866</v>
      </c>
      <c r="F9" s="139">
        <f>'9.1.1. sz. mell '!F9+'9.1.2. sz. mell '!F9+'9.1.3. sz. mell '!F9</f>
        <v>91866</v>
      </c>
      <c r="G9" s="346">
        <f>'9.1.1. sz. mell '!G9+'9.1.2. sz. mell '!G9+'9.1.3. sz. mell '!G9</f>
        <v>59537477</v>
      </c>
    </row>
    <row r="10" spans="1:7" s="46" customFormat="1" ht="12" customHeight="1">
      <c r="A10" s="168" t="s">
        <v>60</v>
      </c>
      <c r="B10" s="152" t="s">
        <v>143</v>
      </c>
      <c r="C10" s="139">
        <f>'9.1.1. sz. mell '!C10+'9.1.2. sz. mell '!C10+'9.1.3. sz. mell '!C10</f>
        <v>43214800</v>
      </c>
      <c r="D10" s="139">
        <f>'9.1.1. sz. mell '!D10+'9.1.2. sz. mell '!D10+'9.1.3. sz. mell '!D10</f>
        <v>0</v>
      </c>
      <c r="E10" s="139">
        <f>'9.1.1. sz. mell '!E10+'9.1.2. sz. mell '!E10+'9.1.3. sz. mell '!E10</f>
        <v>0</v>
      </c>
      <c r="F10" s="139">
        <f>'9.1.1. sz. mell '!F10+'9.1.2. sz. mell '!F10+'9.1.3. sz. mell '!F10</f>
        <v>0</v>
      </c>
      <c r="G10" s="349">
        <f>'9.1.1. sz. mell '!G10+'9.1.2. sz. mell '!G10+'9.1.3. sz. mell '!G10</f>
        <v>43214800</v>
      </c>
    </row>
    <row r="11" spans="1:7" s="46" customFormat="1" ht="12" customHeight="1">
      <c r="A11" s="168" t="s">
        <v>61</v>
      </c>
      <c r="B11" s="152" t="s">
        <v>144</v>
      </c>
      <c r="C11" s="139">
        <f>'9.1.1. sz. mell '!C11+'9.1.2. sz. mell '!C11+'9.1.3. sz. mell '!C11</f>
        <v>51893438</v>
      </c>
      <c r="D11" s="139">
        <f>'9.1.1. sz. mell '!D11+'9.1.2. sz. mell '!D11+'9.1.3. sz. mell '!D11</f>
        <v>0</v>
      </c>
      <c r="E11" s="139">
        <f>'9.1.1. sz. mell '!E11+'9.1.2. sz. mell '!E11+'9.1.3. sz. mell '!E11</f>
        <v>727080</v>
      </c>
      <c r="F11" s="139">
        <f>'9.1.1. sz. mell '!F11+'9.1.2. sz. mell '!F11+'9.1.3. sz. mell '!F11</f>
        <v>727080</v>
      </c>
      <c r="G11" s="349">
        <f>'9.1.1. sz. mell '!G11+'9.1.2. sz. mell '!G11+'9.1.3. sz. mell '!G11</f>
        <v>52620518</v>
      </c>
    </row>
    <row r="12" spans="1:7" s="46" customFormat="1" ht="12" customHeight="1">
      <c r="A12" s="168" t="s">
        <v>62</v>
      </c>
      <c r="B12" s="152" t="s">
        <v>145</v>
      </c>
      <c r="C12" s="139">
        <f>'9.1.1. sz. mell '!C12+'9.1.2. sz. mell '!C12+'9.1.3. sz. mell '!C12</f>
        <v>2305050</v>
      </c>
      <c r="D12" s="139">
        <f>'9.1.1. sz. mell '!D12+'9.1.2. sz. mell '!D12+'9.1.3. sz. mell '!D12</f>
        <v>0</v>
      </c>
      <c r="E12" s="139">
        <f>'9.1.1. sz. mell '!E12+'9.1.2. sz. mell '!E12+'9.1.3. sz. mell '!E12</f>
        <v>0</v>
      </c>
      <c r="F12" s="139">
        <f>'9.1.1. sz. mell '!F12+'9.1.2. sz. mell '!F12+'9.1.3. sz. mell '!F12</f>
        <v>0</v>
      </c>
      <c r="G12" s="349">
        <f>'9.1.1. sz. mell '!G12+'9.1.2. sz. mell '!G12+'9.1.3. sz. mell '!G12</f>
        <v>2305050</v>
      </c>
    </row>
    <row r="13" spans="1:7" s="46" customFormat="1" ht="12" customHeight="1">
      <c r="A13" s="168" t="s">
        <v>79</v>
      </c>
      <c r="B13" s="152" t="s">
        <v>361</v>
      </c>
      <c r="C13" s="139">
        <f>'9.1.1. sz. mell '!C13+'9.1.2. sz. mell '!C13+'9.1.3. sz. mell '!C13</f>
        <v>0</v>
      </c>
      <c r="D13" s="139">
        <f>'9.1.1. sz. mell '!D13+'9.1.2. sz. mell '!D13+'9.1.3. sz. mell '!D13</f>
        <v>691820</v>
      </c>
      <c r="E13" s="139">
        <f>'9.1.1. sz. mell '!E13+'9.1.2. sz. mell '!E13+'9.1.3. sz. mell '!E13</f>
        <v>119529</v>
      </c>
      <c r="F13" s="139">
        <f>'9.1.1. sz. mell '!F13+'9.1.2. sz. mell '!F13+'9.1.3. sz. mell '!F13</f>
        <v>811349</v>
      </c>
      <c r="G13" s="349">
        <f>'9.1.1. sz. mell '!G13+'9.1.2. sz. mell '!G13+'9.1.3. sz. mell '!G13</f>
        <v>811349</v>
      </c>
    </row>
    <row r="14" spans="1:7" s="45" customFormat="1" ht="12" customHeight="1" thickBot="1">
      <c r="A14" s="169" t="s">
        <v>63</v>
      </c>
      <c r="B14" s="80" t="s">
        <v>299</v>
      </c>
      <c r="C14" s="139">
        <f>'9.1.1. sz. mell '!C14+'9.1.2. sz. mell '!C14+'9.1.3. sz. mell '!C14</f>
        <v>0</v>
      </c>
      <c r="D14" s="139">
        <f>'9.1.1. sz. mell '!D14+'9.1.2. sz. mell '!D14+'9.1.3. sz. mell '!D14</f>
        <v>0</v>
      </c>
      <c r="E14" s="139">
        <f>'9.1.1. sz. mell '!E14+'9.1.2. sz. mell '!E14+'9.1.3. sz. mell '!E14</f>
        <v>0</v>
      </c>
      <c r="F14" s="139">
        <f>'9.1.1. sz. mell '!F14+'9.1.2. sz. mell '!F14+'9.1.3. sz. mell '!F14</f>
        <v>0</v>
      </c>
      <c r="G14" s="349">
        <f>'9.1.1. sz. mell '!G14+'9.1.2. sz. mell '!G14+'9.1.3. sz. mell '!G14</f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69348000</v>
      </c>
      <c r="D15" s="207">
        <f>+D16+D17+D18+D19+D20</f>
        <v>12222000</v>
      </c>
      <c r="E15" s="137">
        <f>+E16+E17+E18+E19+E20</f>
        <v>3001000</v>
      </c>
      <c r="F15" s="137">
        <f>+F16+F17+F18+F19+F20</f>
        <v>15223000</v>
      </c>
      <c r="G15" s="278">
        <f>+G16+G17+G18+G19+G20</f>
        <v>84571000</v>
      </c>
    </row>
    <row r="16" spans="1:7" s="45" customFormat="1" ht="12" customHeight="1">
      <c r="A16" s="167" t="s">
        <v>65</v>
      </c>
      <c r="B16" s="151" t="s">
        <v>147</v>
      </c>
      <c r="C16" s="139">
        <f>'9.1.1. sz. mell '!C16+'9.1.2. sz. mell '!C16+'9.1.3. sz. mell '!C16</f>
        <v>0</v>
      </c>
      <c r="D16" s="139">
        <f>'9.1.1. sz. mell '!D16+'9.1.2. sz. mell '!D16+'9.1.3. sz. mell '!D16</f>
        <v>0</v>
      </c>
      <c r="E16" s="139">
        <f>'9.1.1. sz. mell '!E16+'9.1.2. sz. mell '!E16+'9.1.3. sz. mell '!E16</f>
        <v>0</v>
      </c>
      <c r="F16" s="139">
        <f>'9.1.1. sz. mell '!F16+'9.1.2. sz. mell '!F16+'9.1.3. sz. mell '!F16</f>
        <v>0</v>
      </c>
      <c r="G16" s="349">
        <f>'9.1.1. sz. mell '!G16+'9.1.2. sz. mell '!G16+'9.1.3. sz. mell '!G16</f>
        <v>0</v>
      </c>
    </row>
    <row r="17" spans="1:7" s="45" customFormat="1" ht="12" customHeight="1">
      <c r="A17" s="168" t="s">
        <v>66</v>
      </c>
      <c r="B17" s="152" t="s">
        <v>148</v>
      </c>
      <c r="C17" s="139">
        <f>'9.1.1. sz. mell '!C17+'9.1.2. sz. mell '!C17+'9.1.3. sz. mell '!C17</f>
        <v>0</v>
      </c>
      <c r="D17" s="139">
        <f>'9.1.1. sz. mell '!D17+'9.1.2. sz. mell '!D17+'9.1.3. sz. mell '!D17</f>
        <v>0</v>
      </c>
      <c r="E17" s="139">
        <f>'9.1.1. sz. mell '!E17+'9.1.2. sz. mell '!E17+'9.1.3. sz. mell '!E17</f>
        <v>0</v>
      </c>
      <c r="F17" s="139">
        <f>'9.1.1. sz. mell '!F17+'9.1.2. sz. mell '!F17+'9.1.3. sz. mell '!F17</f>
        <v>0</v>
      </c>
      <c r="G17" s="349">
        <f>'9.1.1. sz. mell '!G17+'9.1.2. sz. mell '!G17+'9.1.3. sz. mell '!G17</f>
        <v>0</v>
      </c>
    </row>
    <row r="18" spans="1:7" s="45" customFormat="1" ht="12" customHeight="1">
      <c r="A18" s="168" t="s">
        <v>67</v>
      </c>
      <c r="B18" s="152" t="s">
        <v>291</v>
      </c>
      <c r="C18" s="139">
        <f>'9.1.1. sz. mell '!C18+'9.1.2. sz. mell '!C18+'9.1.3. sz. mell '!C18</f>
        <v>0</v>
      </c>
      <c r="D18" s="139">
        <f>'9.1.1. sz. mell '!D18+'9.1.2. sz. mell '!D18+'9.1.3. sz. mell '!D18</f>
        <v>0</v>
      </c>
      <c r="E18" s="139">
        <f>'9.1.1. sz. mell '!E18+'9.1.2. sz. mell '!E18+'9.1.3. sz. mell '!E18</f>
        <v>0</v>
      </c>
      <c r="F18" s="139">
        <f>'9.1.1. sz. mell '!F18+'9.1.2. sz. mell '!F18+'9.1.3. sz. mell '!F18</f>
        <v>0</v>
      </c>
      <c r="G18" s="349">
        <f>'9.1.1. sz. mell '!G18+'9.1.2. sz. mell '!G18+'9.1.3. sz. mell '!G18</f>
        <v>0</v>
      </c>
    </row>
    <row r="19" spans="1:7" s="45" customFormat="1" ht="12" customHeight="1">
      <c r="A19" s="168" t="s">
        <v>68</v>
      </c>
      <c r="B19" s="152" t="s">
        <v>292</v>
      </c>
      <c r="C19" s="139">
        <f>'9.1.1. sz. mell '!C19+'9.1.2. sz. mell '!C19+'9.1.3. sz. mell '!C19</f>
        <v>0</v>
      </c>
      <c r="D19" s="139">
        <f>'9.1.1. sz. mell '!D19+'9.1.2. sz. mell '!D19+'9.1.3. sz. mell '!D19</f>
        <v>0</v>
      </c>
      <c r="E19" s="139">
        <f>'9.1.1. sz. mell '!E19+'9.1.2. sz. mell '!E19+'9.1.3. sz. mell '!E19</f>
        <v>0</v>
      </c>
      <c r="F19" s="139">
        <f>'9.1.1. sz. mell '!F19+'9.1.2. sz. mell '!F19+'9.1.3. sz. mell '!F19</f>
        <v>0</v>
      </c>
      <c r="G19" s="349">
        <f>'9.1.1. sz. mell '!G19+'9.1.2. sz. mell '!G19+'9.1.3. sz. mell '!G19</f>
        <v>0</v>
      </c>
    </row>
    <row r="20" spans="1:7" s="45" customFormat="1" ht="12" customHeight="1">
      <c r="A20" s="168" t="s">
        <v>69</v>
      </c>
      <c r="B20" s="152" t="s">
        <v>149</v>
      </c>
      <c r="C20" s="139">
        <f>'9.1.1. sz. mell '!C20+'9.1.2. sz. mell '!C20+'9.1.3. sz. mell '!C20</f>
        <v>69348000</v>
      </c>
      <c r="D20" s="139">
        <f>'9.1.1. sz. mell '!D20+'9.1.2. sz. mell '!D20+'9.1.3. sz. mell '!D20</f>
        <v>12222000</v>
      </c>
      <c r="E20" s="139">
        <f>'9.1.1. sz. mell '!E20+'9.1.2. sz. mell '!E20+'9.1.3. sz. mell '!E20</f>
        <v>3001000</v>
      </c>
      <c r="F20" s="139">
        <f>'9.1.1. sz. mell '!F20+'9.1.2. sz. mell '!F20+'9.1.3. sz. mell '!F20</f>
        <v>15223000</v>
      </c>
      <c r="G20" s="349">
        <f>'9.1.1. sz. mell '!G20+'9.1.2. sz. mell '!G20+'9.1.3. sz. mell '!G20</f>
        <v>84571000</v>
      </c>
    </row>
    <row r="21" spans="1:7" s="46" customFormat="1" ht="12" customHeight="1" thickBot="1">
      <c r="A21" s="169" t="s">
        <v>75</v>
      </c>
      <c r="B21" s="80" t="s">
        <v>150</v>
      </c>
      <c r="C21" s="139">
        <f>'9.1.1. sz. mell '!C21+'9.1.2. sz. mell '!C21+'9.1.3. sz. mell '!C21</f>
        <v>33531000</v>
      </c>
      <c r="D21" s="139">
        <f>'9.1.1. sz. mell '!D21+'9.1.2. sz. mell '!D21+'9.1.3. sz. mell '!D21</f>
        <v>9477000</v>
      </c>
      <c r="E21" s="139">
        <f>'9.1.1. sz. mell '!E21+'9.1.2. sz. mell '!E21+'9.1.3. sz. mell '!E21</f>
        <v>0</v>
      </c>
      <c r="F21" s="139">
        <f>'9.1.1. sz. mell '!F21+'9.1.2. sz. mell '!F21+'9.1.3. sz. mell '!F21</f>
        <v>9477000</v>
      </c>
      <c r="G21" s="349">
        <f>'9.1.1. sz. mell '!G21+'9.1.2. sz. mell '!G21+'9.1.3. sz. mell '!G21</f>
        <v>43008000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102300000</v>
      </c>
      <c r="D22" s="207">
        <f>+D23+D24+D25+D26+D27</f>
        <v>-14960000</v>
      </c>
      <c r="E22" s="137">
        <f>+E23+E24+E25+E26+E27</f>
        <v>197000</v>
      </c>
      <c r="F22" s="137">
        <f>+F23+F24+F25+F26+F27</f>
        <v>-14763000</v>
      </c>
      <c r="G22" s="278">
        <f>+G23+G24+G25+G26+G27</f>
        <v>87537000</v>
      </c>
    </row>
    <row r="23" spans="1:7" s="46" customFormat="1" ht="12" customHeight="1">
      <c r="A23" s="167" t="s">
        <v>48</v>
      </c>
      <c r="B23" s="151" t="s">
        <v>152</v>
      </c>
      <c r="C23" s="139">
        <f>'9.1.1. sz. mell '!C23+'9.1.2. sz. mell '!C23+'9.1.3. sz. mell '!C23</f>
        <v>0</v>
      </c>
      <c r="D23" s="139">
        <f>'9.1.1. sz. mell '!D23+'9.1.2. sz. mell '!D23+'9.1.3. sz. mell '!D23</f>
        <v>14960000</v>
      </c>
      <c r="E23" s="139">
        <f>'9.1.1. sz. mell '!E23+'9.1.2. sz. mell '!E23+'9.1.3. sz. mell '!E23</f>
        <v>0</v>
      </c>
      <c r="F23" s="139">
        <f>'9.1.1. sz. mell '!F23+'9.1.2. sz. mell '!F23+'9.1.3. sz. mell '!F23</f>
        <v>14960000</v>
      </c>
      <c r="G23" s="349">
        <f>'9.1.1. sz. mell '!G23+'9.1.2. sz. mell '!G23+'9.1.3. sz. mell '!G23</f>
        <v>14960000</v>
      </c>
    </row>
    <row r="24" spans="1:7" s="45" customFormat="1" ht="12" customHeight="1">
      <c r="A24" s="168" t="s">
        <v>49</v>
      </c>
      <c r="B24" s="152" t="s">
        <v>153</v>
      </c>
      <c r="C24" s="139">
        <f>'9.1.1. sz. mell '!C24+'9.1.2. sz. mell '!C24+'9.1.3. sz. mell '!C24</f>
        <v>0</v>
      </c>
      <c r="D24" s="139">
        <f>'9.1.1. sz. mell '!D24+'9.1.2. sz. mell '!D24+'9.1.3. sz. mell '!D24</f>
        <v>0</v>
      </c>
      <c r="E24" s="139">
        <f>'9.1.1. sz. mell '!E24+'9.1.2. sz. mell '!E24+'9.1.3. sz. mell '!E24</f>
        <v>0</v>
      </c>
      <c r="F24" s="139">
        <f>'9.1.1. sz. mell '!F24+'9.1.2. sz. mell '!F24+'9.1.3. sz. mell '!F24</f>
        <v>0</v>
      </c>
      <c r="G24" s="349">
        <f>'9.1.1. sz. mell '!G24+'9.1.2. sz. mell '!G24+'9.1.3. sz. mell '!G24</f>
        <v>0</v>
      </c>
    </row>
    <row r="25" spans="1:7" s="46" customFormat="1" ht="12" customHeight="1">
      <c r="A25" s="168" t="s">
        <v>50</v>
      </c>
      <c r="B25" s="152" t="s">
        <v>293</v>
      </c>
      <c r="C25" s="139">
        <f>'9.1.1. sz. mell '!C25+'9.1.2. sz. mell '!C25+'9.1.3. sz. mell '!C25</f>
        <v>0</v>
      </c>
      <c r="D25" s="139">
        <f>'9.1.1. sz. mell '!D25+'9.1.2. sz. mell '!D25+'9.1.3. sz. mell '!D25</f>
        <v>0</v>
      </c>
      <c r="E25" s="139">
        <f>'9.1.1. sz. mell '!E25+'9.1.2. sz. mell '!E25+'9.1.3. sz. mell '!E25</f>
        <v>0</v>
      </c>
      <c r="F25" s="139">
        <f>'9.1.1. sz. mell '!F25+'9.1.2. sz. mell '!F25+'9.1.3. sz. mell '!F25</f>
        <v>0</v>
      </c>
      <c r="G25" s="349">
        <f>'9.1.1. sz. mell '!G25+'9.1.2. sz. mell '!G25+'9.1.3. sz. mell '!G25</f>
        <v>0</v>
      </c>
    </row>
    <row r="26" spans="1:7" s="46" customFormat="1" ht="12" customHeight="1">
      <c r="A26" s="168" t="s">
        <v>51</v>
      </c>
      <c r="B26" s="152" t="s">
        <v>294</v>
      </c>
      <c r="C26" s="139">
        <f>'9.1.1. sz. mell '!C26+'9.1.2. sz. mell '!C26+'9.1.3. sz. mell '!C26</f>
        <v>0</v>
      </c>
      <c r="D26" s="139">
        <f>'9.1.1. sz. mell '!D26+'9.1.2. sz. mell '!D26+'9.1.3. sz. mell '!D26</f>
        <v>0</v>
      </c>
      <c r="E26" s="139">
        <f>'9.1.1. sz. mell '!E26+'9.1.2. sz. mell '!E26+'9.1.3. sz. mell '!E26</f>
        <v>0</v>
      </c>
      <c r="F26" s="139">
        <f>'9.1.1. sz. mell '!F26+'9.1.2. sz. mell '!F26+'9.1.3. sz. mell '!F26</f>
        <v>0</v>
      </c>
      <c r="G26" s="349">
        <f>'9.1.1. sz. mell '!G26+'9.1.2. sz. mell '!G26+'9.1.3. sz. mell '!G26</f>
        <v>0</v>
      </c>
    </row>
    <row r="27" spans="1:7" s="46" customFormat="1" ht="12" customHeight="1">
      <c r="A27" s="168" t="s">
        <v>92</v>
      </c>
      <c r="B27" s="152" t="s">
        <v>154</v>
      </c>
      <c r="C27" s="139">
        <f>'9.1.1. sz. mell '!C27+'9.1.2. sz. mell '!C27+'9.1.3. sz. mell '!C27</f>
        <v>102300000</v>
      </c>
      <c r="D27" s="139">
        <f>'9.1.1. sz. mell '!D27+'9.1.2. sz. mell '!D27+'9.1.3. sz. mell '!D27</f>
        <v>-29920000</v>
      </c>
      <c r="E27" s="139">
        <f>'9.1.1. sz. mell '!E27+'9.1.2. sz. mell '!E27+'9.1.3. sz. mell '!E27</f>
        <v>197000</v>
      </c>
      <c r="F27" s="139">
        <f>'9.1.1. sz. mell '!F27+'9.1.2. sz. mell '!F27+'9.1.3. sz. mell '!F27</f>
        <v>-29723000</v>
      </c>
      <c r="G27" s="349">
        <f>'9.1.1. sz. mell '!G27+'9.1.2. sz. mell '!G27+'9.1.3. sz. mell '!G27</f>
        <v>72577000</v>
      </c>
    </row>
    <row r="28" spans="1:7" s="46" customFormat="1" ht="12" customHeight="1" thickBot="1">
      <c r="A28" s="169" t="s">
        <v>93</v>
      </c>
      <c r="B28" s="80" t="s">
        <v>155</v>
      </c>
      <c r="C28" s="139">
        <f>'9.1.1. sz. mell '!C28+'9.1.2. sz. mell '!C28+'9.1.3. sz. mell '!C28</f>
        <v>35441000</v>
      </c>
      <c r="D28" s="139">
        <f>'9.1.1. sz. mell '!D28+'9.1.2. sz. mell '!D28+'9.1.3. sz. mell '!D28</f>
        <v>0</v>
      </c>
      <c r="E28" s="139">
        <f>'9.1.1. sz. mell '!E28+'9.1.2. sz. mell '!E28+'9.1.3. sz. mell '!E28</f>
        <v>0</v>
      </c>
      <c r="F28" s="139">
        <f>'9.1.1. sz. mell '!F28+'9.1.2. sz. mell '!F28+'9.1.3. sz. mell '!F28</f>
        <v>0</v>
      </c>
      <c r="G28" s="349">
        <f>'9.1.1. sz. mell '!G28+'9.1.2. sz. mell '!G28+'9.1.3. sz. mell '!G28</f>
        <v>35441000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+C30+C31+C33+C34+C35+C36+C37+C32</f>
        <v>69950000</v>
      </c>
      <c r="D29" s="143">
        <f>+D30+D31+D33+D34+D35+D36+D37+D32</f>
        <v>0</v>
      </c>
      <c r="E29" s="143">
        <f>+E30+E31+E33+E34+E35+E36+E37+E32</f>
        <v>0</v>
      </c>
      <c r="F29" s="143">
        <f>+F30+F31+F33+F34+F35+F36+F37+F32</f>
        <v>0</v>
      </c>
      <c r="G29" s="143">
        <f>+G30+G31+G33+G34+G35+G36+G37+G32</f>
        <v>69950000</v>
      </c>
    </row>
    <row r="30" spans="1:7" s="46" customFormat="1" ht="12" customHeight="1">
      <c r="A30" s="167" t="s">
        <v>156</v>
      </c>
      <c r="B30" s="151" t="s">
        <v>422</v>
      </c>
      <c r="C30" s="139">
        <f>'9.1.1. sz. mell '!C30+'9.1.2. sz. mell '!C30+'9.1.3. sz. mell '!C30</f>
        <v>7000000</v>
      </c>
      <c r="D30" s="139">
        <f>'9.1.1. sz. mell '!D30+'9.1.2. sz. mell '!D30+'9.1.3. sz. mell '!D30</f>
        <v>0</v>
      </c>
      <c r="E30" s="139">
        <f>'9.1.1. sz. mell '!E30+'9.1.2. sz. mell '!E30+'9.1.3. sz. mell '!E30</f>
        <v>0</v>
      </c>
      <c r="F30" s="139">
        <f>'9.1.1. sz. mell '!F30+'9.1.2. sz. mell '!F30+'9.1.3. sz. mell '!F30</f>
        <v>0</v>
      </c>
      <c r="G30" s="349">
        <f>'9.1.1. sz. mell '!G30+'9.1.2. sz. mell '!G30+'9.1.3. sz. mell '!G30</f>
        <v>7000000</v>
      </c>
    </row>
    <row r="31" spans="1:7" s="46" customFormat="1" ht="12" customHeight="1">
      <c r="A31" s="167" t="s">
        <v>157</v>
      </c>
      <c r="B31" s="151" t="s">
        <v>451</v>
      </c>
      <c r="C31" s="139">
        <f>'9.1.1. sz. mell '!C31+'9.1.2. sz. mell '!C31+'9.1.3. sz. mell '!C31</f>
        <v>200000</v>
      </c>
      <c r="D31" s="139">
        <f>'9.1.1. sz. mell '!D31+'9.1.2. sz. mell '!D31+'9.1.3. sz. mell '!D31</f>
        <v>0</v>
      </c>
      <c r="E31" s="139">
        <f>'9.1.1. sz. mell '!E31+'9.1.2. sz. mell '!E31+'9.1.3. sz. mell '!E31</f>
        <v>0</v>
      </c>
      <c r="F31" s="139">
        <f>'9.1.1. sz. mell '!F31+'9.1.2. sz. mell '!F31+'9.1.3. sz. mell '!F31</f>
        <v>0</v>
      </c>
      <c r="G31" s="349">
        <f>'9.1.1. sz. mell '!G31+'9.1.2. sz. mell '!G31+'9.1.3. sz. mell '!G31</f>
        <v>200000</v>
      </c>
    </row>
    <row r="32" spans="1:7" s="46" customFormat="1" ht="12" customHeight="1">
      <c r="A32" s="168" t="s">
        <v>158</v>
      </c>
      <c r="B32" s="152" t="s">
        <v>452</v>
      </c>
      <c r="C32" s="139">
        <f>'9.1.1. sz. mell '!C32+'9.1.2. sz. mell '!C32+'9.1.3. sz. mell '!C32</f>
        <v>7600000</v>
      </c>
      <c r="D32" s="139">
        <f>'9.1.1. sz. mell '!D32+'9.1.2. sz. mell '!D32+'9.1.3. sz. mell '!D32</f>
        <v>0</v>
      </c>
      <c r="E32" s="139">
        <f>'9.1.1. sz. mell '!E32+'9.1.2. sz. mell '!E32+'9.1.3. sz. mell '!E32</f>
        <v>0</v>
      </c>
      <c r="F32" s="139">
        <f>'9.1.1. sz. mell '!F32+'9.1.2. sz. mell '!F32+'9.1.3. sz. mell '!F32</f>
        <v>0</v>
      </c>
      <c r="G32" s="349">
        <f>'9.1.1. sz. mell '!G32+'9.1.2. sz. mell '!G32+'9.1.3. sz. mell '!G32</f>
        <v>7600000</v>
      </c>
    </row>
    <row r="33" spans="1:7" s="46" customFormat="1" ht="12" customHeight="1">
      <c r="A33" s="168" t="s">
        <v>159</v>
      </c>
      <c r="B33" s="152" t="s">
        <v>423</v>
      </c>
      <c r="C33" s="139">
        <f>'9.1.1. sz. mell '!C33+'9.1.2. sz. mell '!C33+'9.1.3. sz. mell '!C33</f>
        <v>50000000</v>
      </c>
      <c r="D33" s="139">
        <f>'9.1.1. sz. mell '!D33+'9.1.2. sz. mell '!D33+'9.1.3. sz. mell '!D33</f>
        <v>0</v>
      </c>
      <c r="E33" s="139">
        <f>'9.1.1. sz. mell '!E33+'9.1.2. sz. mell '!E33+'9.1.3. sz. mell '!E33</f>
        <v>0</v>
      </c>
      <c r="F33" s="139">
        <f>'9.1.1. sz. mell '!F33+'9.1.2. sz. mell '!F33+'9.1.3. sz. mell '!F33</f>
        <v>0</v>
      </c>
      <c r="G33" s="349">
        <f>'9.1.1. sz. mell '!G33+'9.1.2. sz. mell '!G33+'9.1.3. sz. mell '!G33</f>
        <v>50000000</v>
      </c>
    </row>
    <row r="34" spans="1:7" s="46" customFormat="1" ht="12" customHeight="1">
      <c r="A34" s="168" t="s">
        <v>425</v>
      </c>
      <c r="B34" s="152" t="s">
        <v>424</v>
      </c>
      <c r="C34" s="139">
        <f>'9.1.1. sz. mell '!C34+'9.1.2. sz. mell '!C34+'9.1.3. sz. mell '!C34</f>
        <v>0</v>
      </c>
      <c r="D34" s="139">
        <f>'9.1.1. sz. mell '!D34+'9.1.2. sz. mell '!D34+'9.1.3. sz. mell '!D34</f>
        <v>0</v>
      </c>
      <c r="E34" s="139">
        <f>'9.1.1. sz. mell '!E34+'9.1.2. sz. mell '!E34+'9.1.3. sz. mell '!E34</f>
        <v>0</v>
      </c>
      <c r="F34" s="139">
        <f>'9.1.1. sz. mell '!F34+'9.1.2. sz. mell '!F34+'9.1.3. sz. mell '!F34</f>
        <v>0</v>
      </c>
      <c r="G34" s="349">
        <f>'9.1.1. sz. mell '!G34+'9.1.2. sz. mell '!G34+'9.1.3. sz. mell '!G34</f>
        <v>0</v>
      </c>
    </row>
    <row r="35" spans="1:7" s="46" customFormat="1" ht="12" customHeight="1">
      <c r="A35" s="168" t="s">
        <v>426</v>
      </c>
      <c r="B35" s="152" t="s">
        <v>160</v>
      </c>
      <c r="C35" s="139">
        <f>'9.1.1. sz. mell '!C35+'9.1.2. sz. mell '!C35+'9.1.3. sz. mell '!C35</f>
        <v>5000000</v>
      </c>
      <c r="D35" s="139">
        <f>'9.1.1. sz. mell '!D35+'9.1.2. sz. mell '!D35+'9.1.3. sz. mell '!D35</f>
        <v>0</v>
      </c>
      <c r="E35" s="139">
        <f>'9.1.1. sz. mell '!E35+'9.1.2. sz. mell '!E35+'9.1.3. sz. mell '!E35</f>
        <v>0</v>
      </c>
      <c r="F35" s="139">
        <f>'9.1.1. sz. mell '!F35+'9.1.2. sz. mell '!F35+'9.1.3. sz. mell '!F35</f>
        <v>0</v>
      </c>
      <c r="G35" s="349">
        <f>'9.1.1. sz. mell '!G35+'9.1.2. sz. mell '!G35+'9.1.3. sz. mell '!G35</f>
        <v>5000000</v>
      </c>
    </row>
    <row r="36" spans="1:7" s="46" customFormat="1" ht="12" customHeight="1">
      <c r="A36" s="168" t="s">
        <v>427</v>
      </c>
      <c r="B36" s="152" t="s">
        <v>161</v>
      </c>
      <c r="C36" s="139">
        <f>'9.1.1. sz. mell '!C36+'9.1.2. sz. mell '!C36+'9.1.3. sz. mell '!C36</f>
        <v>0</v>
      </c>
      <c r="D36" s="139">
        <f>'9.1.1. sz. mell '!D36+'9.1.2. sz. mell '!D36+'9.1.3. sz. mell '!D36</f>
        <v>0</v>
      </c>
      <c r="E36" s="139">
        <f>'9.1.1. sz. mell '!E36+'9.1.2. sz. mell '!E36+'9.1.3. sz. mell '!E36</f>
        <v>0</v>
      </c>
      <c r="F36" s="139">
        <f>'9.1.1. sz. mell '!F36+'9.1.2. sz. mell '!F36+'9.1.3. sz. mell '!F36</f>
        <v>0</v>
      </c>
      <c r="G36" s="349">
        <f>'9.1.1. sz. mell '!G36+'9.1.2. sz. mell '!G36+'9.1.3. sz. mell '!G36</f>
        <v>0</v>
      </c>
    </row>
    <row r="37" spans="1:7" s="46" customFormat="1" ht="12" customHeight="1" thickBot="1">
      <c r="A37" s="169" t="s">
        <v>453</v>
      </c>
      <c r="B37" s="80" t="s">
        <v>162</v>
      </c>
      <c r="C37" s="139">
        <f>'9.1.1. sz. mell '!C37+'9.1.2. sz. mell '!C37+'9.1.3. sz. mell '!C37</f>
        <v>150000</v>
      </c>
      <c r="D37" s="139">
        <f>'9.1.1. sz. mell '!D37+'9.1.2. sz. mell '!D37+'9.1.3. sz. mell '!D37</f>
        <v>0</v>
      </c>
      <c r="E37" s="139">
        <f>'9.1.1. sz. mell '!E37+'9.1.2. sz. mell '!E37+'9.1.3. sz. mell '!E37</f>
        <v>0</v>
      </c>
      <c r="F37" s="139">
        <f>'9.1.1. sz. mell '!F37+'9.1.2. sz. mell '!F37+'9.1.3. sz. mell '!F37</f>
        <v>0</v>
      </c>
      <c r="G37" s="349">
        <f>'9.1.1. sz. mell '!G37+'9.1.2. sz. mell '!G37+'9.1.3. sz. mell '!G37</f>
        <v>150000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35842000</v>
      </c>
      <c r="D38" s="207">
        <f>SUM(D39:D49)</f>
        <v>0</v>
      </c>
      <c r="E38" s="137">
        <f>SUM(E39:E49)</f>
        <v>48000</v>
      </c>
      <c r="F38" s="137">
        <f>SUM(F39:F49)</f>
        <v>48000</v>
      </c>
      <c r="G38" s="278">
        <f>SUM(G39:G49)</f>
        <v>35890000</v>
      </c>
    </row>
    <row r="39" spans="1:7" s="46" customFormat="1" ht="12" customHeight="1">
      <c r="A39" s="167" t="s">
        <v>52</v>
      </c>
      <c r="B39" s="151" t="s">
        <v>165</v>
      </c>
      <c r="C39" s="139">
        <f>'9.1.1. sz. mell '!C39+'9.1.2. sz. mell '!C39+'9.1.3. sz. mell '!C39</f>
        <v>0</v>
      </c>
      <c r="D39" s="139">
        <f>'9.1.1. sz. mell '!D39+'9.1.2. sz. mell '!D39+'9.1.3. sz. mell '!D39</f>
        <v>0</v>
      </c>
      <c r="E39" s="139">
        <f>'9.1.1. sz. mell '!E39+'9.1.2. sz. mell '!E39+'9.1.3. sz. mell '!E39</f>
        <v>0</v>
      </c>
      <c r="F39" s="139">
        <f>'9.1.1. sz. mell '!F39+'9.1.2. sz. mell '!F39+'9.1.3. sz. mell '!F39</f>
        <v>0</v>
      </c>
      <c r="G39" s="349">
        <f>'9.1.1. sz. mell '!G39+'9.1.2. sz. mell '!G39+'9.1.3. sz. mell '!G39</f>
        <v>0</v>
      </c>
    </row>
    <row r="40" spans="1:7" s="46" customFormat="1" ht="12" customHeight="1">
      <c r="A40" s="168" t="s">
        <v>53</v>
      </c>
      <c r="B40" s="152" t="s">
        <v>166</v>
      </c>
      <c r="C40" s="139">
        <f>'9.1.1. sz. mell '!C40+'9.1.2. sz. mell '!C40+'9.1.3. sz. mell '!C40</f>
        <v>21405000</v>
      </c>
      <c r="D40" s="139">
        <f>'9.1.1. sz. mell '!D40+'9.1.2. sz. mell '!D40+'9.1.3. sz. mell '!D40</f>
        <v>0</v>
      </c>
      <c r="E40" s="139">
        <f>'9.1.1. sz. mell '!E40+'9.1.2. sz. mell '!E40+'9.1.3. sz. mell '!E40</f>
        <v>0</v>
      </c>
      <c r="F40" s="139">
        <f>'9.1.1. sz. mell '!F40+'9.1.2. sz. mell '!F40+'9.1.3. sz. mell '!F40</f>
        <v>0</v>
      </c>
      <c r="G40" s="349">
        <f>'9.1.1. sz. mell '!G40+'9.1.2. sz. mell '!G40+'9.1.3. sz. mell '!G40</f>
        <v>21405000</v>
      </c>
    </row>
    <row r="41" spans="1:7" s="46" customFormat="1" ht="12" customHeight="1">
      <c r="A41" s="168" t="s">
        <v>54</v>
      </c>
      <c r="B41" s="152" t="s">
        <v>167</v>
      </c>
      <c r="C41" s="139">
        <f>'9.1.1. sz. mell '!C41+'9.1.2. sz. mell '!C41+'9.1.3. sz. mell '!C41</f>
        <v>355000</v>
      </c>
      <c r="D41" s="139">
        <f>'9.1.1. sz. mell '!D41+'9.1.2. sz. mell '!D41+'9.1.3. sz. mell '!D41</f>
        <v>0</v>
      </c>
      <c r="E41" s="139">
        <f>'9.1.1. sz. mell '!E41+'9.1.2. sz. mell '!E41+'9.1.3. sz. mell '!E41</f>
        <v>0</v>
      </c>
      <c r="F41" s="139">
        <f>'9.1.1. sz. mell '!F41+'9.1.2. sz. mell '!F41+'9.1.3. sz. mell '!F41</f>
        <v>0</v>
      </c>
      <c r="G41" s="349">
        <f>'9.1.1. sz. mell '!G41+'9.1.2. sz. mell '!G41+'9.1.3. sz. mell '!G41</f>
        <v>355000</v>
      </c>
    </row>
    <row r="42" spans="1:7" s="46" customFormat="1" ht="12" customHeight="1">
      <c r="A42" s="168" t="s">
        <v>96</v>
      </c>
      <c r="B42" s="152" t="s">
        <v>168</v>
      </c>
      <c r="C42" s="139">
        <f>'9.1.1. sz. mell '!C42+'9.1.2. sz. mell '!C42+'9.1.3. sz. mell '!C42</f>
        <v>12770000</v>
      </c>
      <c r="D42" s="139">
        <f>'9.1.1. sz. mell '!D42+'9.1.2. sz. mell '!D42+'9.1.3. sz. mell '!D42</f>
        <v>0</v>
      </c>
      <c r="E42" s="139">
        <f>'9.1.1. sz. mell '!E42+'9.1.2. sz. mell '!E42+'9.1.3. sz. mell '!E42</f>
        <v>0</v>
      </c>
      <c r="F42" s="139">
        <f>'9.1.1. sz. mell '!F42+'9.1.2. sz. mell '!F42+'9.1.3. sz. mell '!F42</f>
        <v>0</v>
      </c>
      <c r="G42" s="349">
        <f>'9.1.1. sz. mell '!G42+'9.1.2. sz. mell '!G42+'9.1.3. sz. mell '!G42</f>
        <v>12770000</v>
      </c>
    </row>
    <row r="43" spans="1:7" s="46" customFormat="1" ht="12" customHeight="1">
      <c r="A43" s="168" t="s">
        <v>97</v>
      </c>
      <c r="B43" s="152" t="s">
        <v>169</v>
      </c>
      <c r="C43" s="139">
        <f>'9.1.1. sz. mell '!C43+'9.1.2. sz. mell '!C43+'9.1.3. sz. mell '!C43</f>
        <v>0</v>
      </c>
      <c r="D43" s="139">
        <f>'9.1.1. sz. mell '!D43+'9.1.2. sz. mell '!D43+'9.1.3. sz. mell '!D43</f>
        <v>0</v>
      </c>
      <c r="E43" s="139">
        <f>'9.1.1. sz. mell '!E43+'9.1.2. sz. mell '!E43+'9.1.3. sz. mell '!E43</f>
        <v>0</v>
      </c>
      <c r="F43" s="139">
        <f>'9.1.1. sz. mell '!F43+'9.1.2. sz. mell '!F43+'9.1.3. sz. mell '!F43</f>
        <v>0</v>
      </c>
      <c r="G43" s="349">
        <f>'9.1.1. sz. mell '!G43+'9.1.2. sz. mell '!G43+'9.1.3. sz. mell '!G43</f>
        <v>0</v>
      </c>
    </row>
    <row r="44" spans="1:7" s="46" customFormat="1" ht="12" customHeight="1">
      <c r="A44" s="168" t="s">
        <v>98</v>
      </c>
      <c r="B44" s="152" t="s">
        <v>170</v>
      </c>
      <c r="C44" s="139">
        <f>'9.1.1. sz. mell '!C44+'9.1.2. sz. mell '!C44+'9.1.3. sz. mell '!C44</f>
        <v>0</v>
      </c>
      <c r="D44" s="139">
        <f>'9.1.1. sz. mell '!D44+'9.1.2. sz. mell '!D44+'9.1.3. sz. mell '!D44</f>
        <v>0</v>
      </c>
      <c r="E44" s="139">
        <f>'9.1.1. sz. mell '!E44+'9.1.2. sz. mell '!E44+'9.1.3. sz. mell '!E44</f>
        <v>0</v>
      </c>
      <c r="F44" s="139">
        <f>'9.1.1. sz. mell '!F44+'9.1.2. sz. mell '!F44+'9.1.3. sz. mell '!F44</f>
        <v>0</v>
      </c>
      <c r="G44" s="349">
        <f>'9.1.1. sz. mell '!G44+'9.1.2. sz. mell '!G44+'9.1.3. sz. mell '!G44</f>
        <v>0</v>
      </c>
    </row>
    <row r="45" spans="1:7" s="46" customFormat="1" ht="12" customHeight="1">
      <c r="A45" s="168" t="s">
        <v>99</v>
      </c>
      <c r="B45" s="152" t="s">
        <v>171</v>
      </c>
      <c r="C45" s="139">
        <f>'9.1.1. sz. mell '!C45+'9.1.2. sz. mell '!C45+'9.1.3. sz. mell '!C45</f>
        <v>0</v>
      </c>
      <c r="D45" s="139">
        <f>'9.1.1. sz. mell '!D45+'9.1.2. sz. mell '!D45+'9.1.3. sz. mell '!D45</f>
        <v>0</v>
      </c>
      <c r="E45" s="139">
        <f>'9.1.1. sz. mell '!E45+'9.1.2. sz. mell '!E45+'9.1.3. sz. mell '!E45</f>
        <v>0</v>
      </c>
      <c r="F45" s="139">
        <f>'9.1.1. sz. mell '!F45+'9.1.2. sz. mell '!F45+'9.1.3. sz. mell '!F45</f>
        <v>0</v>
      </c>
      <c r="G45" s="347">
        <f>'9.1.1. sz. mell '!G45+'9.1.2. sz. mell '!G45+'9.1.3. sz. mell '!G45</f>
        <v>0</v>
      </c>
    </row>
    <row r="46" spans="1:7" s="46" customFormat="1" ht="12" customHeight="1">
      <c r="A46" s="168" t="s">
        <v>100</v>
      </c>
      <c r="B46" s="152" t="s">
        <v>172</v>
      </c>
      <c r="C46" s="139">
        <f>'9.1.1. sz. mell '!C46+'9.1.2. sz. mell '!C46+'9.1.3. sz. mell '!C46</f>
        <v>232000</v>
      </c>
      <c r="D46" s="139">
        <f>'9.1.1. sz. mell '!D46+'9.1.2. sz. mell '!D46+'9.1.3. sz. mell '!D46</f>
        <v>0</v>
      </c>
      <c r="E46" s="139">
        <f>'9.1.1. sz. mell '!E46+'9.1.2. sz. mell '!E46+'9.1.3. sz. mell '!E46</f>
        <v>0</v>
      </c>
      <c r="F46" s="139">
        <f>'9.1.1. sz. mell '!F46+'9.1.2. sz. mell '!F46+'9.1.3. sz. mell '!F46</f>
        <v>0</v>
      </c>
      <c r="G46" s="349">
        <f>'9.1.1. sz. mell '!G46+'9.1.2. sz. mell '!G46+'9.1.3. sz. mell '!G46</f>
        <v>232000</v>
      </c>
    </row>
    <row r="47" spans="1:7" s="46" customFormat="1" ht="12" customHeight="1">
      <c r="A47" s="168" t="s">
        <v>163</v>
      </c>
      <c r="B47" s="152" t="s">
        <v>173</v>
      </c>
      <c r="C47" s="139">
        <f>'9.1.1. sz. mell '!C47+'9.1.2. sz. mell '!C47+'9.1.3. sz. mell '!C47</f>
        <v>0</v>
      </c>
      <c r="D47" s="139">
        <f>'9.1.1. sz. mell '!D47+'9.1.2. sz. mell '!D47+'9.1.3. sz. mell '!D47</f>
        <v>0</v>
      </c>
      <c r="E47" s="139">
        <f>'9.1.1. sz. mell '!E47+'9.1.2. sz. mell '!E47+'9.1.3. sz. mell '!E47</f>
        <v>0</v>
      </c>
      <c r="F47" s="139">
        <f>'9.1.1. sz. mell '!F47+'9.1.2. sz. mell '!F47+'9.1.3. sz. mell '!F47</f>
        <v>0</v>
      </c>
      <c r="G47" s="349">
        <f>'9.1.1. sz. mell '!G47+'9.1.2. sz. mell '!G47+'9.1.3. sz. mell '!G47</f>
        <v>0</v>
      </c>
    </row>
    <row r="48" spans="1:7" s="46" customFormat="1" ht="12" customHeight="1">
      <c r="A48" s="169" t="s">
        <v>164</v>
      </c>
      <c r="B48" s="153" t="s">
        <v>302</v>
      </c>
      <c r="C48" s="139">
        <f>'9.1.1. sz. mell '!C48+'9.1.2. sz. mell '!C48+'9.1.3. sz. mell '!C48</f>
        <v>0</v>
      </c>
      <c r="D48" s="139">
        <f>'9.1.1. sz. mell '!D48+'9.1.2. sz. mell '!D48+'9.1.3. sz. mell '!D48</f>
        <v>0</v>
      </c>
      <c r="E48" s="139">
        <f>'9.1.1. sz. mell '!E48+'9.1.2. sz. mell '!E48+'9.1.3. sz. mell '!E48</f>
        <v>0</v>
      </c>
      <c r="F48" s="139">
        <f>'9.1.1. sz. mell '!F48+'9.1.2. sz. mell '!F48+'9.1.3. sz. mell '!F48</f>
        <v>0</v>
      </c>
      <c r="G48" s="349">
        <f>'9.1.1. sz. mell '!G48+'9.1.2. sz. mell '!G48+'9.1.3. sz. mell '!G48</f>
        <v>0</v>
      </c>
    </row>
    <row r="49" spans="1:7" s="46" customFormat="1" ht="12" customHeight="1" thickBot="1">
      <c r="A49" s="169" t="s">
        <v>301</v>
      </c>
      <c r="B49" s="80" t="s">
        <v>174</v>
      </c>
      <c r="C49" s="139">
        <f>'9.1.1. sz. mell '!C49+'9.1.2. sz. mell '!C49+'9.1.3. sz. mell '!C49</f>
        <v>1080000</v>
      </c>
      <c r="D49" s="139">
        <f>'9.1.1. sz. mell '!D49+'9.1.2. sz. mell '!D49+'9.1.3. sz. mell '!D49</f>
        <v>0</v>
      </c>
      <c r="E49" s="139">
        <f>'9.1.1. sz. mell '!E49+'9.1.2. sz. mell '!E49+'9.1.3. sz. mell '!E49</f>
        <v>48000</v>
      </c>
      <c r="F49" s="139">
        <f>'9.1.1. sz. mell '!F49+'9.1.2. sz. mell '!F49+'9.1.3. sz. mell '!F49</f>
        <v>48000</v>
      </c>
      <c r="G49" s="349">
        <f>'9.1.1. sz. mell '!G49+'9.1.2. sz. mell '!G49+'9.1.3. sz. mell '!G49</f>
        <v>1128000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>
        <f>'9.1.1. sz. mell '!C51+'9.1.2. sz. mell '!C51+'9.1.3. sz. mell '!C51</f>
        <v>0</v>
      </c>
      <c r="D51" s="182">
        <f>'9.1.1. sz. mell '!D51+'9.1.2. sz. mell '!D51+'9.1.3. sz. mell '!D51</f>
        <v>0</v>
      </c>
      <c r="E51" s="182">
        <f>'9.1.1. sz. mell '!E51+'9.1.2. sz. mell '!E51+'9.1.3. sz. mell '!E51</f>
        <v>0</v>
      </c>
      <c r="F51" s="182">
        <f>'9.1.1. sz. mell '!F51+'9.1.2. sz. mell '!F51+'9.1.3. sz. mell '!F51</f>
        <v>0</v>
      </c>
      <c r="G51" s="355">
        <f>'9.1.1. sz. mell '!G51+'9.1.2. sz. mell '!G51+'9.1.3. sz. mell '!G51</f>
        <v>0</v>
      </c>
    </row>
    <row r="52" spans="1:7" s="46" customFormat="1" ht="12" customHeight="1">
      <c r="A52" s="168" t="s">
        <v>56</v>
      </c>
      <c r="B52" s="152" t="s">
        <v>180</v>
      </c>
      <c r="C52" s="182">
        <f>'9.1.1. sz. mell '!C52+'9.1.2. sz. mell '!C52+'9.1.3. sz. mell '!C52</f>
        <v>0</v>
      </c>
      <c r="D52" s="182">
        <f>'9.1.1. sz. mell '!D52+'9.1.2. sz. mell '!D52+'9.1.3. sz. mell '!D52</f>
        <v>0</v>
      </c>
      <c r="E52" s="182">
        <f>'9.1.1. sz. mell '!E52+'9.1.2. sz. mell '!E52+'9.1.3. sz. mell '!E52</f>
        <v>0</v>
      </c>
      <c r="F52" s="182">
        <f>'9.1.1. sz. mell '!F52+'9.1.2. sz. mell '!F52+'9.1.3. sz. mell '!F52</f>
        <v>0</v>
      </c>
      <c r="G52" s="355">
        <f>'9.1.1. sz. mell '!G52+'9.1.2. sz. mell '!G52+'9.1.3. sz. mell '!G52</f>
        <v>0</v>
      </c>
    </row>
    <row r="53" spans="1:7" s="46" customFormat="1" ht="12" customHeight="1">
      <c r="A53" s="168" t="s">
        <v>176</v>
      </c>
      <c r="B53" s="152" t="s">
        <v>181</v>
      </c>
      <c r="C53" s="182">
        <f>'9.1.1. sz. mell '!C53+'9.1.2. sz. mell '!C53+'9.1.3. sz. mell '!C53</f>
        <v>0</v>
      </c>
      <c r="D53" s="182">
        <f>'9.1.1. sz. mell '!D53+'9.1.2. sz. mell '!D53+'9.1.3. sz. mell '!D53</f>
        <v>0</v>
      </c>
      <c r="E53" s="182">
        <f>'9.1.1. sz. mell '!E53+'9.1.2. sz. mell '!E53+'9.1.3. sz. mell '!E53</f>
        <v>0</v>
      </c>
      <c r="F53" s="182">
        <f>'9.1.1. sz. mell '!F53+'9.1.2. sz. mell '!F53+'9.1.3. sz. mell '!F53</f>
        <v>0</v>
      </c>
      <c r="G53" s="355">
        <f>'9.1.1. sz. mell '!G53+'9.1.2. sz. mell '!G53+'9.1.3. sz. mell '!G53</f>
        <v>0</v>
      </c>
    </row>
    <row r="54" spans="1:7" s="46" customFormat="1" ht="12" customHeight="1">
      <c r="A54" s="168" t="s">
        <v>177</v>
      </c>
      <c r="B54" s="152" t="s">
        <v>182</v>
      </c>
      <c r="C54" s="182">
        <f>'9.1.1. sz. mell '!C54+'9.1.2. sz. mell '!C54+'9.1.3. sz. mell '!C54</f>
        <v>0</v>
      </c>
      <c r="D54" s="182">
        <f>'9.1.1. sz. mell '!D54+'9.1.2. sz. mell '!D54+'9.1.3. sz. mell '!D54</f>
        <v>0</v>
      </c>
      <c r="E54" s="182">
        <f>'9.1.1. sz. mell '!E54+'9.1.2. sz. mell '!E54+'9.1.3. sz. mell '!E54</f>
        <v>0</v>
      </c>
      <c r="F54" s="182">
        <f>'9.1.1. sz. mell '!F54+'9.1.2. sz. mell '!F54+'9.1.3. sz. mell '!F54</f>
        <v>0</v>
      </c>
      <c r="G54" s="355">
        <f>'9.1.1. sz. mell '!G54+'9.1.2. sz. mell '!G54+'9.1.3. sz. mell '!G54</f>
        <v>0</v>
      </c>
    </row>
    <row r="55" spans="1:7" s="46" customFormat="1" ht="12" customHeight="1" thickBot="1">
      <c r="A55" s="169" t="s">
        <v>178</v>
      </c>
      <c r="B55" s="80" t="s">
        <v>183</v>
      </c>
      <c r="C55" s="182">
        <f>'9.1.1. sz. mell '!C55+'9.1.2. sz. mell '!C55+'9.1.3. sz. mell '!C55</f>
        <v>0</v>
      </c>
      <c r="D55" s="182">
        <f>'9.1.1. sz. mell '!D55+'9.1.2. sz. mell '!D55+'9.1.3. sz. mell '!D55</f>
        <v>0</v>
      </c>
      <c r="E55" s="182">
        <f>'9.1.1. sz. mell '!E55+'9.1.2. sz. mell '!E55+'9.1.3. sz. mell '!E55</f>
        <v>0</v>
      </c>
      <c r="F55" s="182">
        <f>'9.1.1. sz. mell '!F55+'9.1.2. sz. mell '!F55+'9.1.3. sz. mell '!F55</f>
        <v>0</v>
      </c>
      <c r="G55" s="355">
        <f>'9.1.1. sz. mell '!G55+'9.1.2. sz. mell '!G55+'9.1.3. sz. mell '!G55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100000</v>
      </c>
      <c r="D56" s="207">
        <f>SUM(D57:D59)</f>
        <v>0</v>
      </c>
      <c r="E56" s="137">
        <f>SUM(E57:E59)</f>
        <v>270000</v>
      </c>
      <c r="F56" s="137">
        <f>SUM(F57:F59)</f>
        <v>270000</v>
      </c>
      <c r="G56" s="278">
        <f>SUM(G57:G59)</f>
        <v>370000</v>
      </c>
    </row>
    <row r="57" spans="1:7" s="46" customFormat="1" ht="12" customHeight="1">
      <c r="A57" s="167" t="s">
        <v>57</v>
      </c>
      <c r="B57" s="151" t="s">
        <v>185</v>
      </c>
      <c r="C57" s="139">
        <f>'9.1.1. sz. mell '!C57+'9.1.2. sz. mell '!C57+'9.1.3. sz. mell '!C57</f>
        <v>0</v>
      </c>
      <c r="D57" s="139">
        <f>'9.1.1. sz. mell '!D57+'9.1.2. sz. mell '!D57+'9.1.3. sz. mell '!D57</f>
        <v>0</v>
      </c>
      <c r="E57" s="139">
        <f>'9.1.1. sz. mell '!E57+'9.1.2. sz. mell '!E57+'9.1.3. sz. mell '!E57</f>
        <v>0</v>
      </c>
      <c r="F57" s="139">
        <f>'9.1.1. sz. mell '!F57+'9.1.2. sz. mell '!F57+'9.1.3. sz. mell '!F57</f>
        <v>0</v>
      </c>
      <c r="G57" s="349">
        <f>'9.1.1. sz. mell '!G57+'9.1.2. sz. mell '!G57+'9.1.3. sz. mell '!G57</f>
        <v>0</v>
      </c>
    </row>
    <row r="58" spans="1:7" s="46" customFormat="1" ht="22.5">
      <c r="A58" s="168" t="s">
        <v>58</v>
      </c>
      <c r="B58" s="152" t="s">
        <v>295</v>
      </c>
      <c r="C58" s="139">
        <f>'9.1.1. sz. mell '!C58+'9.1.2. sz. mell '!C58+'9.1.3. sz. mell '!C58</f>
        <v>0</v>
      </c>
      <c r="D58" s="139">
        <f>'9.1.1. sz. mell '!D58+'9.1.2. sz. mell '!D58+'9.1.3. sz. mell '!D58</f>
        <v>0</v>
      </c>
      <c r="E58" s="139">
        <f>'9.1.1. sz. mell '!E58+'9.1.2. sz. mell '!E58+'9.1.3. sz. mell '!E58</f>
        <v>0</v>
      </c>
      <c r="F58" s="139">
        <f>'9.1.1. sz. mell '!F58+'9.1.2. sz. mell '!F58+'9.1.3. sz. mell '!F58</f>
        <v>0</v>
      </c>
      <c r="G58" s="347">
        <f>'9.1.1. sz. mell '!G58+'9.1.2. sz. mell '!G58+'9.1.3. sz. mell '!G58</f>
        <v>0</v>
      </c>
    </row>
    <row r="59" spans="1:7" s="46" customFormat="1" ht="12" customHeight="1">
      <c r="A59" s="168" t="s">
        <v>188</v>
      </c>
      <c r="B59" s="152" t="s">
        <v>186</v>
      </c>
      <c r="C59" s="139">
        <f>'9.1.1. sz. mell '!C59+'9.1.2. sz. mell '!C59+'9.1.3. sz. mell '!C59</f>
        <v>100000</v>
      </c>
      <c r="D59" s="139">
        <f>'9.1.1. sz. mell '!D59+'9.1.2. sz. mell '!D59+'9.1.3. sz. mell '!D59</f>
        <v>0</v>
      </c>
      <c r="E59" s="139">
        <f>'9.1.1. sz. mell '!E59+'9.1.2. sz. mell '!E59+'9.1.3. sz. mell '!E59</f>
        <v>270000</v>
      </c>
      <c r="F59" s="139">
        <f>'9.1.1. sz. mell '!F59+'9.1.2. sz. mell '!F59+'9.1.3. sz. mell '!F59</f>
        <v>270000</v>
      </c>
      <c r="G59" s="349">
        <f>'9.1.1. sz. mell '!G59+'9.1.2. sz. mell '!G59+'9.1.3. sz. mell '!G59</f>
        <v>370000</v>
      </c>
    </row>
    <row r="60" spans="1:7" s="46" customFormat="1" ht="12" customHeight="1" thickBot="1">
      <c r="A60" s="169" t="s">
        <v>189</v>
      </c>
      <c r="B60" s="80" t="s">
        <v>187</v>
      </c>
      <c r="C60" s="139">
        <f>'9.1.1. sz. mell '!C60+'9.1.2. sz. mell '!C60+'9.1.3. sz. mell '!C60</f>
        <v>0</v>
      </c>
      <c r="D60" s="139">
        <f>'9.1.1. sz. mell '!D60+'9.1.2. sz. mell '!D60+'9.1.3. sz. mell '!D60</f>
        <v>0</v>
      </c>
      <c r="E60" s="139">
        <f>'9.1.1. sz. mell '!E60+'9.1.2. sz. mell '!E60+'9.1.3. sz. mell '!E60</f>
        <v>0</v>
      </c>
      <c r="F60" s="139">
        <f>'9.1.1. sz. mell '!F60+'9.1.2. sz. mell '!F60+'9.1.3. sz. mell '!F60</f>
        <v>0</v>
      </c>
      <c r="G60" s="349">
        <f>'9.1.1. sz. mell '!G60+'9.1.2. sz. mell '!G60+'9.1.3. sz. mell '!G60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>
        <f>'9.1.1. sz. mell '!C62+'9.1.2. sz. mell '!C62+'9.1.3. sz. mell '!C62</f>
        <v>0</v>
      </c>
      <c r="D62" s="141">
        <f>'9.1.1. sz. mell '!D62+'9.1.2. sz. mell '!D62+'9.1.3. sz. mell '!D62</f>
        <v>0</v>
      </c>
      <c r="E62" s="141">
        <f>'9.1.1. sz. mell '!E62+'9.1.2. sz. mell '!E62+'9.1.3. sz. mell '!E62</f>
        <v>0</v>
      </c>
      <c r="F62" s="141">
        <f>'9.1.1. sz. mell '!F62+'9.1.2. sz. mell '!F62+'9.1.3. sz. mell '!F62</f>
        <v>0</v>
      </c>
      <c r="G62" s="358">
        <f>'9.1.1. sz. mell '!G62+'9.1.2. sz. mell '!G62+'9.1.3. sz. mell '!G62</f>
        <v>0</v>
      </c>
    </row>
    <row r="63" spans="1:7" s="46" customFormat="1" ht="22.5">
      <c r="A63" s="168" t="s">
        <v>103</v>
      </c>
      <c r="B63" s="152" t="s">
        <v>296</v>
      </c>
      <c r="C63" s="141">
        <f>'9.1.1. sz. mell '!C63+'9.1.2. sz. mell '!C63+'9.1.3. sz. mell '!C63</f>
        <v>0</v>
      </c>
      <c r="D63" s="141">
        <f>'9.1.1. sz. mell '!D63+'9.1.2. sz. mell '!D63+'9.1.3. sz. mell '!D63</f>
        <v>0</v>
      </c>
      <c r="E63" s="141">
        <f>'9.1.1. sz. mell '!E63+'9.1.2. sz. mell '!E63+'9.1.3. sz. mell '!E63</f>
        <v>0</v>
      </c>
      <c r="F63" s="141">
        <f>'9.1.1. sz. mell '!F63+'9.1.2. sz. mell '!F63+'9.1.3. sz. mell '!F63</f>
        <v>0</v>
      </c>
      <c r="G63" s="358">
        <f>'9.1.1. sz. mell '!G63+'9.1.2. sz. mell '!G63+'9.1.3. sz. mell '!G63</f>
        <v>0</v>
      </c>
    </row>
    <row r="64" spans="1:7" s="46" customFormat="1" ht="12" customHeight="1">
      <c r="A64" s="168" t="s">
        <v>123</v>
      </c>
      <c r="B64" s="152" t="s">
        <v>193</v>
      </c>
      <c r="C64" s="141">
        <f>'9.1.1. sz. mell '!C64+'9.1.2. sz. mell '!C64+'9.1.3. sz. mell '!C64</f>
        <v>0</v>
      </c>
      <c r="D64" s="141">
        <f>'9.1.1. sz. mell '!D64+'9.1.2. sz. mell '!D64+'9.1.3. sz. mell '!D64</f>
        <v>0</v>
      </c>
      <c r="E64" s="141">
        <f>'9.1.1. sz. mell '!E64+'9.1.2. sz. mell '!E64+'9.1.3. sz. mell '!E64</f>
        <v>0</v>
      </c>
      <c r="F64" s="141">
        <f>'9.1.1. sz. mell '!F64+'9.1.2. sz. mell '!F64+'9.1.3. sz. mell '!F64</f>
        <v>0</v>
      </c>
      <c r="G64" s="358">
        <f>'9.1.1. sz. mell '!G64+'9.1.2. sz. mell '!G64+'9.1.3. sz. mell '!G64</f>
        <v>0</v>
      </c>
    </row>
    <row r="65" spans="1:7" s="46" customFormat="1" ht="12" customHeight="1" thickBot="1">
      <c r="A65" s="169" t="s">
        <v>191</v>
      </c>
      <c r="B65" s="80" t="s">
        <v>194</v>
      </c>
      <c r="C65" s="141">
        <f>'9.1.1. sz. mell '!C65+'9.1.2. sz. mell '!C65+'9.1.3. sz. mell '!C65</f>
        <v>0</v>
      </c>
      <c r="D65" s="141">
        <f>'9.1.1. sz. mell '!D65+'9.1.2. sz. mell '!D65+'9.1.3. sz. mell '!D65</f>
        <v>0</v>
      </c>
      <c r="E65" s="141">
        <f>'9.1.1. sz. mell '!E65+'9.1.2. sz. mell '!E65+'9.1.3. sz. mell '!E65</f>
        <v>0</v>
      </c>
      <c r="F65" s="141">
        <f>'9.1.1. sz. mell '!F65+'9.1.2. sz. mell '!F65+'9.1.3. sz. mell '!F65</f>
        <v>0</v>
      </c>
      <c r="G65" s="358">
        <f>'9.1.1. sz. mell '!G65+'9.1.2. sz. mell '!G65+'9.1.3. sz. mell '!G65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434398899</v>
      </c>
      <c r="D66" s="211">
        <f>+D8+D15+D22+D29+D38+D50+D56+D61</f>
        <v>-2046180</v>
      </c>
      <c r="E66" s="143">
        <f>+E8+E15+E22+E29+E38+E50+E56+E61</f>
        <v>4454475</v>
      </c>
      <c r="F66" s="143">
        <f>+F8+F15+F22+F29+F38+F50+F56+F61</f>
        <v>2408295</v>
      </c>
      <c r="G66" s="282">
        <f>+G8+G15+G22+G29+G38+G50+G56+G61</f>
        <v>436807194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27000000</v>
      </c>
      <c r="D67" s="207">
        <f>SUM(D68:D70)</f>
        <v>53354784</v>
      </c>
      <c r="E67" s="137">
        <f>SUM(E68:E70)</f>
        <v>0</v>
      </c>
      <c r="F67" s="137">
        <f>SUM(F68:F70)</f>
        <v>53354784</v>
      </c>
      <c r="G67" s="278">
        <f>SUM(G68:G70)</f>
        <v>80354784</v>
      </c>
    </row>
    <row r="68" spans="1:7" s="46" customFormat="1" ht="12" customHeight="1">
      <c r="A68" s="167" t="s">
        <v>225</v>
      </c>
      <c r="B68" s="151" t="s">
        <v>198</v>
      </c>
      <c r="C68" s="141">
        <f>'9.1.1. sz. mell '!C68+'9.1.2. sz. mell '!C68+'9.1.3. sz. mell '!C68</f>
        <v>0</v>
      </c>
      <c r="D68" s="141">
        <f>'9.1.1. sz. mell '!D68+'9.1.2. sz. mell '!D68+'9.1.3. sz. mell '!D68</f>
        <v>0</v>
      </c>
      <c r="E68" s="141">
        <f>'9.1.1. sz. mell '!E68+'9.1.2. sz. mell '!E68+'9.1.3. sz. mell '!E68</f>
        <v>0</v>
      </c>
      <c r="F68" s="141">
        <f>'9.1.1. sz. mell '!F68+'9.1.2. sz. mell '!F68+'9.1.3. sz. mell '!F68</f>
        <v>0</v>
      </c>
      <c r="G68" s="358">
        <f>'9.1.1. sz. mell '!G68+'9.1.2. sz. mell '!G68+'9.1.3. sz. mell '!G68</f>
        <v>0</v>
      </c>
    </row>
    <row r="69" spans="1:7" s="46" customFormat="1" ht="12" customHeight="1">
      <c r="A69" s="168" t="s">
        <v>234</v>
      </c>
      <c r="B69" s="152" t="s">
        <v>199</v>
      </c>
      <c r="C69" s="141">
        <f>'9.1.1. sz. mell '!C69+'9.1.2. sz. mell '!C69+'9.1.3. sz. mell '!C69</f>
        <v>0</v>
      </c>
      <c r="D69" s="141">
        <f>'9.1.1. sz. mell '!D69+'9.1.2. sz. mell '!D69+'9.1.3. sz. mell '!D69</f>
        <v>0</v>
      </c>
      <c r="E69" s="141">
        <f>'9.1.1. sz. mell '!E69+'9.1.2. sz. mell '!E69+'9.1.3. sz. mell '!E69</f>
        <v>0</v>
      </c>
      <c r="F69" s="141">
        <f>'9.1.1. sz. mell '!F69+'9.1.2. sz. mell '!F69+'9.1.3. sz. mell '!F69</f>
        <v>0</v>
      </c>
      <c r="G69" s="358">
        <f>'9.1.1. sz. mell '!G69+'9.1.2. sz. mell '!G69+'9.1.3. sz. mell '!G69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141">
        <f>'9.1.1. sz. mell '!C70+'9.1.2. sz. mell '!C70+'9.1.3. sz. mell '!C70</f>
        <v>27000000</v>
      </c>
      <c r="D70" s="141">
        <f>'9.1.1. sz. mell '!D70+'9.1.2. sz. mell '!D70+'9.1.3. sz. mell '!D70</f>
        <v>53354784</v>
      </c>
      <c r="E70" s="141">
        <f>'9.1.1. sz. mell '!E70+'9.1.2. sz. mell '!E70+'9.1.3. sz. mell '!E70</f>
        <v>0</v>
      </c>
      <c r="F70" s="141">
        <f>'9.1.1. sz. mell '!F70+'9.1.2. sz. mell '!F70+'9.1.3. sz. mell '!F70</f>
        <v>53354784</v>
      </c>
      <c r="G70" s="358">
        <f>'9.1.1. sz. mell '!G70+'9.1.2. sz. mell '!G70+'9.1.3. sz. mell '!G70</f>
        <v>80354784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400000000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400000000</v>
      </c>
    </row>
    <row r="72" spans="1:7" s="46" customFormat="1" ht="12" customHeight="1">
      <c r="A72" s="167" t="s">
        <v>80</v>
      </c>
      <c r="B72" s="262" t="s">
        <v>203</v>
      </c>
      <c r="C72" s="141">
        <f>'9.1.1. sz. mell '!C72+'9.1.2. sz. mell '!C72+'9.1.3. sz. mell '!C72</f>
        <v>0</v>
      </c>
      <c r="D72" s="141">
        <f>'9.1.1. sz. mell '!D72+'9.1.2. sz. mell '!D72+'9.1.3. sz. mell '!D72</f>
        <v>400000000</v>
      </c>
      <c r="E72" s="141">
        <f>'9.1.1. sz. mell '!E72+'9.1.2. sz. mell '!E72+'9.1.3. sz. mell '!E72</f>
        <v>0</v>
      </c>
      <c r="F72" s="141">
        <f>'9.1.1. sz. mell '!F72+'9.1.2. sz. mell '!F72+'9.1.3. sz. mell '!F72</f>
        <v>400000000</v>
      </c>
      <c r="G72" s="358">
        <f>'9.1.1. sz. mell '!G72+'9.1.2. sz. mell '!G72+'9.1.3. sz. mell '!G72</f>
        <v>400000000</v>
      </c>
    </row>
    <row r="73" spans="1:7" s="46" customFormat="1" ht="12" customHeight="1">
      <c r="A73" s="168" t="s">
        <v>81</v>
      </c>
      <c r="B73" s="262" t="s">
        <v>438</v>
      </c>
      <c r="C73" s="141">
        <f>'9.1.1. sz. mell '!C73+'9.1.2. sz. mell '!C73+'9.1.3. sz. mell '!C73</f>
        <v>0</v>
      </c>
      <c r="D73" s="141">
        <f>'9.1.1. sz. mell '!D73+'9.1.2. sz. mell '!D73+'9.1.3. sz. mell '!D73</f>
        <v>0</v>
      </c>
      <c r="E73" s="141">
        <f>'9.1.1. sz. mell '!E73+'9.1.2. sz. mell '!E73+'9.1.3. sz. mell '!E73</f>
        <v>0</v>
      </c>
      <c r="F73" s="141">
        <f>'9.1.1. sz. mell '!F73+'9.1.2. sz. mell '!F73+'9.1.3. sz. mell '!F73</f>
        <v>0</v>
      </c>
      <c r="G73" s="358">
        <f>'9.1.1. sz. mell '!G73+'9.1.2. sz. mell '!G73+'9.1.3. sz. mell '!G73</f>
        <v>0</v>
      </c>
    </row>
    <row r="74" spans="1:7" s="46" customFormat="1" ht="12" customHeight="1">
      <c r="A74" s="168" t="s">
        <v>226</v>
      </c>
      <c r="B74" s="262" t="s">
        <v>204</v>
      </c>
      <c r="C74" s="141">
        <f>'9.1.1. sz. mell '!C74+'9.1.2. sz. mell '!C74+'9.1.3. sz. mell '!C74</f>
        <v>400000000</v>
      </c>
      <c r="D74" s="141">
        <f>'9.1.1. sz. mell '!D74+'9.1.2. sz. mell '!D74+'9.1.3. sz. mell '!D74</f>
        <v>-400000000</v>
      </c>
      <c r="E74" s="141">
        <f>'9.1.1. sz. mell '!E74+'9.1.2. sz. mell '!E74+'9.1.3. sz. mell '!E74</f>
        <v>0</v>
      </c>
      <c r="F74" s="141">
        <f>'9.1.1. sz. mell '!F74+'9.1.2. sz. mell '!F74+'9.1.3. sz. mell '!F74</f>
        <v>-400000000</v>
      </c>
      <c r="G74" s="358">
        <f>'9.1.1. sz. mell '!G74+'9.1.2. sz. mell '!G74+'9.1.3. sz. mell '!G74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>
        <f>'9.1.1. sz. mell '!C75+'9.1.2. sz. mell '!C75+'9.1.3. sz. mell '!C75</f>
        <v>0</v>
      </c>
      <c r="D75" s="141">
        <f>'9.1.1. sz. mell '!D75+'9.1.2. sz. mell '!D75+'9.1.3. sz. mell '!D75</f>
        <v>0</v>
      </c>
      <c r="E75" s="141">
        <f>'9.1.1. sz. mell '!E75+'9.1.2. sz. mell '!E75+'9.1.3. sz. mell '!E75</f>
        <v>0</v>
      </c>
      <c r="F75" s="141">
        <f>'9.1.1. sz. mell '!F75+'9.1.2. sz. mell '!F75+'9.1.3. sz. mell '!F75</f>
        <v>0</v>
      </c>
      <c r="G75" s="358">
        <f>'9.1.1. sz. mell '!G75+'9.1.2. sz. mell '!G75+'9.1.3. sz. mell '!G75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SUM(C77:C78)</f>
        <v>572504522</v>
      </c>
      <c r="D76" s="137">
        <f>SUM(D77:D78)</f>
        <v>-445754784</v>
      </c>
      <c r="E76" s="137">
        <f>SUM(E77:E78)</f>
        <v>0</v>
      </c>
      <c r="F76" s="137">
        <f>SUM(F77:F78)</f>
        <v>-445754784</v>
      </c>
      <c r="G76" s="278">
        <f>SUM(G77:G78)</f>
        <v>126749738</v>
      </c>
    </row>
    <row r="77" spans="1:7" s="46" customFormat="1" ht="12" customHeight="1">
      <c r="A77" s="167" t="s">
        <v>228</v>
      </c>
      <c r="B77" s="151" t="s">
        <v>207</v>
      </c>
      <c r="C77" s="141">
        <f>'9.1.1. sz. mell '!C77+'9.1.2. sz. mell '!C77+'9.1.3. sz. mell '!C77</f>
        <v>572504522</v>
      </c>
      <c r="D77" s="141">
        <f>'9.1.1. sz. mell '!D77+'9.1.2. sz. mell '!D77+'9.1.3. sz. mell '!D77</f>
        <v>-445754784</v>
      </c>
      <c r="E77" s="141">
        <f>'9.1.1. sz. mell '!E77+'9.1.2. sz. mell '!E77+'9.1.3. sz. mell '!E77</f>
        <v>0</v>
      </c>
      <c r="F77" s="141">
        <f>'9.1.1. sz. mell '!F77+'9.1.2. sz. mell '!F77+'9.1.3. sz. mell '!F77</f>
        <v>-445754784</v>
      </c>
      <c r="G77" s="358">
        <f>'9.1.1. sz. mell '!G77+'9.1.2. sz. mell '!G77+'9.1.3. sz. mell '!G77</f>
        <v>126749738</v>
      </c>
    </row>
    <row r="78" spans="1:7" s="46" customFormat="1" ht="12" customHeight="1" thickBot="1">
      <c r="A78" s="169" t="s">
        <v>229</v>
      </c>
      <c r="B78" s="153" t="s">
        <v>208</v>
      </c>
      <c r="C78" s="141">
        <f>'9.1.1. sz. mell '!C78+'9.1.2. sz. mell '!C78+'9.1.3. sz. mell '!C78</f>
        <v>0</v>
      </c>
      <c r="D78" s="141">
        <f>'9.1.1. sz. mell '!D78+'9.1.2. sz. mell '!D78+'9.1.3. sz. mell '!D78</f>
        <v>0</v>
      </c>
      <c r="E78" s="141">
        <f>'9.1.1. sz. mell '!E78+'9.1.2. sz. mell '!E78+'9.1.3. sz. mell '!E78</f>
        <v>0</v>
      </c>
      <c r="F78" s="141">
        <f>'9.1.1. sz. mell '!F78+'9.1.2. sz. mell '!F78+'9.1.3. sz. mell '!F78</f>
        <v>0</v>
      </c>
      <c r="G78" s="358">
        <f>'9.1.1. sz. mell '!G78+'9.1.2. sz. mell '!G78+'9.1.3. sz. mell '!G78</f>
        <v>0</v>
      </c>
    </row>
    <row r="79" spans="1:7" s="45" customFormat="1" ht="12" customHeight="1" thickBot="1">
      <c r="A79" s="170" t="s">
        <v>209</v>
      </c>
      <c r="B79" s="78" t="s">
        <v>210</v>
      </c>
      <c r="C79" s="137">
        <f>SUM(C80:C82)</f>
        <v>0</v>
      </c>
      <c r="D79" s="137">
        <f>SUM(D80:D82)</f>
        <v>400000000</v>
      </c>
      <c r="E79" s="137">
        <f>SUM(E80:E82)</f>
        <v>0</v>
      </c>
      <c r="F79" s="137">
        <f>SUM(F80:F82)</f>
        <v>400000000</v>
      </c>
      <c r="G79" s="278">
        <f>SUM(G80:G82)</f>
        <v>400000000</v>
      </c>
    </row>
    <row r="80" spans="1:7" s="46" customFormat="1" ht="12" customHeight="1">
      <c r="A80" s="167" t="s">
        <v>230</v>
      </c>
      <c r="B80" s="151" t="s">
        <v>211</v>
      </c>
      <c r="C80" s="141">
        <f>'9.1.1. sz. mell '!C80+'9.1.2. sz. mell '!C80+'9.1.3. sz. mell '!C80</f>
        <v>0</v>
      </c>
      <c r="D80" s="141">
        <f>'9.1.1. sz. mell '!D80+'9.1.2. sz. mell '!D80+'9.1.3. sz. mell '!D80</f>
        <v>0</v>
      </c>
      <c r="E80" s="141">
        <f>'9.1.1. sz. mell '!E80+'9.1.2. sz. mell '!E80+'9.1.3. sz. mell '!E80</f>
        <v>0</v>
      </c>
      <c r="F80" s="141">
        <f>'9.1.1. sz. mell '!F80+'9.1.2. sz. mell '!F80+'9.1.3. sz. mell '!F80</f>
        <v>0</v>
      </c>
      <c r="G80" s="358">
        <f>'9.1.1. sz. mell '!G80+'9.1.2. sz. mell '!G80+'9.1.3. sz. mell '!G80</f>
        <v>0</v>
      </c>
    </row>
    <row r="81" spans="1:7" s="46" customFormat="1" ht="12" customHeight="1">
      <c r="A81" s="168" t="s">
        <v>231</v>
      </c>
      <c r="B81" s="152" t="s">
        <v>212</v>
      </c>
      <c r="C81" s="141">
        <f>'9.1.1. sz. mell '!C81+'9.1.2. sz. mell '!C81+'9.1.3. sz. mell '!C81</f>
        <v>0</v>
      </c>
      <c r="D81" s="141">
        <f>'9.1.1. sz. mell '!D81+'9.1.2. sz. mell '!D81+'9.1.3. sz. mell '!D81</f>
        <v>0</v>
      </c>
      <c r="E81" s="141">
        <f>'9.1.1. sz. mell '!E81+'9.1.2. sz. mell '!E81+'9.1.3. sz. mell '!E81</f>
        <v>0</v>
      </c>
      <c r="F81" s="141">
        <f>'9.1.1. sz. mell '!F81+'9.1.2. sz. mell '!F81+'9.1.3. sz. mell '!F81</f>
        <v>0</v>
      </c>
      <c r="G81" s="358">
        <f>'9.1.1. sz. mell '!G81+'9.1.2. sz. mell '!G81+'9.1.3. sz. mell '!G81</f>
        <v>0</v>
      </c>
    </row>
    <row r="82" spans="1:7" s="46" customFormat="1" ht="12" customHeight="1" thickBot="1">
      <c r="A82" s="169" t="s">
        <v>232</v>
      </c>
      <c r="B82" s="264" t="s">
        <v>440</v>
      </c>
      <c r="C82" s="141">
        <f>'9.1.1. sz. mell '!C82+'9.1.2. sz. mell '!C82+'9.1.3. sz. mell '!C82</f>
        <v>0</v>
      </c>
      <c r="D82" s="141">
        <f>'9.1.1. sz. mell '!D82+'9.1.2. sz. mell '!D82+'9.1.3. sz. mell '!D82</f>
        <v>400000000</v>
      </c>
      <c r="E82" s="141">
        <f>'9.1.1. sz. mell '!E82+'9.1.2. sz. mell '!E82+'9.1.3. sz. mell '!E82</f>
        <v>0</v>
      </c>
      <c r="F82" s="141">
        <f>'9.1.1. sz. mell '!F82+'9.1.2. sz. mell '!F82+'9.1.3. sz. mell '!F82</f>
        <v>400000000</v>
      </c>
      <c r="G82" s="358">
        <f>'9.1.1. sz. mell '!G82+'9.1.2. sz. mell '!G82+'9.1.3. sz. mell '!G82</f>
        <v>400000000</v>
      </c>
    </row>
    <row r="83" spans="1:7" s="46" customFormat="1" ht="12" customHeight="1" thickBot="1">
      <c r="A83" s="170" t="s">
        <v>213</v>
      </c>
      <c r="B83" s="78" t="s">
        <v>233</v>
      </c>
      <c r="C83" s="137">
        <f>SUM(C84:C87)</f>
        <v>0</v>
      </c>
      <c r="D83" s="137">
        <f>SUM(D84:D87)</f>
        <v>0</v>
      </c>
      <c r="E83" s="137">
        <f>SUM(E84:E87)</f>
        <v>0</v>
      </c>
      <c r="F83" s="137">
        <f>SUM(F84:F87)</f>
        <v>0</v>
      </c>
      <c r="G83" s="278">
        <f>SUM(G84:G87)</f>
        <v>0</v>
      </c>
    </row>
    <row r="84" spans="1:7" s="46" customFormat="1" ht="12" customHeight="1">
      <c r="A84" s="171" t="s">
        <v>214</v>
      </c>
      <c r="B84" s="151" t="s">
        <v>215</v>
      </c>
      <c r="C84" s="141">
        <f>'9.1.1. sz. mell '!C84+'9.1.2. sz. mell '!C84+'9.1.3. sz. mell '!C84</f>
        <v>0</v>
      </c>
      <c r="D84" s="141">
        <f>'9.1.1. sz. mell '!D84+'9.1.2. sz. mell '!D84+'9.1.3. sz. mell '!D84</f>
        <v>0</v>
      </c>
      <c r="E84" s="141">
        <f>'9.1.1. sz. mell '!E84+'9.1.2. sz. mell '!E84+'9.1.3. sz. mell '!E84</f>
        <v>0</v>
      </c>
      <c r="F84" s="141">
        <f>'9.1.1. sz. mell '!F84+'9.1.2. sz. mell '!F84+'9.1.3. sz. mell '!F84</f>
        <v>0</v>
      </c>
      <c r="G84" s="358">
        <f>'9.1.1. sz. mell '!G84+'9.1.2. sz. mell '!G84+'9.1.3. sz. mell '!G84</f>
        <v>0</v>
      </c>
    </row>
    <row r="85" spans="1:7" s="46" customFormat="1" ht="12" customHeight="1">
      <c r="A85" s="172" t="s">
        <v>216</v>
      </c>
      <c r="B85" s="152" t="s">
        <v>217</v>
      </c>
      <c r="C85" s="141">
        <f>'9.1.1. sz. mell '!C85+'9.1.2. sz. mell '!C85+'9.1.3. sz. mell '!C85</f>
        <v>0</v>
      </c>
      <c r="D85" s="141">
        <f>'9.1.1. sz. mell '!D85+'9.1.2. sz. mell '!D85+'9.1.3. sz. mell '!D85</f>
        <v>0</v>
      </c>
      <c r="E85" s="141">
        <f>'9.1.1. sz. mell '!E85+'9.1.2. sz. mell '!E85+'9.1.3. sz. mell '!E85</f>
        <v>0</v>
      </c>
      <c r="F85" s="141">
        <f>'9.1.1. sz. mell '!F85+'9.1.2. sz. mell '!F85+'9.1.3. sz. mell '!F85</f>
        <v>0</v>
      </c>
      <c r="G85" s="358">
        <f>'9.1.1. sz. mell '!G85+'9.1.2. sz. mell '!G85+'9.1.3. sz. mell '!G85</f>
        <v>0</v>
      </c>
    </row>
    <row r="86" spans="1:7" s="46" customFormat="1" ht="12" customHeight="1">
      <c r="A86" s="172" t="s">
        <v>218</v>
      </c>
      <c r="B86" s="152" t="s">
        <v>219</v>
      </c>
      <c r="C86" s="141">
        <f>'9.1.1. sz. mell '!C86+'9.1.2. sz. mell '!C86+'9.1.3. sz. mell '!C86</f>
        <v>0</v>
      </c>
      <c r="D86" s="141">
        <f>'9.1.1. sz. mell '!D86+'9.1.2. sz. mell '!D86+'9.1.3. sz. mell '!D86</f>
        <v>0</v>
      </c>
      <c r="E86" s="141">
        <f>'9.1.1. sz. mell '!E86+'9.1.2. sz. mell '!E86+'9.1.3. sz. mell '!E86</f>
        <v>0</v>
      </c>
      <c r="F86" s="141">
        <f>'9.1.1. sz. mell '!F86+'9.1.2. sz. mell '!F86+'9.1.3. sz. mell '!F86</f>
        <v>0</v>
      </c>
      <c r="G86" s="358">
        <f>'9.1.1. sz. mell '!G86+'9.1.2. sz. mell '!G86+'9.1.3. sz. mell '!G86</f>
        <v>0</v>
      </c>
    </row>
    <row r="87" spans="1:7" s="45" customFormat="1" ht="12" customHeight="1" thickBot="1">
      <c r="A87" s="173" t="s">
        <v>220</v>
      </c>
      <c r="B87" s="153" t="s">
        <v>221</v>
      </c>
      <c r="C87" s="141">
        <f>'9.1.1. sz. mell '!C87+'9.1.2. sz. mell '!C87+'9.1.3. sz. mell '!C87</f>
        <v>0</v>
      </c>
      <c r="D87" s="141">
        <f>'9.1.1. sz. mell '!D87+'9.1.2. sz. mell '!D87+'9.1.3. sz. mell '!D87</f>
        <v>0</v>
      </c>
      <c r="E87" s="141">
        <f>'9.1.1. sz. mell '!E87+'9.1.2. sz. mell '!E87+'9.1.3. sz. mell '!E87</f>
        <v>0</v>
      </c>
      <c r="F87" s="141">
        <f>'9.1.1. sz. mell '!F87+'9.1.2. sz. mell '!F87+'9.1.3. sz. mell '!F87</f>
        <v>0</v>
      </c>
      <c r="G87" s="358">
        <f>'9.1.1. sz. mell '!G87+'9.1.2. sz. mell '!G87+'9.1.3. sz. mell '!G87</f>
        <v>0</v>
      </c>
    </row>
    <row r="88" spans="1:7" s="45" customFormat="1" ht="12" customHeight="1" thickBot="1">
      <c r="A88" s="170" t="s">
        <v>222</v>
      </c>
      <c r="B88" s="78" t="s">
        <v>341</v>
      </c>
      <c r="C88" s="185"/>
      <c r="D88" s="185"/>
      <c r="E88" s="185"/>
      <c r="F88" s="137">
        <f>D88+E88</f>
        <v>0</v>
      </c>
      <c r="G88" s="278">
        <f>C88+F88</f>
        <v>0</v>
      </c>
    </row>
    <row r="89" spans="1:7" s="45" customFormat="1" ht="12" customHeight="1" thickBot="1">
      <c r="A89" s="170" t="s">
        <v>362</v>
      </c>
      <c r="B89" s="78" t="s">
        <v>223</v>
      </c>
      <c r="C89" s="185"/>
      <c r="D89" s="185"/>
      <c r="E89" s="185"/>
      <c r="F89" s="137">
        <f>D89+E89</f>
        <v>0</v>
      </c>
      <c r="G89" s="278">
        <f>C89+F89</f>
        <v>0</v>
      </c>
    </row>
    <row r="90" spans="1:7" s="45" customFormat="1" ht="12" customHeight="1" thickBot="1">
      <c r="A90" s="170" t="s">
        <v>363</v>
      </c>
      <c r="B90" s="157" t="s">
        <v>344</v>
      </c>
      <c r="C90" s="143">
        <f>+C67+C71+C76+C79+C83+C89+C88</f>
        <v>999504522</v>
      </c>
      <c r="D90" s="143">
        <f>+D67+D71+D76+D79+D83+D89+D88</f>
        <v>7600000</v>
      </c>
      <c r="E90" s="143">
        <f>+E67+E71+E76+E79+E83+E89+E88</f>
        <v>0</v>
      </c>
      <c r="F90" s="143">
        <f>+F67+F71+F76+F79+F83+F89+F88</f>
        <v>7600000</v>
      </c>
      <c r="G90" s="282">
        <f>+G67+G71+G76+G79+G83+G89+G88</f>
        <v>1007104522</v>
      </c>
    </row>
    <row r="91" spans="1:7" s="45" customFormat="1" ht="12" customHeight="1" thickBot="1">
      <c r="A91" s="174" t="s">
        <v>364</v>
      </c>
      <c r="B91" s="158" t="s">
        <v>365</v>
      </c>
      <c r="C91" s="143">
        <f>+C66+C90</f>
        <v>1433903421</v>
      </c>
      <c r="D91" s="143">
        <f>+D66+D90</f>
        <v>5553820</v>
      </c>
      <c r="E91" s="143">
        <f>+E66+E90</f>
        <v>4454475</v>
      </c>
      <c r="F91" s="143">
        <f>+F66+F90</f>
        <v>10008295</v>
      </c>
      <c r="G91" s="282">
        <f>+G66+G90</f>
        <v>1443911716</v>
      </c>
    </row>
    <row r="92" spans="1:3" s="46" customFormat="1" ht="15" customHeight="1" thickBot="1">
      <c r="A92" s="72"/>
      <c r="B92" s="73"/>
      <c r="C92" s="123"/>
    </row>
    <row r="93" spans="1:7" s="41" customFormat="1" ht="16.5" customHeight="1" thickBot="1">
      <c r="A93" s="415" t="s">
        <v>38</v>
      </c>
      <c r="B93" s="416"/>
      <c r="C93" s="416"/>
      <c r="D93" s="416"/>
      <c r="E93" s="416"/>
      <c r="F93" s="416"/>
      <c r="G93" s="417"/>
    </row>
    <row r="94" spans="1:7" s="47" customFormat="1" ht="12" customHeight="1" thickBot="1">
      <c r="A94" s="145" t="s">
        <v>5</v>
      </c>
      <c r="B94" s="24" t="s">
        <v>369</v>
      </c>
      <c r="C94" s="136">
        <f>+C95+C96+C97+C98+C99+C112</f>
        <v>301069562</v>
      </c>
      <c r="D94" s="286">
        <f>+D95+D96+D97+D98+D99+D112</f>
        <v>671820</v>
      </c>
      <c r="E94" s="136">
        <f>+E95+E96+E97+E98+E99+E112</f>
        <v>4076475</v>
      </c>
      <c r="F94" s="136">
        <f>+F95+F96+F97+F98+F99+F112</f>
        <v>4748295</v>
      </c>
      <c r="G94" s="290">
        <f>+G95+G96+G97+G98+G99+G112</f>
        <v>305817857</v>
      </c>
    </row>
    <row r="95" spans="1:7" ht="12" customHeight="1">
      <c r="A95" s="175" t="s">
        <v>59</v>
      </c>
      <c r="B95" s="8" t="s">
        <v>34</v>
      </c>
      <c r="C95" s="353">
        <f>'9.1.1. sz. mell '!C95+'9.1.2. sz. mell '!C95+'9.1.3. sz. mell '!C95</f>
        <v>74577000</v>
      </c>
      <c r="D95" s="345">
        <f>'9.1.1. sz. mell '!D95+'9.1.2. sz. mell '!D95+'9.1.3. sz. mell '!D95</f>
        <v>1341500</v>
      </c>
      <c r="E95" s="345">
        <f>'9.1.1. sz. mell '!E95+'9.1.2. sz. mell '!E95+'9.1.3. sz. mell '!E95</f>
        <v>2510000</v>
      </c>
      <c r="F95" s="345">
        <f>'9.1.1. sz. mell '!F95+'9.1.2. sz. mell '!F95+'9.1.3. sz. mell '!F95</f>
        <v>3851500</v>
      </c>
      <c r="G95" s="352">
        <f>'9.1.1. sz. mell '!G95+'9.1.2. sz. mell '!G95+'9.1.3. sz. mell '!G95</f>
        <v>78428500</v>
      </c>
    </row>
    <row r="96" spans="1:7" ht="12" customHeight="1">
      <c r="A96" s="168" t="s">
        <v>60</v>
      </c>
      <c r="B96" s="6" t="s">
        <v>104</v>
      </c>
      <c r="C96" s="209">
        <f>'9.1.1. sz. mell '!C96+'9.1.2. sz. mell '!C96+'9.1.3. sz. mell '!C96</f>
        <v>14522000</v>
      </c>
      <c r="D96" s="138">
        <f>'9.1.1. sz. mell '!D96+'9.1.2. sz. mell '!D96+'9.1.3. sz. mell '!D96</f>
        <v>185000</v>
      </c>
      <c r="E96" s="138">
        <f>'9.1.1. sz. mell '!E96+'9.1.2. sz. mell '!E96+'9.1.3. sz. mell '!E96</f>
        <v>242000</v>
      </c>
      <c r="F96" s="138">
        <f>'9.1.1. sz. mell '!F96+'9.1.2. sz. mell '!F96+'9.1.3. sz. mell '!F96</f>
        <v>427000</v>
      </c>
      <c r="G96" s="347">
        <f>'9.1.1. sz. mell '!G96+'9.1.2. sz. mell '!G96+'9.1.3. sz. mell '!G96</f>
        <v>14949000</v>
      </c>
    </row>
    <row r="97" spans="1:7" ht="12" customHeight="1">
      <c r="A97" s="168" t="s">
        <v>61</v>
      </c>
      <c r="B97" s="6" t="s">
        <v>78</v>
      </c>
      <c r="C97" s="209">
        <f>'9.1.1. sz. mell '!C97+'9.1.2. sz. mell '!C97+'9.1.3. sz. mell '!C97</f>
        <v>101805000</v>
      </c>
      <c r="D97" s="138">
        <f>'9.1.1. sz. mell '!D97+'9.1.2. sz. mell '!D97+'9.1.3. sz. mell '!D97</f>
        <v>4072000</v>
      </c>
      <c r="E97" s="138">
        <f>'9.1.1. sz. mell '!E97+'9.1.2. sz. mell '!E97+'9.1.3. sz. mell '!E97</f>
        <v>407000</v>
      </c>
      <c r="F97" s="138">
        <f>'9.1.1. sz. mell '!F97+'9.1.2. sz. mell '!F97+'9.1.3. sz. mell '!F97</f>
        <v>4479000</v>
      </c>
      <c r="G97" s="347">
        <f>'9.1.1. sz. mell '!G97+'9.1.2. sz. mell '!G97+'9.1.3. sz. mell '!G97</f>
        <v>106284000</v>
      </c>
    </row>
    <row r="98" spans="1:7" ht="12" customHeight="1">
      <c r="A98" s="168" t="s">
        <v>62</v>
      </c>
      <c r="B98" s="6" t="s">
        <v>105</v>
      </c>
      <c r="C98" s="209">
        <f>'9.1.1. sz. mell '!C98+'9.1.2. sz. mell '!C98+'9.1.3. sz. mell '!C98</f>
        <v>5390000</v>
      </c>
      <c r="D98" s="138">
        <f>'9.1.1. sz. mell '!D98+'9.1.2. sz. mell '!D98+'9.1.3. sz. mell '!D98</f>
        <v>0</v>
      </c>
      <c r="E98" s="138">
        <f>'9.1.1. sz. mell '!E98+'9.1.2. sz. mell '!E98+'9.1.3. sz. mell '!E98</f>
        <v>0</v>
      </c>
      <c r="F98" s="138">
        <f>'9.1.1. sz. mell '!F98+'9.1.2. sz. mell '!F98+'9.1.3. sz. mell '!F98</f>
        <v>0</v>
      </c>
      <c r="G98" s="347">
        <f>'9.1.1. sz. mell '!G98+'9.1.2. sz. mell '!G98+'9.1.3. sz. mell '!G98</f>
        <v>5390000</v>
      </c>
    </row>
    <row r="99" spans="1:7" ht="12" customHeight="1">
      <c r="A99" s="168" t="s">
        <v>70</v>
      </c>
      <c r="B99" s="5" t="s">
        <v>106</v>
      </c>
      <c r="C99" s="209">
        <f>'9.1.1. sz. mell '!C99+'9.1.2. sz. mell '!C99+'9.1.3. sz. mell '!C99</f>
        <v>98929000</v>
      </c>
      <c r="D99" s="138">
        <f>'9.1.1. sz. mell '!D99+'9.1.2. sz. mell '!D99+'9.1.3. sz. mell '!D99</f>
        <v>472000</v>
      </c>
      <c r="E99" s="138">
        <f>'9.1.1. sz. mell '!E99+'9.1.2. sz. mell '!E99+'9.1.3. sz. mell '!E99</f>
        <v>91000</v>
      </c>
      <c r="F99" s="138">
        <f>'9.1.1. sz. mell '!F99+'9.1.2. sz. mell '!F99+'9.1.3. sz. mell '!F99</f>
        <v>563000</v>
      </c>
      <c r="G99" s="347">
        <f>'9.1.1. sz. mell '!G99+'9.1.2. sz. mell '!G99+'9.1.3. sz. mell '!G99</f>
        <v>99492000</v>
      </c>
    </row>
    <row r="100" spans="1:7" ht="12" customHeight="1">
      <c r="A100" s="168" t="s">
        <v>63</v>
      </c>
      <c r="B100" s="6" t="s">
        <v>366</v>
      </c>
      <c r="C100" s="209">
        <f>'9.1.1. sz. mell '!C100+'9.1.2. sz. mell '!C100+'9.1.3. sz. mell '!C100</f>
        <v>0</v>
      </c>
      <c r="D100" s="138">
        <f>'9.1.1. sz. mell '!D100+'9.1.2. sz. mell '!D100+'9.1.3. sz. mell '!D100</f>
        <v>472000</v>
      </c>
      <c r="E100" s="138">
        <f>'9.1.1. sz. mell '!E100+'9.1.2. sz. mell '!E100+'9.1.3. sz. mell '!E100</f>
        <v>0</v>
      </c>
      <c r="F100" s="138">
        <f>'9.1.1. sz. mell '!F100+'9.1.2. sz. mell '!F100+'9.1.3. sz. mell '!F100</f>
        <v>472000</v>
      </c>
      <c r="G100" s="347">
        <f>'9.1.1. sz. mell '!G100+'9.1.2. sz. mell '!G100+'9.1.3. sz. mell '!G100</f>
        <v>472000</v>
      </c>
    </row>
    <row r="101" spans="1:7" ht="12" customHeight="1">
      <c r="A101" s="168" t="s">
        <v>64</v>
      </c>
      <c r="B101" s="53" t="s">
        <v>307</v>
      </c>
      <c r="C101" s="209">
        <f>'9.1.1. sz. mell '!C101+'9.1.2. sz. mell '!C101+'9.1.3. sz. mell '!C101</f>
        <v>0</v>
      </c>
      <c r="D101" s="138">
        <f>'9.1.1. sz. mell '!D101+'9.1.2. sz. mell '!D101+'9.1.3. sz. mell '!D101</f>
        <v>0</v>
      </c>
      <c r="E101" s="138">
        <f>'9.1.1. sz. mell '!E101+'9.1.2. sz. mell '!E101+'9.1.3. sz. mell '!E101</f>
        <v>0</v>
      </c>
      <c r="F101" s="138">
        <f>'9.1.1. sz. mell '!F101+'9.1.2. sz. mell '!F101+'9.1.3. sz. mell '!F101</f>
        <v>0</v>
      </c>
      <c r="G101" s="347">
        <f>'9.1.1. sz. mell '!G101+'9.1.2. sz. mell '!G101+'9.1.3. sz. mell '!G101</f>
        <v>0</v>
      </c>
    </row>
    <row r="102" spans="1:7" ht="12" customHeight="1">
      <c r="A102" s="168" t="s">
        <v>71</v>
      </c>
      <c r="B102" s="53" t="s">
        <v>306</v>
      </c>
      <c r="C102" s="209">
        <f>'9.1.1. sz. mell '!C102+'9.1.2. sz. mell '!C102+'9.1.3. sz. mell '!C102</f>
        <v>0</v>
      </c>
      <c r="D102" s="138">
        <f>'9.1.1. sz. mell '!D102+'9.1.2. sz. mell '!D102+'9.1.3. sz. mell '!D102</f>
        <v>0</v>
      </c>
      <c r="E102" s="138">
        <f>'9.1.1. sz. mell '!E102+'9.1.2. sz. mell '!E102+'9.1.3. sz. mell '!E102</f>
        <v>0</v>
      </c>
      <c r="F102" s="138">
        <f>'9.1.1. sz. mell '!F102+'9.1.2. sz. mell '!F102+'9.1.3. sz. mell '!F102</f>
        <v>0</v>
      </c>
      <c r="G102" s="347">
        <f>'9.1.1. sz. mell '!G102+'9.1.2. sz. mell '!G102+'9.1.3. sz. mell '!G102</f>
        <v>0</v>
      </c>
    </row>
    <row r="103" spans="1:7" ht="12" customHeight="1">
      <c r="A103" s="168" t="s">
        <v>72</v>
      </c>
      <c r="B103" s="53" t="s">
        <v>239</v>
      </c>
      <c r="C103" s="209">
        <f>'9.1.1. sz. mell '!C103+'9.1.2. sz. mell '!C103+'9.1.3. sz. mell '!C103</f>
        <v>0</v>
      </c>
      <c r="D103" s="138">
        <f>'9.1.1. sz. mell '!D103+'9.1.2. sz. mell '!D103+'9.1.3. sz. mell '!D103</f>
        <v>0</v>
      </c>
      <c r="E103" s="138">
        <f>'9.1.1. sz. mell '!E103+'9.1.2. sz. mell '!E103+'9.1.3. sz. mell '!E103</f>
        <v>0</v>
      </c>
      <c r="F103" s="138">
        <f>'9.1.1. sz. mell '!F103+'9.1.2. sz. mell '!F103+'9.1.3. sz. mell '!F103</f>
        <v>0</v>
      </c>
      <c r="G103" s="347">
        <f>'9.1.1. sz. mell '!G103+'9.1.2. sz. mell '!G103+'9.1.3. sz. mell '!G103</f>
        <v>0</v>
      </c>
    </row>
    <row r="104" spans="1:7" ht="12" customHeight="1">
      <c r="A104" s="168" t="s">
        <v>73</v>
      </c>
      <c r="B104" s="54" t="s">
        <v>240</v>
      </c>
      <c r="C104" s="209">
        <f>'9.1.1. sz. mell '!C104+'9.1.2. sz. mell '!C104+'9.1.3. sz. mell '!C104</f>
        <v>0</v>
      </c>
      <c r="D104" s="138">
        <f>'9.1.1. sz. mell '!D104+'9.1.2. sz. mell '!D104+'9.1.3. sz. mell '!D104</f>
        <v>0</v>
      </c>
      <c r="E104" s="138">
        <f>'9.1.1. sz. mell '!E104+'9.1.2. sz. mell '!E104+'9.1.3. sz. mell '!E104</f>
        <v>0</v>
      </c>
      <c r="F104" s="138">
        <f>'9.1.1. sz. mell '!F104+'9.1.2. sz. mell '!F104+'9.1.3. sz. mell '!F104</f>
        <v>0</v>
      </c>
      <c r="G104" s="347">
        <f>'9.1.1. sz. mell '!G104+'9.1.2. sz. mell '!G104+'9.1.3. sz. mell '!G104</f>
        <v>0</v>
      </c>
    </row>
    <row r="105" spans="1:7" ht="12" customHeight="1">
      <c r="A105" s="168" t="s">
        <v>74</v>
      </c>
      <c r="B105" s="54" t="s">
        <v>241</v>
      </c>
      <c r="C105" s="209">
        <f>'9.1.1. sz. mell '!C105+'9.1.2. sz. mell '!C105+'9.1.3. sz. mell '!C105</f>
        <v>0</v>
      </c>
      <c r="D105" s="138">
        <f>'9.1.1. sz. mell '!D105+'9.1.2. sz. mell '!D105+'9.1.3. sz. mell '!D105</f>
        <v>0</v>
      </c>
      <c r="E105" s="138">
        <f>'9.1.1. sz. mell '!E105+'9.1.2. sz. mell '!E105+'9.1.3. sz. mell '!E105</f>
        <v>0</v>
      </c>
      <c r="F105" s="138">
        <f>'9.1.1. sz. mell '!F105+'9.1.2. sz. mell '!F105+'9.1.3. sz. mell '!F105</f>
        <v>0</v>
      </c>
      <c r="G105" s="347">
        <f>'9.1.1. sz. mell '!G105+'9.1.2. sz. mell '!G105+'9.1.3. sz. mell '!G105</f>
        <v>0</v>
      </c>
    </row>
    <row r="106" spans="1:7" ht="12" customHeight="1">
      <c r="A106" s="168" t="s">
        <v>76</v>
      </c>
      <c r="B106" s="53" t="s">
        <v>242</v>
      </c>
      <c r="C106" s="209">
        <f>'9.1.1. sz. mell '!C106+'9.1.2. sz. mell '!C106+'9.1.3. sz. mell '!C106</f>
        <v>97823000</v>
      </c>
      <c r="D106" s="138">
        <f>'9.1.1. sz. mell '!D106+'9.1.2. sz. mell '!D106+'9.1.3. sz. mell '!D106</f>
        <v>0</v>
      </c>
      <c r="E106" s="138">
        <f>'9.1.1. sz. mell '!E106+'9.1.2. sz. mell '!E106+'9.1.3. sz. mell '!E106</f>
        <v>91000</v>
      </c>
      <c r="F106" s="138">
        <f>'9.1.1. sz. mell '!F106+'9.1.2. sz. mell '!F106+'9.1.3. sz. mell '!F106</f>
        <v>91000</v>
      </c>
      <c r="G106" s="347">
        <f>'9.1.1. sz. mell '!G106+'9.1.2. sz. mell '!G106+'9.1.3. sz. mell '!G106</f>
        <v>97914000</v>
      </c>
    </row>
    <row r="107" spans="1:7" ht="12" customHeight="1">
      <c r="A107" s="168" t="s">
        <v>107</v>
      </c>
      <c r="B107" s="53" t="s">
        <v>243</v>
      </c>
      <c r="C107" s="209">
        <f>'9.1.1. sz. mell '!C107+'9.1.2. sz. mell '!C107+'9.1.3. sz. mell '!C107</f>
        <v>0</v>
      </c>
      <c r="D107" s="138">
        <f>'9.1.1. sz. mell '!D107+'9.1.2. sz. mell '!D107+'9.1.3. sz. mell '!D107</f>
        <v>0</v>
      </c>
      <c r="E107" s="138">
        <f>'9.1.1. sz. mell '!E107+'9.1.2. sz. mell '!E107+'9.1.3. sz. mell '!E107</f>
        <v>0</v>
      </c>
      <c r="F107" s="138">
        <f>'9.1.1. sz. mell '!F107+'9.1.2. sz. mell '!F107+'9.1.3. sz. mell '!F107</f>
        <v>0</v>
      </c>
      <c r="G107" s="347">
        <f>'9.1.1. sz. mell '!G107+'9.1.2. sz. mell '!G107+'9.1.3. sz. mell '!G107</f>
        <v>0</v>
      </c>
    </row>
    <row r="108" spans="1:7" ht="12" customHeight="1">
      <c r="A108" s="168" t="s">
        <v>237</v>
      </c>
      <c r="B108" s="54" t="s">
        <v>244</v>
      </c>
      <c r="C108" s="209">
        <f>'9.1.1. sz. mell '!C108+'9.1.2. sz. mell '!C108+'9.1.3. sz. mell '!C108</f>
        <v>0</v>
      </c>
      <c r="D108" s="138">
        <f>'9.1.1. sz. mell '!D108+'9.1.2. sz. mell '!D108+'9.1.3. sz. mell '!D108</f>
        <v>0</v>
      </c>
      <c r="E108" s="138">
        <f>'9.1.1. sz. mell '!E108+'9.1.2. sz. mell '!E108+'9.1.3. sz. mell '!E108</f>
        <v>0</v>
      </c>
      <c r="F108" s="138">
        <f>'9.1.1. sz. mell '!F108+'9.1.2. sz. mell '!F108+'9.1.3. sz. mell '!F108</f>
        <v>0</v>
      </c>
      <c r="G108" s="347">
        <f>'9.1.1. sz. mell '!G108+'9.1.2. sz. mell '!G108+'9.1.3. sz. mell '!G108</f>
        <v>0</v>
      </c>
    </row>
    <row r="109" spans="1:7" ht="12" customHeight="1">
      <c r="A109" s="176" t="s">
        <v>238</v>
      </c>
      <c r="B109" s="55" t="s">
        <v>245</v>
      </c>
      <c r="C109" s="209">
        <f>'9.1.1. sz. mell '!C109+'9.1.2. sz. mell '!C109+'9.1.3. sz. mell '!C109</f>
        <v>0</v>
      </c>
      <c r="D109" s="138">
        <f>'9.1.1. sz. mell '!D109+'9.1.2. sz. mell '!D109+'9.1.3. sz. mell '!D109</f>
        <v>0</v>
      </c>
      <c r="E109" s="138">
        <f>'9.1.1. sz. mell '!E109+'9.1.2. sz. mell '!E109+'9.1.3. sz. mell '!E109</f>
        <v>0</v>
      </c>
      <c r="F109" s="138">
        <f>'9.1.1. sz. mell '!F109+'9.1.2. sz. mell '!F109+'9.1.3. sz. mell '!F109</f>
        <v>0</v>
      </c>
      <c r="G109" s="347">
        <f>'9.1.1. sz. mell '!G109+'9.1.2. sz. mell '!G109+'9.1.3. sz. mell '!G109</f>
        <v>0</v>
      </c>
    </row>
    <row r="110" spans="1:7" ht="12" customHeight="1">
      <c r="A110" s="168" t="s">
        <v>304</v>
      </c>
      <c r="B110" s="55" t="s">
        <v>246</v>
      </c>
      <c r="C110" s="209">
        <f>'9.1.1. sz. mell '!C110+'9.1.2. sz. mell '!C110+'9.1.3. sz. mell '!C110</f>
        <v>0</v>
      </c>
      <c r="D110" s="138">
        <f>'9.1.1. sz. mell '!D110+'9.1.2. sz. mell '!D110+'9.1.3. sz. mell '!D110</f>
        <v>0</v>
      </c>
      <c r="E110" s="138">
        <f>'9.1.1. sz. mell '!E110+'9.1.2. sz. mell '!E110+'9.1.3. sz. mell '!E110</f>
        <v>0</v>
      </c>
      <c r="F110" s="138">
        <f>'9.1.1. sz. mell '!F110+'9.1.2. sz. mell '!F110+'9.1.3. sz. mell '!F110</f>
        <v>0</v>
      </c>
      <c r="G110" s="347">
        <f>'9.1.1. sz. mell '!G110+'9.1.2. sz. mell '!G110+'9.1.3. sz. mell '!G110</f>
        <v>0</v>
      </c>
    </row>
    <row r="111" spans="1:7" ht="12" customHeight="1">
      <c r="A111" s="168" t="s">
        <v>305</v>
      </c>
      <c r="B111" s="54" t="s">
        <v>247</v>
      </c>
      <c r="C111" s="209">
        <f>'9.1.1. sz. mell '!C111+'9.1.2. sz. mell '!C111+'9.1.3. sz. mell '!C111</f>
        <v>1106000</v>
      </c>
      <c r="D111" s="138">
        <f>'9.1.1. sz. mell '!D111+'9.1.2. sz. mell '!D111+'9.1.3. sz. mell '!D111</f>
        <v>0</v>
      </c>
      <c r="E111" s="138">
        <f>'9.1.1. sz. mell '!E111+'9.1.2. sz. mell '!E111+'9.1.3. sz. mell '!E111</f>
        <v>0</v>
      </c>
      <c r="F111" s="138">
        <f>'9.1.1. sz. mell '!F111+'9.1.2. sz. mell '!F111+'9.1.3. sz. mell '!F111</f>
        <v>0</v>
      </c>
      <c r="G111" s="347">
        <f>'9.1.1. sz. mell '!G111+'9.1.2. sz. mell '!G111+'9.1.3. sz. mell '!G111</f>
        <v>1106000</v>
      </c>
    </row>
    <row r="112" spans="1:7" ht="12" customHeight="1">
      <c r="A112" s="168" t="s">
        <v>309</v>
      </c>
      <c r="B112" s="6" t="s">
        <v>35</v>
      </c>
      <c r="C112" s="209">
        <f>'9.1.1. sz. mell '!C112+'9.1.2. sz. mell '!C112+'9.1.3. sz. mell '!C112</f>
        <v>5846562</v>
      </c>
      <c r="D112" s="138">
        <f>'9.1.1. sz. mell '!D112+'9.1.2. sz. mell '!D112+'9.1.3. sz. mell '!D112</f>
        <v>-5398680</v>
      </c>
      <c r="E112" s="138">
        <f>'9.1.1. sz. mell '!E112+'9.1.2. sz. mell '!E112+'9.1.3. sz. mell '!E112</f>
        <v>826475</v>
      </c>
      <c r="F112" s="138">
        <f>'9.1.1. sz. mell '!F112+'9.1.2. sz. mell '!F112+'9.1.3. sz. mell '!F112</f>
        <v>-4572205</v>
      </c>
      <c r="G112" s="347">
        <f>'9.1.1. sz. mell '!G112+'9.1.2. sz. mell '!G112+'9.1.3. sz. mell '!G112</f>
        <v>1274357</v>
      </c>
    </row>
    <row r="113" spans="1:7" ht="12" customHeight="1">
      <c r="A113" s="169" t="s">
        <v>310</v>
      </c>
      <c r="B113" s="6" t="s">
        <v>367</v>
      </c>
      <c r="C113" s="208">
        <f>'9.1.1. sz. mell '!C113+'9.1.2. sz. mell '!C113+'9.1.3. sz. mell '!C113</f>
        <v>5846562</v>
      </c>
      <c r="D113" s="139">
        <f>'9.1.1. sz. mell '!D113+'9.1.2. sz. mell '!D113+'9.1.3. sz. mell '!D113</f>
        <v>-5398680</v>
      </c>
      <c r="E113" s="139">
        <f>'9.1.1. sz. mell '!E113+'9.1.2. sz. mell '!E113+'9.1.3. sz. mell '!E113</f>
        <v>826475</v>
      </c>
      <c r="F113" s="139">
        <f>'9.1.1. sz. mell '!F113+'9.1.2. sz. mell '!F113+'9.1.3. sz. mell '!F113</f>
        <v>-4572205</v>
      </c>
      <c r="G113" s="349">
        <f>'9.1.1. sz. mell '!G113+'9.1.2. sz. mell '!G113+'9.1.3. sz. mell '!G113</f>
        <v>1274357</v>
      </c>
    </row>
    <row r="114" spans="1:7" ht="12" customHeight="1" thickBot="1">
      <c r="A114" s="177" t="s">
        <v>311</v>
      </c>
      <c r="B114" s="56" t="s">
        <v>368</v>
      </c>
      <c r="C114" s="354">
        <f>'9.1.1. sz. mell '!C114+'9.1.2. sz. mell '!C114+'9.1.3. sz. mell '!C114</f>
        <v>0</v>
      </c>
      <c r="D114" s="350">
        <f>'9.1.1. sz. mell '!D114+'9.1.2. sz. mell '!D114+'9.1.3. sz. mell '!D114</f>
        <v>0</v>
      </c>
      <c r="E114" s="350">
        <f>'9.1.1. sz. mell '!E114+'9.1.2. sz. mell '!E114+'9.1.3. sz. mell '!E114</f>
        <v>0</v>
      </c>
      <c r="F114" s="350">
        <f>'9.1.1. sz. mell '!F114+'9.1.2. sz. mell '!F114+'9.1.3. sz. mell '!F114</f>
        <v>0</v>
      </c>
      <c r="G114" s="351">
        <f>'9.1.1. sz. mell '!G114+'9.1.2. sz. mell '!G114+'9.1.3. sz. mell '!G114</f>
        <v>0</v>
      </c>
    </row>
    <row r="115" spans="1:7" ht="12" customHeight="1" thickBot="1">
      <c r="A115" s="25" t="s">
        <v>6</v>
      </c>
      <c r="B115" s="23" t="s">
        <v>248</v>
      </c>
      <c r="C115" s="137">
        <f>+C116+C118+C120</f>
        <v>653768000</v>
      </c>
      <c r="D115" s="265">
        <f>+D116+D118+D120</f>
        <v>4189000</v>
      </c>
      <c r="E115" s="137">
        <f>+E116+E118+E120</f>
        <v>197000</v>
      </c>
      <c r="F115" s="137">
        <f>+F116+F118+F120</f>
        <v>4386000</v>
      </c>
      <c r="G115" s="278">
        <f>+G116+G118+G120</f>
        <v>658154000</v>
      </c>
    </row>
    <row r="116" spans="1:7" ht="12" customHeight="1">
      <c r="A116" s="167" t="s">
        <v>65</v>
      </c>
      <c r="B116" s="6" t="s">
        <v>122</v>
      </c>
      <c r="C116" s="139">
        <f>'9.1.1. sz. mell '!C116+'9.1.2. sz. mell '!C116+'9.1.3. sz. mell '!C95</f>
        <v>653768000</v>
      </c>
      <c r="D116" s="139">
        <f>'9.1.1. sz. mell '!D116+'9.1.2. sz. mell '!D116+'9.1.3. sz. mell '!D95</f>
        <v>4189000</v>
      </c>
      <c r="E116" s="139">
        <f>'9.1.1. sz. mell '!E116+'9.1.2. sz. mell '!E116+'9.1.3. sz. mell '!E95</f>
        <v>197000</v>
      </c>
      <c r="F116" s="139">
        <f>'9.1.1. sz. mell '!F116+'9.1.2. sz. mell '!F116+'9.1.3. sz. mell '!F95</f>
        <v>4386000</v>
      </c>
      <c r="G116" s="349">
        <f>'9.1.1. sz. mell '!G116+'9.1.2. sz. mell '!G116+'9.1.3. sz. mell '!G95</f>
        <v>658154000</v>
      </c>
    </row>
    <row r="117" spans="1:7" ht="12" customHeight="1">
      <c r="A117" s="167" t="s">
        <v>66</v>
      </c>
      <c r="B117" s="10" t="s">
        <v>252</v>
      </c>
      <c r="C117" s="139">
        <f>'9.1.1. sz. mell '!C117+'9.1.2. sz. mell '!C117+'9.1.3. sz. mell '!C96</f>
        <v>570441000</v>
      </c>
      <c r="D117" s="139">
        <f>'9.1.1. sz. mell '!D117+'9.1.2. sz. mell '!D117+'9.1.3. sz. mell '!D96</f>
        <v>5974000</v>
      </c>
      <c r="E117" s="139">
        <f>'9.1.1. sz. mell '!E117+'9.1.2. sz. mell '!E117+'9.1.3. sz. mell '!E96</f>
        <v>0</v>
      </c>
      <c r="F117" s="139">
        <f>'9.1.1. sz. mell '!F117+'9.1.2. sz. mell '!F117+'9.1.3. sz. mell '!F96</f>
        <v>5974000</v>
      </c>
      <c r="G117" s="349">
        <f>'9.1.1. sz. mell '!G117+'9.1.2. sz. mell '!G117+'9.1.3. sz. mell '!G96</f>
        <v>576415000</v>
      </c>
    </row>
    <row r="118" spans="1:7" ht="12" customHeight="1">
      <c r="A118" s="167" t="s">
        <v>67</v>
      </c>
      <c r="B118" s="10" t="s">
        <v>108</v>
      </c>
      <c r="C118" s="139">
        <f>'9.1.1. sz. mell '!C118+'9.1.2. sz. mell '!C118+'9.1.3. sz. mell '!C97</f>
        <v>0</v>
      </c>
      <c r="D118" s="139">
        <f>'9.1.1. sz. mell '!D118+'9.1.2. sz. mell '!D118+'9.1.3. sz. mell '!D97</f>
        <v>0</v>
      </c>
      <c r="E118" s="139">
        <f>'9.1.1. sz. mell '!E118+'9.1.2. sz. mell '!E118+'9.1.3. sz. mell '!E97</f>
        <v>0</v>
      </c>
      <c r="F118" s="139">
        <f>'9.1.1. sz. mell '!F118+'9.1.2. sz. mell '!F118+'9.1.3. sz. mell '!F97</f>
        <v>0</v>
      </c>
      <c r="G118" s="349">
        <f>'9.1.1. sz. mell '!G118+'9.1.2. sz. mell '!G118+'9.1.3. sz. mell '!G97</f>
        <v>0</v>
      </c>
    </row>
    <row r="119" spans="1:7" ht="12" customHeight="1">
      <c r="A119" s="167" t="s">
        <v>68</v>
      </c>
      <c r="B119" s="10" t="s">
        <v>253</v>
      </c>
      <c r="C119" s="139">
        <f>'9.1.1. sz. mell '!C119+'9.1.2. sz. mell '!C119+'9.1.3. sz. mell '!C98</f>
        <v>0</v>
      </c>
      <c r="D119" s="139">
        <f>'9.1.1. sz. mell '!D119+'9.1.2. sz. mell '!D119+'9.1.3. sz. mell '!D98</f>
        <v>0</v>
      </c>
      <c r="E119" s="139">
        <f>'9.1.1. sz. mell '!E119+'9.1.2. sz. mell '!E119+'9.1.3. sz. mell '!E98</f>
        <v>0</v>
      </c>
      <c r="F119" s="139">
        <f>'9.1.1. sz. mell '!F119+'9.1.2. sz. mell '!F119+'9.1.3. sz. mell '!F98</f>
        <v>0</v>
      </c>
      <c r="G119" s="349">
        <f>'9.1.1. sz. mell '!G119+'9.1.2. sz. mell '!G119+'9.1.3. sz. mell '!G98</f>
        <v>0</v>
      </c>
    </row>
    <row r="120" spans="1:7" ht="12" customHeight="1">
      <c r="A120" s="167" t="s">
        <v>69</v>
      </c>
      <c r="B120" s="80" t="s">
        <v>124</v>
      </c>
      <c r="C120" s="139">
        <f>'9.1.1. sz. mell '!C120+'9.1.2. sz. mell '!C120+'9.1.3. sz. mell '!C99</f>
        <v>0</v>
      </c>
      <c r="D120" s="139">
        <f>'9.1.1. sz. mell '!D120+'9.1.2. sz. mell '!D120+'9.1.3. sz. mell '!D99</f>
        <v>0</v>
      </c>
      <c r="E120" s="139">
        <f>'9.1.1. sz. mell '!E120+'9.1.2. sz. mell '!E120+'9.1.3. sz. mell '!E99</f>
        <v>0</v>
      </c>
      <c r="F120" s="139">
        <f>'9.1.1. sz. mell '!F120+'9.1.2. sz. mell '!F120+'9.1.3. sz. mell '!F99</f>
        <v>0</v>
      </c>
      <c r="G120" s="349">
        <f>'9.1.1. sz. mell '!G120+'9.1.2. sz. mell '!G120+'9.1.3. sz. mell '!G99</f>
        <v>0</v>
      </c>
    </row>
    <row r="121" spans="1:7" ht="12" customHeight="1">
      <c r="A121" s="167" t="s">
        <v>75</v>
      </c>
      <c r="B121" s="79" t="s">
        <v>297</v>
      </c>
      <c r="C121" s="139">
        <f>'9.1.1. sz. mell '!C121+'9.1.2. sz. mell '!C121+'9.1.3. sz. mell '!C100</f>
        <v>0</v>
      </c>
      <c r="D121" s="139">
        <f>'9.1.1. sz. mell '!D121+'9.1.2. sz. mell '!D121+'9.1.3. sz. mell '!D100</f>
        <v>0</v>
      </c>
      <c r="E121" s="139">
        <f>'9.1.1. sz. mell '!E121+'9.1.2. sz. mell '!E121+'9.1.3. sz. mell '!E100</f>
        <v>0</v>
      </c>
      <c r="F121" s="139">
        <f>'9.1.1. sz. mell '!F121+'9.1.2. sz. mell '!F121+'9.1.3. sz. mell '!F100</f>
        <v>0</v>
      </c>
      <c r="G121" s="349">
        <f>'9.1.1. sz. mell '!G121+'9.1.2. sz. mell '!G121+'9.1.3. sz. mell '!G100</f>
        <v>0</v>
      </c>
    </row>
    <row r="122" spans="1:7" ht="12" customHeight="1">
      <c r="A122" s="167" t="s">
        <v>77</v>
      </c>
      <c r="B122" s="147" t="s">
        <v>258</v>
      </c>
      <c r="C122" s="139">
        <f>'9.1.1. sz. mell '!C122+'9.1.2. sz. mell '!C122+'9.1.3. sz. mell '!C101</f>
        <v>0</v>
      </c>
      <c r="D122" s="139">
        <f>'9.1.1. sz. mell '!D122+'9.1.2. sz. mell '!D122+'9.1.3. sz. mell '!D101</f>
        <v>0</v>
      </c>
      <c r="E122" s="139">
        <f>'9.1.1. sz. mell '!E122+'9.1.2. sz. mell '!E122+'9.1.3. sz. mell '!E101</f>
        <v>0</v>
      </c>
      <c r="F122" s="139">
        <f>'9.1.1. sz. mell '!F122+'9.1.2. sz. mell '!F122+'9.1.3. sz. mell '!F101</f>
        <v>0</v>
      </c>
      <c r="G122" s="349">
        <f>'9.1.1. sz. mell '!G122+'9.1.2. sz. mell '!G122+'9.1.3. sz. mell '!G101</f>
        <v>0</v>
      </c>
    </row>
    <row r="123" spans="1:7" ht="12" customHeight="1">
      <c r="A123" s="167" t="s">
        <v>109</v>
      </c>
      <c r="B123" s="54" t="s">
        <v>241</v>
      </c>
      <c r="C123" s="139">
        <f>'9.1.1. sz. mell '!C123+'9.1.2. sz. mell '!C123+'9.1.3. sz. mell '!C102</f>
        <v>0</v>
      </c>
      <c r="D123" s="139">
        <f>'9.1.1. sz. mell '!D123+'9.1.2. sz. mell '!D123+'9.1.3. sz. mell '!D102</f>
        <v>0</v>
      </c>
      <c r="E123" s="139">
        <f>'9.1.1. sz. mell '!E123+'9.1.2. sz. mell '!E123+'9.1.3. sz. mell '!E102</f>
        <v>0</v>
      </c>
      <c r="F123" s="139">
        <f>'9.1.1. sz. mell '!F123+'9.1.2. sz. mell '!F123+'9.1.3. sz. mell '!F102</f>
        <v>0</v>
      </c>
      <c r="G123" s="349">
        <f>'9.1.1. sz. mell '!G123+'9.1.2. sz. mell '!G123+'9.1.3. sz. mell '!G102</f>
        <v>0</v>
      </c>
    </row>
    <row r="124" spans="1:7" ht="12" customHeight="1">
      <c r="A124" s="167" t="s">
        <v>110</v>
      </c>
      <c r="B124" s="54" t="s">
        <v>257</v>
      </c>
      <c r="C124" s="139">
        <f>'9.1.1. sz. mell '!C124+'9.1.2. sz. mell '!C124+'9.1.3. sz. mell '!C103</f>
        <v>0</v>
      </c>
      <c r="D124" s="139">
        <f>'9.1.1. sz. mell '!D124+'9.1.2. sz. mell '!D124+'9.1.3. sz. mell '!D103</f>
        <v>0</v>
      </c>
      <c r="E124" s="139">
        <f>'9.1.1. sz. mell '!E124+'9.1.2. sz. mell '!E124+'9.1.3. sz. mell '!E103</f>
        <v>0</v>
      </c>
      <c r="F124" s="139">
        <f>'9.1.1. sz. mell '!F124+'9.1.2. sz. mell '!F124+'9.1.3. sz. mell '!F103</f>
        <v>0</v>
      </c>
      <c r="G124" s="349">
        <f>'9.1.1. sz. mell '!G124+'9.1.2. sz. mell '!G124+'9.1.3. sz. mell '!G103</f>
        <v>0</v>
      </c>
    </row>
    <row r="125" spans="1:7" ht="12" customHeight="1">
      <c r="A125" s="167" t="s">
        <v>111</v>
      </c>
      <c r="B125" s="54" t="s">
        <v>256</v>
      </c>
      <c r="C125" s="139">
        <f>'9.1.1. sz. mell '!C125+'9.1.2. sz. mell '!C125+'9.1.3. sz. mell '!C104</f>
        <v>0</v>
      </c>
      <c r="D125" s="139">
        <f>'9.1.1. sz. mell '!D125+'9.1.2. sz. mell '!D125+'9.1.3. sz. mell '!D104</f>
        <v>0</v>
      </c>
      <c r="E125" s="139">
        <f>'9.1.1. sz. mell '!E125+'9.1.2. sz. mell '!E125+'9.1.3. sz. mell '!E104</f>
        <v>0</v>
      </c>
      <c r="F125" s="139">
        <f>'9.1.1. sz. mell '!F125+'9.1.2. sz. mell '!F125+'9.1.3. sz. mell '!F104</f>
        <v>0</v>
      </c>
      <c r="G125" s="349">
        <f>'9.1.1. sz. mell '!G125+'9.1.2. sz. mell '!G125+'9.1.3. sz. mell '!G104</f>
        <v>0</v>
      </c>
    </row>
    <row r="126" spans="1:7" ht="12" customHeight="1">
      <c r="A126" s="167" t="s">
        <v>249</v>
      </c>
      <c r="B126" s="54" t="s">
        <v>244</v>
      </c>
      <c r="C126" s="139">
        <f>'9.1.1. sz. mell '!C126+'9.1.2. sz. mell '!C126+'9.1.3. sz. mell '!C105</f>
        <v>0</v>
      </c>
      <c r="D126" s="139">
        <f>'9.1.1. sz. mell '!D126+'9.1.2. sz. mell '!D126+'9.1.3. sz. mell '!D105</f>
        <v>0</v>
      </c>
      <c r="E126" s="139">
        <f>'9.1.1. sz. mell '!E126+'9.1.2. sz. mell '!E126+'9.1.3. sz. mell '!E105</f>
        <v>0</v>
      </c>
      <c r="F126" s="139">
        <f>'9.1.1. sz. mell '!F126+'9.1.2. sz. mell '!F126+'9.1.3. sz. mell '!F105</f>
        <v>0</v>
      </c>
      <c r="G126" s="349">
        <f>'9.1.1. sz. mell '!G126+'9.1.2. sz. mell '!G126+'9.1.3. sz. mell '!G105</f>
        <v>0</v>
      </c>
    </row>
    <row r="127" spans="1:7" ht="12" customHeight="1">
      <c r="A127" s="167" t="s">
        <v>250</v>
      </c>
      <c r="B127" s="54" t="s">
        <v>255</v>
      </c>
      <c r="C127" s="139">
        <f>'9.1.1. sz. mell '!C127+'9.1.2. sz. mell '!C127+'9.1.3. sz. mell '!C106</f>
        <v>0</v>
      </c>
      <c r="D127" s="139">
        <f>'9.1.1. sz. mell '!D127+'9.1.2. sz. mell '!D127+'9.1.3. sz. mell '!D106</f>
        <v>0</v>
      </c>
      <c r="E127" s="139">
        <f>'9.1.1. sz. mell '!E127+'9.1.2. sz. mell '!E127+'9.1.3. sz. mell '!E106</f>
        <v>0</v>
      </c>
      <c r="F127" s="139">
        <f>'9.1.1. sz. mell '!F127+'9.1.2. sz. mell '!F127+'9.1.3. sz. mell '!F106</f>
        <v>0</v>
      </c>
      <c r="G127" s="349">
        <f>'9.1.1. sz. mell '!G127+'9.1.2. sz. mell '!G127+'9.1.3. sz. mell '!G106</f>
        <v>0</v>
      </c>
    </row>
    <row r="128" spans="1:7" ht="12" customHeight="1" thickBot="1">
      <c r="A128" s="176" t="s">
        <v>251</v>
      </c>
      <c r="B128" s="54" t="s">
        <v>254</v>
      </c>
      <c r="C128" s="139">
        <f>'9.1.1. sz. mell '!C128+'9.1.2. sz. mell '!C128+'9.1.3. sz. mell '!C107</f>
        <v>0</v>
      </c>
      <c r="D128" s="139">
        <f>'9.1.1. sz. mell '!D128+'9.1.2. sz. mell '!D128+'9.1.3. sz. mell '!D107</f>
        <v>0</v>
      </c>
      <c r="E128" s="139">
        <f>'9.1.1. sz. mell '!E128+'9.1.2. sz. mell '!E128+'9.1.3. sz. mell '!E107</f>
        <v>0</v>
      </c>
      <c r="F128" s="139">
        <f>'9.1.1. sz. mell '!F128+'9.1.2. sz. mell '!F128+'9.1.3. sz. mell '!F107</f>
        <v>0</v>
      </c>
      <c r="G128" s="349">
        <f>'9.1.1. sz. mell '!G128+'9.1.2. sz. mell '!G128+'9.1.3. sz. mell '!G107</f>
        <v>0</v>
      </c>
    </row>
    <row r="129" spans="1:7" ht="12" customHeight="1" thickBot="1">
      <c r="A129" s="25" t="s">
        <v>7</v>
      </c>
      <c r="B129" s="50" t="s">
        <v>314</v>
      </c>
      <c r="C129" s="137">
        <f>+C94+C115</f>
        <v>954837562</v>
      </c>
      <c r="D129" s="265">
        <f>+D94+D115</f>
        <v>4860820</v>
      </c>
      <c r="E129" s="137">
        <f>+E94+E115</f>
        <v>4273475</v>
      </c>
      <c r="F129" s="137">
        <f>+F94+F115</f>
        <v>9134295</v>
      </c>
      <c r="G129" s="278">
        <f>+G94+G115</f>
        <v>963971857</v>
      </c>
    </row>
    <row r="130" spans="1:7" ht="12" customHeight="1" thickBot="1">
      <c r="A130" s="25" t="s">
        <v>8</v>
      </c>
      <c r="B130" s="50" t="s">
        <v>315</v>
      </c>
      <c r="C130" s="137">
        <f>+C131+C132+C133</f>
        <v>0</v>
      </c>
      <c r="D130" s="265">
        <f>+D131+D132+D133</f>
        <v>0</v>
      </c>
      <c r="E130" s="137">
        <f>+E131+E132+E133</f>
        <v>0</v>
      </c>
      <c r="F130" s="137">
        <f>+F131+F132+F133</f>
        <v>0</v>
      </c>
      <c r="G130" s="278">
        <f>+G131+G132+G133</f>
        <v>0</v>
      </c>
    </row>
    <row r="131" spans="1:7" s="47" customFormat="1" ht="12" customHeight="1">
      <c r="A131" s="167" t="s">
        <v>156</v>
      </c>
      <c r="B131" s="7" t="s">
        <v>372</v>
      </c>
      <c r="C131" s="138">
        <f>'9.1.1. sz. mell '!C131+'9.1.2. sz. mell '!C131+'9.1.3. sz. mell '!C131</f>
        <v>0</v>
      </c>
      <c r="D131" s="138">
        <f>'9.1.1. sz. mell '!D131+'9.1.2. sz. mell '!D131+'9.1.3. sz. mell '!D131</f>
        <v>0</v>
      </c>
      <c r="E131" s="138">
        <f>'9.1.1. sz. mell '!E131+'9.1.2. sz. mell '!E131+'9.1.3. sz. mell '!E131</f>
        <v>0</v>
      </c>
      <c r="F131" s="138">
        <f>'9.1.1. sz. mell '!F131+'9.1.2. sz. mell '!F131+'9.1.3. sz. mell '!F131</f>
        <v>0</v>
      </c>
      <c r="G131" s="346">
        <f>'9.1.1. sz. mell '!G131+'9.1.2. sz. mell '!G131+'9.1.3. sz. mell '!G131</f>
        <v>0</v>
      </c>
    </row>
    <row r="132" spans="1:7" ht="12" customHeight="1">
      <c r="A132" s="167" t="s">
        <v>157</v>
      </c>
      <c r="B132" s="7" t="s">
        <v>323</v>
      </c>
      <c r="C132" s="138">
        <f>'9.1.1. sz. mell '!C132+'9.1.2. sz. mell '!C132+'9.1.3. sz. mell '!C132</f>
        <v>0</v>
      </c>
      <c r="D132" s="138">
        <f>'9.1.1. sz. mell '!D132+'9.1.2. sz. mell '!D132+'9.1.3. sz. mell '!D132</f>
        <v>0</v>
      </c>
      <c r="E132" s="138">
        <f>'9.1.1. sz. mell '!E132+'9.1.2. sz. mell '!E132+'9.1.3. sz. mell '!E132</f>
        <v>0</v>
      </c>
      <c r="F132" s="138">
        <f>'9.1.1. sz. mell '!F132+'9.1.2. sz. mell '!F132+'9.1.3. sz. mell '!F132</f>
        <v>0</v>
      </c>
      <c r="G132" s="347">
        <f>'9.1.1. sz. mell '!G132+'9.1.2. sz. mell '!G132+'9.1.3. sz. mell '!G132</f>
        <v>0</v>
      </c>
    </row>
    <row r="133" spans="1:7" ht="12" customHeight="1" thickBot="1">
      <c r="A133" s="176" t="s">
        <v>158</v>
      </c>
      <c r="B133" s="5" t="s">
        <v>371</v>
      </c>
      <c r="C133" s="138">
        <f>'9.1.1. sz. mell '!C133+'9.1.2. sz. mell '!C133+'9.1.3. sz. mell '!C133</f>
        <v>0</v>
      </c>
      <c r="D133" s="138">
        <f>'9.1.1. sz. mell '!D133+'9.1.2. sz. mell '!D133+'9.1.3. sz. mell '!D133</f>
        <v>0</v>
      </c>
      <c r="E133" s="138">
        <f>'9.1.1. sz. mell '!E133+'9.1.2. sz. mell '!E133+'9.1.3. sz. mell '!E133</f>
        <v>0</v>
      </c>
      <c r="F133" s="138">
        <f>'9.1.1. sz. mell '!F133+'9.1.2. sz. mell '!F133+'9.1.3. sz. mell '!F133</f>
        <v>0</v>
      </c>
      <c r="G133" s="347">
        <f>'9.1.1. sz. mell '!G133+'9.1.2. sz. mell '!G133+'9.1.3. sz. mell '!G133</f>
        <v>0</v>
      </c>
    </row>
    <row r="134" spans="1:7" ht="12" customHeight="1" thickBot="1">
      <c r="A134" s="25" t="s">
        <v>9</v>
      </c>
      <c r="B134" s="50" t="s">
        <v>316</v>
      </c>
      <c r="C134" s="137">
        <f>+C135+C136+C137+C138+C139+C140</f>
        <v>400000000</v>
      </c>
      <c r="D134" s="265">
        <f>+D135+D136+D137+D138+D139+D140</f>
        <v>0</v>
      </c>
      <c r="E134" s="137">
        <f>+E135+E136+E137+E138+E139+E140</f>
        <v>0</v>
      </c>
      <c r="F134" s="137">
        <f>+F135+F136+F137+F138+F139+F140</f>
        <v>0</v>
      </c>
      <c r="G134" s="278">
        <f>+G135+G136+G137+G138+G139+G140</f>
        <v>400000000</v>
      </c>
    </row>
    <row r="135" spans="1:7" ht="12" customHeight="1">
      <c r="A135" s="167" t="s">
        <v>52</v>
      </c>
      <c r="B135" s="7" t="s">
        <v>325</v>
      </c>
      <c r="C135" s="138">
        <f>'9.1.1. sz. mell '!C135+'9.1.2. sz. mell '!C135+'9.1.3. sz. mell '!C135</f>
        <v>0</v>
      </c>
      <c r="D135" s="138">
        <f>'9.1.1. sz. mell '!D135+'9.1.2. sz. mell '!D135+'9.1.3. sz. mell '!D135</f>
        <v>400000000</v>
      </c>
      <c r="E135" s="138">
        <f>'9.1.1. sz. mell '!E135+'9.1.2. sz. mell '!E135+'9.1.3. sz. mell '!E135</f>
        <v>0</v>
      </c>
      <c r="F135" s="138">
        <f>'9.1.1. sz. mell '!F135+'9.1.2. sz. mell '!F135+'9.1.3. sz. mell '!F135</f>
        <v>400000000</v>
      </c>
      <c r="G135" s="347">
        <f>'9.1.1. sz. mell '!G135+'9.1.2. sz. mell '!G135+'9.1.3. sz. mell '!G135</f>
        <v>400000000</v>
      </c>
    </row>
    <row r="136" spans="1:7" ht="12" customHeight="1">
      <c r="A136" s="167" t="s">
        <v>53</v>
      </c>
      <c r="B136" s="7" t="s">
        <v>317</v>
      </c>
      <c r="C136" s="138">
        <f>'9.1.1. sz. mell '!C136+'9.1.2. sz. mell '!C136+'9.1.3. sz. mell '!C136</f>
        <v>400000000</v>
      </c>
      <c r="D136" s="138">
        <f>'9.1.1. sz. mell '!D136+'9.1.2. sz. mell '!D136+'9.1.3. sz. mell '!D136</f>
        <v>-400000000</v>
      </c>
      <c r="E136" s="138">
        <f>'9.1.1. sz. mell '!E136+'9.1.2. sz. mell '!E136+'9.1.3. sz. mell '!E136</f>
        <v>0</v>
      </c>
      <c r="F136" s="138">
        <f>'9.1.1. sz. mell '!F136+'9.1.2. sz. mell '!F136+'9.1.3. sz. mell '!F136</f>
        <v>-400000000</v>
      </c>
      <c r="G136" s="347">
        <f>'9.1.1. sz. mell '!G136+'9.1.2. sz. mell '!G136+'9.1.3. sz. mell '!G136</f>
        <v>0</v>
      </c>
    </row>
    <row r="137" spans="1:7" ht="12" customHeight="1">
      <c r="A137" s="167" t="s">
        <v>54</v>
      </c>
      <c r="B137" s="7" t="s">
        <v>318</v>
      </c>
      <c r="C137" s="138">
        <f>'9.1.1. sz. mell '!C137+'9.1.2. sz. mell '!C137+'9.1.3. sz. mell '!C137</f>
        <v>0</v>
      </c>
      <c r="D137" s="138">
        <f>'9.1.1. sz. mell '!D137+'9.1.2. sz. mell '!D137+'9.1.3. sz. mell '!D137</f>
        <v>0</v>
      </c>
      <c r="E137" s="138">
        <f>'9.1.1. sz. mell '!E137+'9.1.2. sz. mell '!E137+'9.1.3. sz. mell '!E137</f>
        <v>0</v>
      </c>
      <c r="F137" s="138">
        <f>'9.1.1. sz. mell '!F137+'9.1.2. sz. mell '!F137+'9.1.3. sz. mell '!F137</f>
        <v>0</v>
      </c>
      <c r="G137" s="347">
        <f>'9.1.1. sz. mell '!G137+'9.1.2. sz. mell '!G137+'9.1.3. sz. mell '!G137</f>
        <v>0</v>
      </c>
    </row>
    <row r="138" spans="1:7" ht="12" customHeight="1">
      <c r="A138" s="167" t="s">
        <v>96</v>
      </c>
      <c r="B138" s="7" t="s">
        <v>370</v>
      </c>
      <c r="C138" s="138">
        <f>'9.1.1. sz. mell '!C138+'9.1.2. sz. mell '!C138+'9.1.3. sz. mell '!C138</f>
        <v>0</v>
      </c>
      <c r="D138" s="138">
        <f>'9.1.1. sz. mell '!D138+'9.1.2. sz. mell '!D138+'9.1.3. sz. mell '!D138</f>
        <v>0</v>
      </c>
      <c r="E138" s="138">
        <f>'9.1.1. sz. mell '!E138+'9.1.2. sz. mell '!E138+'9.1.3. sz. mell '!E138</f>
        <v>0</v>
      </c>
      <c r="F138" s="138">
        <f>'9.1.1. sz. mell '!F138+'9.1.2. sz. mell '!F138+'9.1.3. sz. mell '!F138</f>
        <v>0</v>
      </c>
      <c r="G138" s="347">
        <f>'9.1.1. sz. mell '!G138+'9.1.2. sz. mell '!G138+'9.1.3. sz. mell '!G138</f>
        <v>0</v>
      </c>
    </row>
    <row r="139" spans="1:7" ht="12" customHeight="1">
      <c r="A139" s="167" t="s">
        <v>97</v>
      </c>
      <c r="B139" s="7" t="s">
        <v>320</v>
      </c>
      <c r="C139" s="138">
        <f>'9.1.1. sz. mell '!C139+'9.1.2. sz. mell '!C139+'9.1.3. sz. mell '!C139</f>
        <v>0</v>
      </c>
      <c r="D139" s="138">
        <f>'9.1.1. sz. mell '!D139+'9.1.2. sz. mell '!D139+'9.1.3. sz. mell '!D139</f>
        <v>0</v>
      </c>
      <c r="E139" s="138">
        <f>'9.1.1. sz. mell '!E139+'9.1.2. sz. mell '!E139+'9.1.3. sz. mell '!E139</f>
        <v>0</v>
      </c>
      <c r="F139" s="138">
        <f>'9.1.1. sz. mell '!F139+'9.1.2. sz. mell '!F139+'9.1.3. sz. mell '!F139</f>
        <v>0</v>
      </c>
      <c r="G139" s="347">
        <f>'9.1.1. sz. mell '!G139+'9.1.2. sz. mell '!G139+'9.1.3. sz. mell '!G139</f>
        <v>0</v>
      </c>
    </row>
    <row r="140" spans="1:7" s="47" customFormat="1" ht="12" customHeight="1" thickBot="1">
      <c r="A140" s="176" t="s">
        <v>98</v>
      </c>
      <c r="B140" s="5" t="s">
        <v>321</v>
      </c>
      <c r="C140" s="138">
        <f>'9.1.1. sz. mell '!C140+'9.1.2. sz. mell '!C140+'9.1.3. sz. mell '!C140</f>
        <v>0</v>
      </c>
      <c r="D140" s="138">
        <f>'9.1.1. sz. mell '!D140+'9.1.2. sz. mell '!D140+'9.1.3. sz. mell '!D140</f>
        <v>0</v>
      </c>
      <c r="E140" s="138">
        <f>'9.1.1. sz. mell '!E140+'9.1.2. sz. mell '!E140+'9.1.3. sz. mell '!E140</f>
        <v>0</v>
      </c>
      <c r="F140" s="138">
        <f>'9.1.1. sz. mell '!F140+'9.1.2. sz. mell '!F140+'9.1.3. sz. mell '!F140</f>
        <v>0</v>
      </c>
      <c r="G140" s="347">
        <f>'9.1.1. sz. mell '!G140+'9.1.2. sz. mell '!G140+'9.1.3. sz. mell '!G140</f>
        <v>0</v>
      </c>
    </row>
    <row r="141" spans="1:13" ht="12" customHeight="1" thickBot="1">
      <c r="A141" s="25" t="s">
        <v>10</v>
      </c>
      <c r="B141" s="50" t="s">
        <v>377</v>
      </c>
      <c r="C141" s="143">
        <f>+C142+C143+C145+C146+C144</f>
        <v>79065859</v>
      </c>
      <c r="D141" s="267">
        <f>+D142+D143+D145+D146+D144</f>
        <v>693000</v>
      </c>
      <c r="E141" s="143">
        <f>+E142+E143+E145+E146+E144</f>
        <v>181000</v>
      </c>
      <c r="F141" s="143">
        <f>+F142+F143+F145+F146+F144</f>
        <v>874000</v>
      </c>
      <c r="G141" s="282">
        <f>+G142+G143+G145+G146+G144</f>
        <v>79939859</v>
      </c>
      <c r="M141" s="76"/>
    </row>
    <row r="142" spans="1:7" ht="12.75">
      <c r="A142" s="167" t="s">
        <v>55</v>
      </c>
      <c r="B142" s="7" t="s">
        <v>259</v>
      </c>
      <c r="C142" s="138">
        <f>'9.1.1. sz. mell '!C142+'9.1.2. sz. mell '!C142+'9.1.3. sz. mell '!C142</f>
        <v>0</v>
      </c>
      <c r="D142" s="138">
        <f>'9.1.1. sz. mell '!D142+'9.1.2. sz. mell '!D142+'9.1.3. sz. mell '!D142</f>
        <v>0</v>
      </c>
      <c r="E142" s="138">
        <f>'9.1.1. sz. mell '!E142+'9.1.2. sz. mell '!E142+'9.1.3. sz. mell '!E142</f>
        <v>0</v>
      </c>
      <c r="F142" s="138">
        <f>'9.1.1. sz. mell '!F142+'9.1.2. sz. mell '!F142+'9.1.3. sz. mell '!F142</f>
        <v>0</v>
      </c>
      <c r="G142" s="347">
        <f>'9.1.1. sz. mell '!G142+'9.1.2. sz. mell '!G142+'9.1.3. sz. mell '!G142</f>
        <v>0</v>
      </c>
    </row>
    <row r="143" spans="1:7" ht="12" customHeight="1">
      <c r="A143" s="167" t="s">
        <v>56</v>
      </c>
      <c r="B143" s="7" t="s">
        <v>260</v>
      </c>
      <c r="C143" s="138">
        <f>'9.1.1. sz. mell '!C143+'9.1.2. sz. mell '!C143+'9.1.3. sz. mell '!C143</f>
        <v>5007859</v>
      </c>
      <c r="D143" s="138">
        <f>'9.1.1. sz. mell '!D143+'9.1.2. sz. mell '!D143+'9.1.3. sz. mell '!D143</f>
        <v>693000</v>
      </c>
      <c r="E143" s="138">
        <f>'9.1.1. sz. mell '!E143+'9.1.2. sz. mell '!E143+'9.1.3. sz. mell '!E143</f>
        <v>0</v>
      </c>
      <c r="F143" s="138">
        <f>'9.1.1. sz. mell '!F143+'9.1.2. sz. mell '!F143+'9.1.3. sz. mell '!F143</f>
        <v>693000</v>
      </c>
      <c r="G143" s="347">
        <f>'9.1.1. sz. mell '!G143+'9.1.2. sz. mell '!G143+'9.1.3. sz. mell '!G143</f>
        <v>5700859</v>
      </c>
    </row>
    <row r="144" spans="1:7" ht="12" customHeight="1">
      <c r="A144" s="167" t="s">
        <v>176</v>
      </c>
      <c r="B144" s="7" t="s">
        <v>376</v>
      </c>
      <c r="C144" s="138">
        <f>'9.1.1. sz. mell '!C144+'9.1.2. sz. mell '!C144+'9.1.3. sz. mell '!C144</f>
        <v>74058000</v>
      </c>
      <c r="D144" s="138">
        <f>'9.1.1. sz. mell '!D144+'9.1.2. sz. mell '!D144+'9.1.3. sz. mell '!D144</f>
        <v>0</v>
      </c>
      <c r="E144" s="138">
        <f>'9.1.1. sz. mell '!E144+'9.1.2. sz. mell '!E144+'9.1.3. sz. mell '!E144</f>
        <v>181000</v>
      </c>
      <c r="F144" s="138">
        <f>'9.1.1. sz. mell '!F144+'9.1.2. sz. mell '!F144+'9.1.3. sz. mell '!F144</f>
        <v>181000</v>
      </c>
      <c r="G144" s="347">
        <f>'9.1.1. sz. mell '!G144+'9.1.2. sz. mell '!G144+'9.1.3. sz. mell '!G144</f>
        <v>74239000</v>
      </c>
    </row>
    <row r="145" spans="1:7" s="47" customFormat="1" ht="12" customHeight="1">
      <c r="A145" s="167" t="s">
        <v>177</v>
      </c>
      <c r="B145" s="7" t="s">
        <v>330</v>
      </c>
      <c r="C145" s="138">
        <f>'9.1.1. sz. mell '!C145+'9.1.2. sz. mell '!C145+'9.1.3. sz. mell '!C145</f>
        <v>0</v>
      </c>
      <c r="D145" s="138">
        <f>'9.1.1. sz. mell '!D145+'9.1.2. sz. mell '!D145+'9.1.3. sz. mell '!D145</f>
        <v>0</v>
      </c>
      <c r="E145" s="138">
        <f>'9.1.1. sz. mell '!E145+'9.1.2. sz. mell '!E145+'9.1.3. sz. mell '!E145</f>
        <v>0</v>
      </c>
      <c r="F145" s="138">
        <f>'9.1.1. sz. mell '!F145+'9.1.2. sz. mell '!F145+'9.1.3. sz. mell '!F145</f>
        <v>0</v>
      </c>
      <c r="G145" s="347">
        <f>'9.1.1. sz. mell '!G145+'9.1.2. sz. mell '!G145+'9.1.3. sz. mell '!G145</f>
        <v>0</v>
      </c>
    </row>
    <row r="146" spans="1:7" s="47" customFormat="1" ht="12" customHeight="1" thickBot="1">
      <c r="A146" s="176" t="s">
        <v>178</v>
      </c>
      <c r="B146" s="5" t="s">
        <v>279</v>
      </c>
      <c r="C146" s="138">
        <f>'9.1.1. sz. mell '!C146+'9.1.2. sz. mell '!C146+'9.1.3. sz. mell '!C146</f>
        <v>0</v>
      </c>
      <c r="D146" s="138">
        <f>'9.1.1. sz. mell '!D146+'9.1.2. sz. mell '!D146+'9.1.3. sz. mell '!D146</f>
        <v>0</v>
      </c>
      <c r="E146" s="138">
        <f>'9.1.1. sz. mell '!E146+'9.1.2. sz. mell '!E146+'9.1.3. sz. mell '!E146</f>
        <v>0</v>
      </c>
      <c r="F146" s="138">
        <f>'9.1.1. sz. mell '!F146+'9.1.2. sz. mell '!F146+'9.1.3. sz. mell '!F146</f>
        <v>0</v>
      </c>
      <c r="G146" s="347">
        <f>'9.1.1. sz. mell '!G146+'9.1.2. sz. mell '!G146+'9.1.3. sz. mell '!G146</f>
        <v>0</v>
      </c>
    </row>
    <row r="147" spans="1:7" s="47" customFormat="1" ht="12" customHeight="1" thickBot="1">
      <c r="A147" s="25" t="s">
        <v>11</v>
      </c>
      <c r="B147" s="50" t="s">
        <v>331</v>
      </c>
      <c r="C147" s="202">
        <f>+C148+C149+C150+C151+C152</f>
        <v>0</v>
      </c>
      <c r="D147" s="271">
        <f>+D148+D149+D150+D151+D152</f>
        <v>0</v>
      </c>
      <c r="E147" s="202">
        <f>+E148+E149+E150+E151+E152</f>
        <v>0</v>
      </c>
      <c r="F147" s="202">
        <f>+F148+F149+F150+F151+F152</f>
        <v>0</v>
      </c>
      <c r="G147" s="293">
        <f>+G148+G149+G150+G151+G152</f>
        <v>0</v>
      </c>
    </row>
    <row r="148" spans="1:7" s="47" customFormat="1" ht="12" customHeight="1">
      <c r="A148" s="167" t="s">
        <v>57</v>
      </c>
      <c r="B148" s="7" t="s">
        <v>326</v>
      </c>
      <c r="C148" s="138">
        <f>'9.1.1. sz. mell '!C148+'9.1.2. sz. mell '!C148+'9.1.3. sz. mell '!C148</f>
        <v>0</v>
      </c>
      <c r="D148" s="138">
        <f>'9.1.1. sz. mell '!D148+'9.1.2. sz. mell '!D148+'9.1.3. sz. mell '!D148</f>
        <v>0</v>
      </c>
      <c r="E148" s="138">
        <f>'9.1.1. sz. mell '!E148+'9.1.2. sz. mell '!E148+'9.1.3. sz. mell '!E148</f>
        <v>0</v>
      </c>
      <c r="F148" s="138">
        <f>'9.1.1. sz. mell '!F148+'9.1.2. sz. mell '!F148+'9.1.3. sz. mell '!F148</f>
        <v>0</v>
      </c>
      <c r="G148" s="347">
        <f>'9.1.1. sz. mell '!G148+'9.1.2. sz. mell '!G148+'9.1.3. sz. mell '!G148</f>
        <v>0</v>
      </c>
    </row>
    <row r="149" spans="1:7" s="47" customFormat="1" ht="12" customHeight="1">
      <c r="A149" s="167" t="s">
        <v>58</v>
      </c>
      <c r="B149" s="7" t="s">
        <v>333</v>
      </c>
      <c r="C149" s="138">
        <f>'9.1.1. sz. mell '!C149+'9.1.2. sz. mell '!C149+'9.1.3. sz. mell '!C149</f>
        <v>0</v>
      </c>
      <c r="D149" s="138">
        <f>'9.1.1. sz. mell '!D149+'9.1.2. sz. mell '!D149+'9.1.3. sz. mell '!D149</f>
        <v>0</v>
      </c>
      <c r="E149" s="138">
        <f>'9.1.1. sz. mell '!E149+'9.1.2. sz. mell '!E149+'9.1.3. sz. mell '!E149</f>
        <v>0</v>
      </c>
      <c r="F149" s="138">
        <f>'9.1.1. sz. mell '!F149+'9.1.2. sz. mell '!F149+'9.1.3. sz. mell '!F149</f>
        <v>0</v>
      </c>
      <c r="G149" s="347">
        <f>'9.1.1. sz. mell '!G149+'9.1.2. sz. mell '!G149+'9.1.3. sz. mell '!G149</f>
        <v>0</v>
      </c>
    </row>
    <row r="150" spans="1:7" s="47" customFormat="1" ht="12" customHeight="1">
      <c r="A150" s="167" t="s">
        <v>188</v>
      </c>
      <c r="B150" s="7" t="s">
        <v>328</v>
      </c>
      <c r="C150" s="138">
        <f>'9.1.1. sz. mell '!C150+'9.1.2. sz. mell '!C150+'9.1.3. sz. mell '!C150</f>
        <v>0</v>
      </c>
      <c r="D150" s="138">
        <f>'9.1.1. sz. mell '!D150+'9.1.2. sz. mell '!D150+'9.1.3. sz. mell '!D150</f>
        <v>0</v>
      </c>
      <c r="E150" s="138">
        <f>'9.1.1. sz. mell '!E150+'9.1.2. sz. mell '!E150+'9.1.3. sz. mell '!E150</f>
        <v>0</v>
      </c>
      <c r="F150" s="138">
        <f>'9.1.1. sz. mell '!F150+'9.1.2. sz. mell '!F150+'9.1.3. sz. mell '!F150</f>
        <v>0</v>
      </c>
      <c r="G150" s="347">
        <f>'9.1.1. sz. mell '!G150+'9.1.2. sz. mell '!G150+'9.1.3. sz. mell '!G150</f>
        <v>0</v>
      </c>
    </row>
    <row r="151" spans="1:7" s="47" customFormat="1" ht="12" customHeight="1">
      <c r="A151" s="167" t="s">
        <v>189</v>
      </c>
      <c r="B151" s="7" t="s">
        <v>373</v>
      </c>
      <c r="C151" s="138">
        <f>'9.1.1. sz. mell '!C151+'9.1.2. sz. mell '!C151+'9.1.3. sz. mell '!C151</f>
        <v>0</v>
      </c>
      <c r="D151" s="138">
        <f>'9.1.1. sz. mell '!D151+'9.1.2. sz. mell '!D151+'9.1.3. sz. mell '!D151</f>
        <v>0</v>
      </c>
      <c r="E151" s="138">
        <f>'9.1.1. sz. mell '!E151+'9.1.2. sz. mell '!E151+'9.1.3. sz. mell '!E151</f>
        <v>0</v>
      </c>
      <c r="F151" s="138">
        <f>'9.1.1. sz. mell '!F151+'9.1.2. sz. mell '!F151+'9.1.3. sz. mell '!F151</f>
        <v>0</v>
      </c>
      <c r="G151" s="347">
        <f>'9.1.1. sz. mell '!G151+'9.1.2. sz. mell '!G151+'9.1.3. sz. mell '!G151</f>
        <v>0</v>
      </c>
    </row>
    <row r="152" spans="1:7" ht="12.75" customHeight="1" thickBot="1">
      <c r="A152" s="176" t="s">
        <v>332</v>
      </c>
      <c r="B152" s="5" t="s">
        <v>335</v>
      </c>
      <c r="C152" s="138">
        <f>'9.1.1. sz. mell '!C152+'9.1.2. sz. mell '!C152+'9.1.3. sz. mell '!C152</f>
        <v>0</v>
      </c>
      <c r="D152" s="138">
        <f>'9.1.1. sz. mell '!D152+'9.1.2. sz. mell '!D152+'9.1.3. sz. mell '!D152</f>
        <v>0</v>
      </c>
      <c r="E152" s="138">
        <f>'9.1.1. sz. mell '!E152+'9.1.2. sz. mell '!E152+'9.1.3. sz. mell '!E152</f>
        <v>0</v>
      </c>
      <c r="F152" s="138">
        <f>'9.1.1. sz. mell '!F152+'9.1.2. sz. mell '!F152+'9.1.3. sz. mell '!F152</f>
        <v>0</v>
      </c>
      <c r="G152" s="348">
        <f>'9.1.1. sz. mell '!G152+'9.1.2. sz. mell '!G152+'9.1.3. sz. mell '!G152</f>
        <v>0</v>
      </c>
    </row>
    <row r="153" spans="1:7" ht="12.75" customHeight="1" thickBot="1">
      <c r="A153" s="194" t="s">
        <v>12</v>
      </c>
      <c r="B153" s="50" t="s">
        <v>336</v>
      </c>
      <c r="C153" s="203"/>
      <c r="D153" s="272"/>
      <c r="E153" s="203"/>
      <c r="F153" s="202">
        <f>D153+E153</f>
        <v>0</v>
      </c>
      <c r="G153" s="293">
        <f>C153+F153</f>
        <v>0</v>
      </c>
    </row>
    <row r="154" spans="1:7" ht="12.75" customHeight="1" thickBot="1">
      <c r="A154" s="194" t="s">
        <v>13</v>
      </c>
      <c r="B154" s="50" t="s">
        <v>337</v>
      </c>
      <c r="C154" s="203"/>
      <c r="D154" s="272"/>
      <c r="E154" s="203"/>
      <c r="F154" s="202">
        <f>D154+E154</f>
        <v>0</v>
      </c>
      <c r="G154" s="293">
        <f>C154+F154</f>
        <v>0</v>
      </c>
    </row>
    <row r="155" spans="1:7" ht="12" customHeight="1" thickBot="1">
      <c r="A155" s="25" t="s">
        <v>14</v>
      </c>
      <c r="B155" s="50" t="s">
        <v>339</v>
      </c>
      <c r="C155" s="204">
        <f>+C130+C134+C141+C147+C153+C154</f>
        <v>479065859</v>
      </c>
      <c r="D155" s="273">
        <f>+D130+D134+D141+D147+D153+D154</f>
        <v>693000</v>
      </c>
      <c r="E155" s="204"/>
      <c r="F155" s="204"/>
      <c r="G155" s="294">
        <f>+G130+G134+G141+G147+G153+G154</f>
        <v>479939859</v>
      </c>
    </row>
    <row r="156" spans="1:7" ht="15" customHeight="1" thickBot="1">
      <c r="A156" s="178" t="s">
        <v>15</v>
      </c>
      <c r="B156" s="124" t="s">
        <v>338</v>
      </c>
      <c r="C156" s="204">
        <f>+C129+C155</f>
        <v>1433903421</v>
      </c>
      <c r="D156" s="273">
        <f>+D129+D155</f>
        <v>5553820</v>
      </c>
      <c r="E156" s="204">
        <f>+E129+E155</f>
        <v>4273475</v>
      </c>
      <c r="F156" s="204">
        <f>+F129+F155</f>
        <v>9134295</v>
      </c>
      <c r="G156" s="294">
        <f>+G129+G155</f>
        <v>1443911716</v>
      </c>
    </row>
    <row r="157" spans="1:7" ht="13.5" thickBot="1">
      <c r="A157" s="127"/>
      <c r="B157" s="128"/>
      <c r="C157" s="129"/>
      <c r="D157" s="129"/>
      <c r="E157" s="296"/>
      <c r="F157" s="296"/>
      <c r="G157" s="356"/>
    </row>
    <row r="158" spans="1:7" ht="15" customHeight="1" thickBot="1">
      <c r="A158" s="74" t="s">
        <v>374</v>
      </c>
      <c r="B158" s="75"/>
      <c r="C158" s="239">
        <f>'9.1.1. sz. mell '!C158+'9.1.2. sz. mell '!C158+'9.1.3. sz. mell '!C158</f>
        <v>28</v>
      </c>
      <c r="D158" s="239">
        <f>'9.1.1. sz. mell '!D158+'9.1.2. sz. mell '!D158+'9.1.3. sz. mell '!D158</f>
        <v>0</v>
      </c>
      <c r="E158" s="239">
        <f>'9.1.1. sz. mell '!E158+'9.1.2. sz. mell '!E158+'9.1.3. sz. mell '!E158</f>
        <v>0</v>
      </c>
      <c r="F158" s="239">
        <f>'9.1.1. sz. mell '!F158+'9.1.2. sz. mell '!F158+'9.1.3. sz. mell '!F158</f>
        <v>0</v>
      </c>
      <c r="G158" s="357">
        <f>'9.1.1. sz. mell '!G158+'9.1.2. sz. mell '!G158+'9.1.3. sz. mell '!G158</f>
        <v>28</v>
      </c>
    </row>
    <row r="159" spans="1:7" ht="14.25" customHeight="1" thickBot="1">
      <c r="A159" s="74" t="s">
        <v>119</v>
      </c>
      <c r="B159" s="75"/>
      <c r="C159" s="239">
        <f>'9.1.1. sz. mell '!C159+'9.1.2. sz. mell '!C159+'9.1.3. sz. mell '!C159</f>
        <v>4</v>
      </c>
      <c r="D159" s="239">
        <f>'9.1.1. sz. mell '!D159+'9.1.2. sz. mell '!D159+'9.1.3. sz. mell '!D159</f>
        <v>0</v>
      </c>
      <c r="E159" s="239">
        <f>'9.1.1. sz. mell '!E159+'9.1.2. sz. mell '!E159+'9.1.3. sz. mell '!E159</f>
        <v>3</v>
      </c>
      <c r="F159" s="239">
        <f>'9.1.1. sz. mell '!F159+'9.1.2. sz. mell '!F159+'9.1.3. sz. mell '!F159</f>
        <v>3</v>
      </c>
      <c r="G159" s="357">
        <f>'9.1.1. sz. mell '!G159+'9.1.2. sz. mell '!G159+'9.1.3. sz. mell '!G159</f>
        <v>7</v>
      </c>
    </row>
  </sheetData>
  <sheetProtection formatCells="0"/>
  <mergeCells count="4">
    <mergeCell ref="A7:G7"/>
    <mergeCell ref="A93:G93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9.1. melléklet a 9/2018. (VI.29.) önkormányzati rendelethez</oddHeader>
  </headerFooter>
  <rowBreaks count="2" manualBreakCount="2">
    <brk id="70" max="255" man="1"/>
    <brk id="9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100" workbookViewId="0" topLeftCell="A1">
      <selection activeCell="B3" sqref="B3:F3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3.50390625" style="2" bestFit="1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8" t="s">
        <v>448</v>
      </c>
      <c r="C2" s="419"/>
      <c r="D2" s="419"/>
      <c r="E2" s="419"/>
      <c r="F2" s="420"/>
      <c r="G2" s="339" t="s">
        <v>36</v>
      </c>
    </row>
    <row r="3" spans="1:7" s="43" customFormat="1" ht="36.75" thickBot="1">
      <c r="A3" s="234" t="s">
        <v>117</v>
      </c>
      <c r="B3" s="421" t="s">
        <v>288</v>
      </c>
      <c r="C3" s="422"/>
      <c r="D3" s="422"/>
      <c r="E3" s="422"/>
      <c r="F3" s="423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450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445</v>
      </c>
      <c r="E5" s="325" t="s">
        <v>483</v>
      </c>
      <c r="F5" s="325" t="s">
        <v>442</v>
      </c>
      <c r="G5" s="326" t="s">
        <v>484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446</v>
      </c>
      <c r="G6" s="323" t="s">
        <v>447</v>
      </c>
    </row>
    <row r="7" spans="1:7" s="41" customFormat="1" ht="15.75" customHeight="1" thickBot="1">
      <c r="A7" s="415" t="s">
        <v>37</v>
      </c>
      <c r="B7" s="416"/>
      <c r="C7" s="416"/>
      <c r="D7" s="416"/>
      <c r="E7" s="416"/>
      <c r="F7" s="416"/>
      <c r="G7" s="417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156858899</v>
      </c>
      <c r="D8" s="207">
        <f>+D9+D10+D11+D12+D13+D14</f>
        <v>691820</v>
      </c>
      <c r="E8" s="137">
        <f>+E9+E10+E11+E12+E13+E14</f>
        <v>938475</v>
      </c>
      <c r="F8" s="137">
        <f>+F9+F10+F11+F12+F13+F14</f>
        <v>1630295</v>
      </c>
      <c r="G8" s="278">
        <f>+G9+G10+G11+G12+G13+G14</f>
        <v>158489194</v>
      </c>
    </row>
    <row r="9" spans="1:7" s="45" customFormat="1" ht="12" customHeight="1">
      <c r="A9" s="167" t="s">
        <v>59</v>
      </c>
      <c r="B9" s="151" t="s">
        <v>142</v>
      </c>
      <c r="C9" s="139">
        <v>59445611</v>
      </c>
      <c r="D9" s="208"/>
      <c r="E9" s="139">
        <v>91866</v>
      </c>
      <c r="F9" s="181">
        <f aca="true" t="shared" si="0" ref="F9:F14">D9+E9</f>
        <v>91866</v>
      </c>
      <c r="G9" s="279">
        <f aca="true" t="shared" si="1" ref="G9:G14">C9+F9</f>
        <v>59537477</v>
      </c>
    </row>
    <row r="10" spans="1:7" s="46" customFormat="1" ht="12" customHeight="1">
      <c r="A10" s="168" t="s">
        <v>60</v>
      </c>
      <c r="B10" s="152" t="s">
        <v>143</v>
      </c>
      <c r="C10" s="138">
        <v>43214800</v>
      </c>
      <c r="D10" s="209"/>
      <c r="E10" s="138"/>
      <c r="F10" s="181">
        <f t="shared" si="0"/>
        <v>0</v>
      </c>
      <c r="G10" s="279">
        <f t="shared" si="1"/>
        <v>43214800</v>
      </c>
    </row>
    <row r="11" spans="1:7" s="46" customFormat="1" ht="12" customHeight="1">
      <c r="A11" s="168" t="s">
        <v>61</v>
      </c>
      <c r="B11" s="152" t="s">
        <v>144</v>
      </c>
      <c r="C11" s="138">
        <v>51893438</v>
      </c>
      <c r="D11" s="209"/>
      <c r="E11" s="138">
        <f>178605+182825+182824+182826</f>
        <v>727080</v>
      </c>
      <c r="F11" s="181">
        <f t="shared" si="0"/>
        <v>727080</v>
      </c>
      <c r="G11" s="279">
        <f t="shared" si="1"/>
        <v>52620518</v>
      </c>
    </row>
    <row r="12" spans="1:7" s="46" customFormat="1" ht="12" customHeight="1">
      <c r="A12" s="168" t="s">
        <v>62</v>
      </c>
      <c r="B12" s="152" t="s">
        <v>145</v>
      </c>
      <c r="C12" s="138">
        <v>2305050</v>
      </c>
      <c r="D12" s="209"/>
      <c r="E12" s="138"/>
      <c r="F12" s="181">
        <f t="shared" si="0"/>
        <v>0</v>
      </c>
      <c r="G12" s="279">
        <f t="shared" si="1"/>
        <v>2305050</v>
      </c>
    </row>
    <row r="13" spans="1:7" s="46" customFormat="1" ht="12" customHeight="1">
      <c r="A13" s="168" t="s">
        <v>79</v>
      </c>
      <c r="B13" s="152" t="s">
        <v>361</v>
      </c>
      <c r="C13" s="138"/>
      <c r="D13" s="138">
        <f>337820+354000</f>
        <v>691820</v>
      </c>
      <c r="E13" s="138">
        <v>119529</v>
      </c>
      <c r="F13" s="181">
        <f t="shared" si="0"/>
        <v>811349</v>
      </c>
      <c r="G13" s="279">
        <f t="shared" si="1"/>
        <v>811349</v>
      </c>
    </row>
    <row r="14" spans="1:7" s="45" customFormat="1" ht="12" customHeight="1" thickBot="1">
      <c r="A14" s="169" t="s">
        <v>63</v>
      </c>
      <c r="B14" s="80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69348000</v>
      </c>
      <c r="D15" s="207">
        <f>+D16+D17+D18+D19+D20</f>
        <v>12122000</v>
      </c>
      <c r="E15" s="137">
        <f>+E16+E17+E18+E19+E20</f>
        <v>3001000</v>
      </c>
      <c r="F15" s="137">
        <f>+F16+F17+F18+F19+F20</f>
        <v>15123000</v>
      </c>
      <c r="G15" s="278">
        <f>+G16+G17+G18+G19+G20</f>
        <v>84471000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>
        <v>69348000</v>
      </c>
      <c r="D20" s="138">
        <f>1430000+9477000+1215000</f>
        <v>12122000</v>
      </c>
      <c r="E20" s="138">
        <f>2969000-90000-41000+112000+51000</f>
        <v>3001000</v>
      </c>
      <c r="F20" s="306">
        <f t="shared" si="2"/>
        <v>15123000</v>
      </c>
      <c r="G20" s="280">
        <f t="shared" si="3"/>
        <v>84471000</v>
      </c>
    </row>
    <row r="21" spans="1:7" s="46" customFormat="1" ht="12" customHeight="1" thickBot="1">
      <c r="A21" s="169" t="s">
        <v>75</v>
      </c>
      <c r="B21" s="80" t="s">
        <v>150</v>
      </c>
      <c r="C21" s="140">
        <v>33531000</v>
      </c>
      <c r="D21" s="140">
        <v>9477000</v>
      </c>
      <c r="E21" s="140"/>
      <c r="F21" s="307">
        <f t="shared" si="2"/>
        <v>9477000</v>
      </c>
      <c r="G21" s="281">
        <f t="shared" si="3"/>
        <v>43008000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102300000</v>
      </c>
      <c r="D22" s="207">
        <f>+D23+D24+D25+D26+D27</f>
        <v>-14960000</v>
      </c>
      <c r="E22" s="137">
        <f>+E23+E24+E25+E26+E27</f>
        <v>197000</v>
      </c>
      <c r="F22" s="137">
        <f>+F23+F24+F25+F26+F27</f>
        <v>-14763000</v>
      </c>
      <c r="G22" s="278">
        <f>+G23+G24+G25+G26+G27</f>
        <v>87537000</v>
      </c>
    </row>
    <row r="23" spans="1:7" s="46" customFormat="1" ht="12" customHeight="1">
      <c r="A23" s="167" t="s">
        <v>48</v>
      </c>
      <c r="B23" s="151" t="s">
        <v>152</v>
      </c>
      <c r="C23" s="139"/>
      <c r="D23" s="139">
        <v>14960000</v>
      </c>
      <c r="E23" s="139"/>
      <c r="F23" s="181">
        <f aca="true" t="shared" si="4" ref="F23:F28">D23+E23</f>
        <v>14960000</v>
      </c>
      <c r="G23" s="279">
        <f aca="true" t="shared" si="5" ref="G23:G28">C23+F23</f>
        <v>14960000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152" t="s">
        <v>154</v>
      </c>
      <c r="C27" s="138">
        <v>102300000</v>
      </c>
      <c r="D27" s="138">
        <f>-14960000-14960000</f>
        <v>-29920000</v>
      </c>
      <c r="E27" s="138">
        <v>197000</v>
      </c>
      <c r="F27" s="306">
        <f t="shared" si="4"/>
        <v>-29723000</v>
      </c>
      <c r="G27" s="280">
        <f t="shared" si="5"/>
        <v>72577000</v>
      </c>
    </row>
    <row r="28" spans="1:7" s="46" customFormat="1" ht="12" customHeight="1" thickBot="1">
      <c r="A28" s="169" t="s">
        <v>93</v>
      </c>
      <c r="B28" s="80" t="s">
        <v>155</v>
      </c>
      <c r="C28" s="140">
        <v>35441000</v>
      </c>
      <c r="D28" s="210"/>
      <c r="E28" s="140"/>
      <c r="F28" s="307">
        <f t="shared" si="4"/>
        <v>0</v>
      </c>
      <c r="G28" s="281">
        <f t="shared" si="5"/>
        <v>35441000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+C30+C31+C32+C34+C35+C36+C37+C33</f>
        <v>69950000</v>
      </c>
      <c r="D29" s="143">
        <f>+D30+D31+D32+D34+D35+D36+D37+D33</f>
        <v>0</v>
      </c>
      <c r="E29" s="143">
        <f>+E30+E31+E32+E34+E35+E36+E37+E33</f>
        <v>0</v>
      </c>
      <c r="F29" s="143">
        <f>+F30+F31+F32+F34+F35+F36+F37+F33</f>
        <v>0</v>
      </c>
      <c r="G29" s="143">
        <f>+G30+G31+G32+G34+G35+G36+G37+G33</f>
        <v>69950000</v>
      </c>
    </row>
    <row r="30" spans="1:7" s="46" customFormat="1" ht="12" customHeight="1">
      <c r="A30" s="167" t="s">
        <v>156</v>
      </c>
      <c r="B30" s="151" t="s">
        <v>422</v>
      </c>
      <c r="C30" s="139">
        <v>7000000</v>
      </c>
      <c r="D30" s="139"/>
      <c r="E30" s="139"/>
      <c r="F30" s="181">
        <f aca="true" t="shared" si="6" ref="F30:F37">D30+E30</f>
        <v>0</v>
      </c>
      <c r="G30" s="279">
        <f aca="true" t="shared" si="7" ref="G30:G37">C30+F30</f>
        <v>7000000</v>
      </c>
    </row>
    <row r="31" spans="1:7" s="46" customFormat="1" ht="12" customHeight="1">
      <c r="A31" s="167" t="s">
        <v>157</v>
      </c>
      <c r="B31" s="151" t="s">
        <v>451</v>
      </c>
      <c r="C31" s="138">
        <v>200000</v>
      </c>
      <c r="D31" s="138"/>
      <c r="E31" s="138"/>
      <c r="F31" s="306">
        <f t="shared" si="6"/>
        <v>0</v>
      </c>
      <c r="G31" s="279">
        <f t="shared" si="7"/>
        <v>200000</v>
      </c>
    </row>
    <row r="32" spans="1:7" s="46" customFormat="1" ht="12" customHeight="1">
      <c r="A32" s="168" t="s">
        <v>158</v>
      </c>
      <c r="B32" s="152" t="s">
        <v>452</v>
      </c>
      <c r="C32" s="138">
        <v>7600000</v>
      </c>
      <c r="D32" s="138"/>
      <c r="E32" s="138"/>
      <c r="F32" s="306">
        <f t="shared" si="6"/>
        <v>0</v>
      </c>
      <c r="G32" s="279">
        <f t="shared" si="7"/>
        <v>7600000</v>
      </c>
    </row>
    <row r="33" spans="1:7" s="46" customFormat="1" ht="12" customHeight="1">
      <c r="A33" s="168" t="s">
        <v>159</v>
      </c>
      <c r="B33" s="152" t="s">
        <v>423</v>
      </c>
      <c r="C33" s="138">
        <v>50000000</v>
      </c>
      <c r="D33" s="138"/>
      <c r="E33" s="138"/>
      <c r="F33" s="306"/>
      <c r="G33" s="279">
        <f t="shared" si="7"/>
        <v>50000000</v>
      </c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>
        <f t="shared" si="6"/>
        <v>0</v>
      </c>
      <c r="G34" s="279">
        <f t="shared" si="7"/>
        <v>0</v>
      </c>
    </row>
    <row r="35" spans="1:7" s="46" customFormat="1" ht="12" customHeight="1">
      <c r="A35" s="168" t="s">
        <v>426</v>
      </c>
      <c r="B35" s="152" t="s">
        <v>160</v>
      </c>
      <c r="C35" s="138">
        <v>5000000</v>
      </c>
      <c r="D35" s="138"/>
      <c r="E35" s="138"/>
      <c r="F35" s="306">
        <f t="shared" si="6"/>
        <v>0</v>
      </c>
      <c r="G35" s="279">
        <f t="shared" si="7"/>
        <v>5000000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79">
        <f t="shared" si="7"/>
        <v>0</v>
      </c>
    </row>
    <row r="37" spans="1:7" s="46" customFormat="1" ht="12" customHeight="1" thickBot="1">
      <c r="A37" s="169" t="s">
        <v>453</v>
      </c>
      <c r="B37" s="80" t="s">
        <v>162</v>
      </c>
      <c r="C37" s="140">
        <v>150000</v>
      </c>
      <c r="D37" s="140"/>
      <c r="E37" s="140"/>
      <c r="F37" s="307">
        <f t="shared" si="6"/>
        <v>0</v>
      </c>
      <c r="G37" s="279">
        <f t="shared" si="7"/>
        <v>150000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17217000</v>
      </c>
      <c r="D38" s="207">
        <f>SUM(D39:D49)</f>
        <v>0</v>
      </c>
      <c r="E38" s="137">
        <f>SUM(E39:E49)</f>
        <v>48000</v>
      </c>
      <c r="F38" s="137">
        <f>SUM(F39:F49)</f>
        <v>48000</v>
      </c>
      <c r="G38" s="278">
        <f>SUM(G39:G49)</f>
        <v>17265000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>
        <v>4785000</v>
      </c>
      <c r="D40" s="209"/>
      <c r="E40" s="138"/>
      <c r="F40" s="306">
        <f t="shared" si="8"/>
        <v>0</v>
      </c>
      <c r="G40" s="280">
        <f t="shared" si="9"/>
        <v>4785000</v>
      </c>
    </row>
    <row r="41" spans="1:7" s="46" customFormat="1" ht="12" customHeight="1">
      <c r="A41" s="168" t="s">
        <v>54</v>
      </c>
      <c r="B41" s="152" t="s">
        <v>167</v>
      </c>
      <c r="C41" s="138">
        <v>350000</v>
      </c>
      <c r="D41" s="209"/>
      <c r="E41" s="138"/>
      <c r="F41" s="306">
        <f t="shared" si="8"/>
        <v>0</v>
      </c>
      <c r="G41" s="280">
        <f t="shared" si="9"/>
        <v>350000</v>
      </c>
    </row>
    <row r="42" spans="1:7" s="46" customFormat="1" ht="12" customHeight="1">
      <c r="A42" s="168" t="s">
        <v>96</v>
      </c>
      <c r="B42" s="152" t="s">
        <v>168</v>
      </c>
      <c r="C42" s="138">
        <v>10770000</v>
      </c>
      <c r="D42" s="209"/>
      <c r="E42" s="138"/>
      <c r="F42" s="306">
        <f t="shared" si="8"/>
        <v>0</v>
      </c>
      <c r="G42" s="280">
        <f t="shared" si="9"/>
        <v>10770000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>
        <v>232000</v>
      </c>
      <c r="D46" s="209"/>
      <c r="E46" s="138"/>
      <c r="F46" s="306">
        <f t="shared" si="8"/>
        <v>0</v>
      </c>
      <c r="G46" s="280">
        <f t="shared" si="9"/>
        <v>232000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342" t="s">
        <v>174</v>
      </c>
      <c r="C49" s="142">
        <v>1080000</v>
      </c>
      <c r="D49" s="236"/>
      <c r="E49" s="142">
        <v>48000</v>
      </c>
      <c r="F49" s="310">
        <f t="shared" si="8"/>
        <v>48000</v>
      </c>
      <c r="G49" s="284">
        <f t="shared" si="9"/>
        <v>1128000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342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152" t="s">
        <v>186</v>
      </c>
      <c r="C59" s="138"/>
      <c r="D59" s="209"/>
      <c r="E59" s="138"/>
      <c r="F59" s="306">
        <f>D59+E59</f>
        <v>0</v>
      </c>
      <c r="G59" s="280">
        <f>C59+F59</f>
        <v>0</v>
      </c>
    </row>
    <row r="60" spans="1:7" s="46" customFormat="1" ht="12" customHeight="1" thickBot="1">
      <c r="A60" s="169" t="s">
        <v>189</v>
      </c>
      <c r="B60" s="80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80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415673899</v>
      </c>
      <c r="D66" s="211">
        <f>+D8+D15+D22+D29+D38+D50+D56+D61</f>
        <v>-2146180</v>
      </c>
      <c r="E66" s="143">
        <f>+E8+E15+E22+E29+E38+E50+E56+E61</f>
        <v>4184475</v>
      </c>
      <c r="F66" s="143">
        <f>+F8+F15+F22+F29+F38+F50+F56+F61</f>
        <v>2038295</v>
      </c>
      <c r="G66" s="282">
        <f>+G8+G15+G22+G29+G38+G50+G56+G61</f>
        <v>417712194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27000000</v>
      </c>
      <c r="D67" s="207">
        <f>SUM(D68:D70)</f>
        <v>53354784</v>
      </c>
      <c r="E67" s="137">
        <f>SUM(E68:E70)</f>
        <v>0</v>
      </c>
      <c r="F67" s="137">
        <f>SUM(F68:F70)</f>
        <v>53354784</v>
      </c>
      <c r="G67" s="278">
        <f>SUM(G68:G70)</f>
        <v>80354784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277">
        <v>27000000</v>
      </c>
      <c r="D70" s="277">
        <f>2300000+5300000+45754784</f>
        <v>53354784</v>
      </c>
      <c r="E70" s="277"/>
      <c r="F70" s="303">
        <f>D70+E70</f>
        <v>53354784</v>
      </c>
      <c r="G70" s="299">
        <f>C70+F70</f>
        <v>80354784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400000000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400000000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>
        <v>400000000</v>
      </c>
      <c r="E72" s="141"/>
      <c r="F72" s="304">
        <f>D72+E72</f>
        <v>400000000</v>
      </c>
      <c r="G72" s="283">
        <f>C72+F72</f>
        <v>400000000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>
        <v>400000000</v>
      </c>
      <c r="D74" s="141">
        <v>-400000000</v>
      </c>
      <c r="E74" s="141"/>
      <c r="F74" s="304">
        <f>D74+E74</f>
        <v>-400000000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SUM(C77:C78)</f>
        <v>572504522</v>
      </c>
      <c r="D76" s="137">
        <f>SUM(D77:D78)</f>
        <v>-445754784</v>
      </c>
      <c r="E76" s="137">
        <f>SUM(E77:E78)</f>
        <v>0</v>
      </c>
      <c r="F76" s="137">
        <f>SUM(F77:F78)</f>
        <v>-445754784</v>
      </c>
      <c r="G76" s="278">
        <f>SUM(G77:G78)</f>
        <v>126749738</v>
      </c>
    </row>
    <row r="77" spans="1:7" s="46" customFormat="1" ht="12" customHeight="1">
      <c r="A77" s="167" t="s">
        <v>228</v>
      </c>
      <c r="B77" s="151" t="s">
        <v>207</v>
      </c>
      <c r="C77" s="141">
        <v>572504522</v>
      </c>
      <c r="D77" s="141">
        <v>-445754784</v>
      </c>
      <c r="E77" s="141"/>
      <c r="F77" s="304">
        <f>D77+E77</f>
        <v>-445754784</v>
      </c>
      <c r="G77" s="283">
        <f>C77+F77</f>
        <v>126749738</v>
      </c>
    </row>
    <row r="78" spans="1:7" s="46" customFormat="1" ht="12" customHeight="1" thickBot="1">
      <c r="A78" s="169" t="s">
        <v>229</v>
      </c>
      <c r="B78" s="342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5" customFormat="1" ht="12" customHeight="1" thickBot="1">
      <c r="A79" s="170" t="s">
        <v>209</v>
      </c>
      <c r="B79" s="78" t="s">
        <v>210</v>
      </c>
      <c r="C79" s="137">
        <f>SUM(C80:C82)</f>
        <v>0</v>
      </c>
      <c r="D79" s="137">
        <f>SUM(D80:D82)</f>
        <v>400000000</v>
      </c>
      <c r="E79" s="137">
        <f>SUM(E80:E82)</f>
        <v>0</v>
      </c>
      <c r="F79" s="137">
        <f>SUM(F80:F82)</f>
        <v>400000000</v>
      </c>
      <c r="G79" s="278">
        <f>SUM(G80:G82)</f>
        <v>400000000</v>
      </c>
    </row>
    <row r="80" spans="1:7" s="46" customFormat="1" ht="12" customHeight="1">
      <c r="A80" s="167" t="s">
        <v>230</v>
      </c>
      <c r="B80" s="151" t="s">
        <v>211</v>
      </c>
      <c r="C80" s="141"/>
      <c r="D80" s="141"/>
      <c r="E80" s="141"/>
      <c r="F80" s="304">
        <f>D80+E80</f>
        <v>0</v>
      </c>
      <c r="G80" s="283">
        <f>C80+F80</f>
        <v>0</v>
      </c>
    </row>
    <row r="81" spans="1:7" s="46" customFormat="1" ht="12" customHeight="1">
      <c r="A81" s="168" t="s">
        <v>231</v>
      </c>
      <c r="B81" s="152" t="s">
        <v>212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 thickBot="1">
      <c r="A82" s="169" t="s">
        <v>232</v>
      </c>
      <c r="B82" s="264" t="s">
        <v>440</v>
      </c>
      <c r="C82" s="141"/>
      <c r="D82" s="141">
        <v>400000000</v>
      </c>
      <c r="E82" s="141"/>
      <c r="F82" s="304">
        <f>D82+E82</f>
        <v>400000000</v>
      </c>
      <c r="G82" s="283">
        <f>C82+F82</f>
        <v>400000000</v>
      </c>
    </row>
    <row r="83" spans="1:7" s="46" customFormat="1" ht="12" customHeight="1" thickBot="1">
      <c r="A83" s="170" t="s">
        <v>213</v>
      </c>
      <c r="B83" s="78" t="s">
        <v>233</v>
      </c>
      <c r="C83" s="137">
        <f>SUM(C84:C87)</f>
        <v>0</v>
      </c>
      <c r="D83" s="137">
        <f>SUM(D84:D87)</f>
        <v>0</v>
      </c>
      <c r="E83" s="137">
        <f>SUM(E84:E87)</f>
        <v>0</v>
      </c>
      <c r="F83" s="137">
        <f>SUM(F84:F87)</f>
        <v>0</v>
      </c>
      <c r="G83" s="278">
        <f>SUM(G84:G87)</f>
        <v>0</v>
      </c>
    </row>
    <row r="84" spans="1:7" s="46" customFormat="1" ht="12" customHeight="1">
      <c r="A84" s="171" t="s">
        <v>214</v>
      </c>
      <c r="B84" s="151" t="s">
        <v>215</v>
      </c>
      <c r="C84" s="141"/>
      <c r="D84" s="141"/>
      <c r="E84" s="141"/>
      <c r="F84" s="304">
        <f aca="true" t="shared" si="10" ref="F84:F89">D84+E84</f>
        <v>0</v>
      </c>
      <c r="G84" s="283">
        <f aca="true" t="shared" si="11" ref="G84:G89">C84+F84</f>
        <v>0</v>
      </c>
    </row>
    <row r="85" spans="1:7" s="46" customFormat="1" ht="12" customHeight="1">
      <c r="A85" s="172" t="s">
        <v>216</v>
      </c>
      <c r="B85" s="152" t="s">
        <v>217</v>
      </c>
      <c r="C85" s="141"/>
      <c r="D85" s="141"/>
      <c r="E85" s="141"/>
      <c r="F85" s="304">
        <f t="shared" si="10"/>
        <v>0</v>
      </c>
      <c r="G85" s="283">
        <f t="shared" si="11"/>
        <v>0</v>
      </c>
    </row>
    <row r="86" spans="1:7" s="46" customFormat="1" ht="12" customHeight="1">
      <c r="A86" s="172" t="s">
        <v>218</v>
      </c>
      <c r="B86" s="152" t="s">
        <v>219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5" customFormat="1" ht="12" customHeight="1" thickBot="1">
      <c r="A87" s="173" t="s">
        <v>220</v>
      </c>
      <c r="B87" s="153" t="s">
        <v>221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0" t="s">
        <v>222</v>
      </c>
      <c r="B88" s="78" t="s">
        <v>341</v>
      </c>
      <c r="C88" s="185"/>
      <c r="D88" s="185"/>
      <c r="E88" s="185"/>
      <c r="F88" s="137">
        <f t="shared" si="10"/>
        <v>0</v>
      </c>
      <c r="G88" s="278">
        <f t="shared" si="11"/>
        <v>0</v>
      </c>
    </row>
    <row r="89" spans="1:7" s="45" customFormat="1" ht="12" customHeight="1" thickBot="1">
      <c r="A89" s="170" t="s">
        <v>362</v>
      </c>
      <c r="B89" s="78" t="s">
        <v>223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363</v>
      </c>
      <c r="B90" s="157" t="s">
        <v>344</v>
      </c>
      <c r="C90" s="143">
        <f>+C67+C71+C76+C79+C83+C89+C88</f>
        <v>999504522</v>
      </c>
      <c r="D90" s="143">
        <f>+D67+D71+D76+D79+D83+D89+D88</f>
        <v>7600000</v>
      </c>
      <c r="E90" s="143">
        <f>+E67+E71+E76+E79+E83+E89+E88</f>
        <v>0</v>
      </c>
      <c r="F90" s="143">
        <f>+F67+F71+F76+F79+F83+F89+F88</f>
        <v>7600000</v>
      </c>
      <c r="G90" s="282">
        <f>+G67+G71+G76+G79+G83+G89+G88</f>
        <v>1007104522</v>
      </c>
    </row>
    <row r="91" spans="1:7" s="45" customFormat="1" ht="12" customHeight="1" thickBot="1">
      <c r="A91" s="174" t="s">
        <v>364</v>
      </c>
      <c r="B91" s="158" t="s">
        <v>365</v>
      </c>
      <c r="C91" s="143">
        <f>+C66+C90</f>
        <v>1415178421</v>
      </c>
      <c r="D91" s="143">
        <f>+D66+D90</f>
        <v>5453820</v>
      </c>
      <c r="E91" s="143">
        <f>+E66+E90</f>
        <v>4184475</v>
      </c>
      <c r="F91" s="143">
        <f>+F66+F90</f>
        <v>9638295</v>
      </c>
      <c r="G91" s="282">
        <f>+G66+G90</f>
        <v>1424816716</v>
      </c>
    </row>
    <row r="92" spans="1:3" s="46" customFormat="1" ht="15" customHeight="1" thickBot="1">
      <c r="A92" s="72"/>
      <c r="B92" s="73"/>
      <c r="C92" s="123"/>
    </row>
    <row r="93" spans="1:7" s="41" customFormat="1" ht="16.5" customHeight="1" thickBot="1">
      <c r="A93" s="415" t="s">
        <v>38</v>
      </c>
      <c r="B93" s="416"/>
      <c r="C93" s="416"/>
      <c r="D93" s="416"/>
      <c r="E93" s="416"/>
      <c r="F93" s="416"/>
      <c r="G93" s="417"/>
    </row>
    <row r="94" spans="1:7" s="47" customFormat="1" ht="12" customHeight="1" thickBot="1">
      <c r="A94" s="145" t="s">
        <v>5</v>
      </c>
      <c r="B94" s="24" t="s">
        <v>369</v>
      </c>
      <c r="C94" s="136">
        <f>+C95+C96+C97+C98+C99+C112</f>
        <v>296041562</v>
      </c>
      <c r="D94" s="286">
        <f>+D95+D96+D97+D98+D99+D112</f>
        <v>671820</v>
      </c>
      <c r="E94" s="136">
        <f>+E95+E96+E97+E98+E99+E112</f>
        <v>4036475</v>
      </c>
      <c r="F94" s="136">
        <f>+F95+F96+F97+F98+F99+F112</f>
        <v>4708295</v>
      </c>
      <c r="G94" s="290">
        <f>+G95+G96+G97+G98+G99+G112</f>
        <v>300749857</v>
      </c>
    </row>
    <row r="95" spans="1:7" ht="12" customHeight="1">
      <c r="A95" s="175" t="s">
        <v>59</v>
      </c>
      <c r="B95" s="8" t="s">
        <v>34</v>
      </c>
      <c r="C95" s="199">
        <v>73347000</v>
      </c>
      <c r="D95" s="199">
        <f>654000+62000+600000+8000+17000+500</f>
        <v>1341500</v>
      </c>
      <c r="E95" s="199">
        <v>2487000</v>
      </c>
      <c r="F95" s="305">
        <f aca="true" t="shared" si="12" ref="F95:F114">D95+E95</f>
        <v>3828500</v>
      </c>
      <c r="G95" s="291">
        <f aca="true" t="shared" si="13" ref="G95:G114">C95+F95</f>
        <v>77175500</v>
      </c>
    </row>
    <row r="96" spans="1:7" ht="12" customHeight="1">
      <c r="A96" s="168" t="s">
        <v>60</v>
      </c>
      <c r="B96" s="6" t="s">
        <v>104</v>
      </c>
      <c r="C96" s="138">
        <v>14022000</v>
      </c>
      <c r="D96" s="138">
        <f>124000+66000-8000+3000</f>
        <v>185000</v>
      </c>
      <c r="E96" s="138">
        <v>242000</v>
      </c>
      <c r="F96" s="306">
        <f t="shared" si="12"/>
        <v>427000</v>
      </c>
      <c r="G96" s="280">
        <f t="shared" si="13"/>
        <v>14449000</v>
      </c>
    </row>
    <row r="97" spans="1:7" ht="12" customHeight="1">
      <c r="A97" s="168" t="s">
        <v>61</v>
      </c>
      <c r="B97" s="6" t="s">
        <v>78</v>
      </c>
      <c r="C97" s="140">
        <v>100413000</v>
      </c>
      <c r="D97" s="140">
        <f>446000+1200000+1430000-246000+5000+10000+1522000-62000+30000+5300000+335000+39000-37000-5900000</f>
        <v>4072000</v>
      </c>
      <c r="E97" s="140">
        <f>240000+70000+80000</f>
        <v>390000</v>
      </c>
      <c r="F97" s="307">
        <f t="shared" si="12"/>
        <v>4462000</v>
      </c>
      <c r="G97" s="281">
        <f t="shared" si="13"/>
        <v>104875000</v>
      </c>
    </row>
    <row r="98" spans="1:7" ht="12" customHeight="1">
      <c r="A98" s="168" t="s">
        <v>62</v>
      </c>
      <c r="B98" s="9" t="s">
        <v>105</v>
      </c>
      <c r="C98" s="140">
        <v>5390000</v>
      </c>
      <c r="D98" s="269"/>
      <c r="E98" s="140"/>
      <c r="F98" s="307">
        <f t="shared" si="12"/>
        <v>0</v>
      </c>
      <c r="G98" s="281">
        <f t="shared" si="13"/>
        <v>5390000</v>
      </c>
    </row>
    <row r="99" spans="1:7" ht="12" customHeight="1">
      <c r="A99" s="168" t="s">
        <v>70</v>
      </c>
      <c r="B99" s="17" t="s">
        <v>106</v>
      </c>
      <c r="C99" s="140">
        <v>97023000</v>
      </c>
      <c r="D99" s="140">
        <v>472000</v>
      </c>
      <c r="E99" s="140">
        <f>-378000+469000</f>
        <v>91000</v>
      </c>
      <c r="F99" s="307">
        <f t="shared" si="12"/>
        <v>563000</v>
      </c>
      <c r="G99" s="281">
        <f t="shared" si="13"/>
        <v>97586000</v>
      </c>
    </row>
    <row r="100" spans="1:7" ht="12" customHeight="1">
      <c r="A100" s="168" t="s">
        <v>63</v>
      </c>
      <c r="B100" s="6" t="s">
        <v>366</v>
      </c>
      <c r="C100" s="140"/>
      <c r="D100" s="140">
        <v>472000</v>
      </c>
      <c r="E100" s="140"/>
      <c r="F100" s="307">
        <f t="shared" si="12"/>
        <v>472000</v>
      </c>
      <c r="G100" s="281">
        <f t="shared" si="13"/>
        <v>472000</v>
      </c>
    </row>
    <row r="101" spans="1:7" ht="12" customHeight="1">
      <c r="A101" s="168" t="s">
        <v>64</v>
      </c>
      <c r="B101" s="53" t="s">
        <v>307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71</v>
      </c>
      <c r="B102" s="53" t="s">
        <v>306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72</v>
      </c>
      <c r="B103" s="53" t="s">
        <v>239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73</v>
      </c>
      <c r="B104" s="54" t="s">
        <v>240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74</v>
      </c>
      <c r="B105" s="54" t="s">
        <v>241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76</v>
      </c>
      <c r="B106" s="53" t="s">
        <v>242</v>
      </c>
      <c r="C106" s="140">
        <v>97023000</v>
      </c>
      <c r="D106" s="269"/>
      <c r="E106" s="140">
        <f>-378000+469000</f>
        <v>91000</v>
      </c>
      <c r="F106" s="307">
        <f t="shared" si="12"/>
        <v>91000</v>
      </c>
      <c r="G106" s="281">
        <f t="shared" si="13"/>
        <v>97114000</v>
      </c>
    </row>
    <row r="107" spans="1:7" ht="12" customHeight="1">
      <c r="A107" s="168" t="s">
        <v>107</v>
      </c>
      <c r="B107" s="53" t="s">
        <v>243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237</v>
      </c>
      <c r="B108" s="54" t="s">
        <v>244</v>
      </c>
      <c r="C108" s="138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76" t="s">
        <v>238</v>
      </c>
      <c r="B109" s="55" t="s">
        <v>245</v>
      </c>
      <c r="C109" s="140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68" t="s">
        <v>304</v>
      </c>
      <c r="B110" s="55" t="s">
        <v>246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305</v>
      </c>
      <c r="B111" s="54" t="s">
        <v>247</v>
      </c>
      <c r="C111" s="138"/>
      <c r="D111" s="268"/>
      <c r="E111" s="138"/>
      <c r="F111" s="306">
        <f t="shared" si="12"/>
        <v>0</v>
      </c>
      <c r="G111" s="280">
        <f t="shared" si="13"/>
        <v>0</v>
      </c>
    </row>
    <row r="112" spans="1:7" ht="12" customHeight="1">
      <c r="A112" s="168" t="s">
        <v>309</v>
      </c>
      <c r="B112" s="9" t="s">
        <v>35</v>
      </c>
      <c r="C112" s="138">
        <v>5846562</v>
      </c>
      <c r="D112" s="138">
        <f>D113</f>
        <v>-5398680</v>
      </c>
      <c r="E112" s="138">
        <f>E113</f>
        <v>826475</v>
      </c>
      <c r="F112" s="306">
        <f t="shared" si="12"/>
        <v>-4572205</v>
      </c>
      <c r="G112" s="280">
        <f t="shared" si="13"/>
        <v>1274357</v>
      </c>
    </row>
    <row r="113" spans="1:7" ht="12" customHeight="1">
      <c r="A113" s="169" t="s">
        <v>310</v>
      </c>
      <c r="B113" s="6" t="s">
        <v>367</v>
      </c>
      <c r="C113" s="140">
        <v>5846562</v>
      </c>
      <c r="D113" s="140">
        <f>-108180+354000-5000+9477000+1215000-14960000+100000-482000-30000-693000-39000-37000-103000-1000-66000-20000-500</f>
        <v>-5398680</v>
      </c>
      <c r="E113" s="140">
        <f>178605+182825+182824+182826+91866+119529-181000+247000-306000+70000+100000+50000+50000-70000+48000-40000-80000</f>
        <v>826475</v>
      </c>
      <c r="F113" s="307">
        <f t="shared" si="12"/>
        <v>-4572205</v>
      </c>
      <c r="G113" s="281">
        <f t="shared" si="13"/>
        <v>1274357</v>
      </c>
    </row>
    <row r="114" spans="1:7" ht="12" customHeight="1" thickBot="1">
      <c r="A114" s="177" t="s">
        <v>311</v>
      </c>
      <c r="B114" s="56" t="s">
        <v>368</v>
      </c>
      <c r="C114" s="200"/>
      <c r="D114" s="270"/>
      <c r="E114" s="200"/>
      <c r="F114" s="308">
        <f t="shared" si="12"/>
        <v>0</v>
      </c>
      <c r="G114" s="292">
        <f t="shared" si="13"/>
        <v>0</v>
      </c>
    </row>
    <row r="115" spans="1:7" ht="12" customHeight="1" thickBot="1">
      <c r="A115" s="25" t="s">
        <v>6</v>
      </c>
      <c r="B115" s="23" t="s">
        <v>248</v>
      </c>
      <c r="C115" s="137">
        <f>+C116+C118+C120</f>
        <v>653768000</v>
      </c>
      <c r="D115" s="265">
        <f>+D116+D118+D120</f>
        <v>4189000</v>
      </c>
      <c r="E115" s="137">
        <f>+E116+E118+E120</f>
        <v>197000</v>
      </c>
      <c r="F115" s="137">
        <f>+F116+F118+F120</f>
        <v>4386000</v>
      </c>
      <c r="G115" s="278">
        <f>+G116+G118+G120</f>
        <v>658154000</v>
      </c>
    </row>
    <row r="116" spans="1:7" ht="12" customHeight="1">
      <c r="A116" s="167" t="s">
        <v>65</v>
      </c>
      <c r="B116" s="6" t="s">
        <v>122</v>
      </c>
      <c r="C116" s="139">
        <v>653768000</v>
      </c>
      <c r="D116" s="139">
        <f>74000+5900000-858000-335000-200000+103000+1000-1000000-600000+246000+858000</f>
        <v>4189000</v>
      </c>
      <c r="E116" s="139">
        <v>197000</v>
      </c>
      <c r="F116" s="181">
        <f aca="true" t="shared" si="14" ref="F116:F128">D116+E116</f>
        <v>4386000</v>
      </c>
      <c r="G116" s="279">
        <f aca="true" t="shared" si="15" ref="G116:G128">C116+F116</f>
        <v>658154000</v>
      </c>
    </row>
    <row r="117" spans="1:7" ht="12" customHeight="1">
      <c r="A117" s="167" t="s">
        <v>66</v>
      </c>
      <c r="B117" s="10" t="s">
        <v>252</v>
      </c>
      <c r="C117" s="139">
        <v>570441000</v>
      </c>
      <c r="D117" s="139">
        <f>74000+5900000</f>
        <v>5974000</v>
      </c>
      <c r="E117" s="139"/>
      <c r="F117" s="181">
        <f t="shared" si="14"/>
        <v>5974000</v>
      </c>
      <c r="G117" s="279">
        <f t="shared" si="15"/>
        <v>576415000</v>
      </c>
    </row>
    <row r="118" spans="1:7" ht="12" customHeight="1">
      <c r="A118" s="167" t="s">
        <v>67</v>
      </c>
      <c r="B118" s="10" t="s">
        <v>108</v>
      </c>
      <c r="C118" s="138"/>
      <c r="D118" s="268"/>
      <c r="E118" s="138"/>
      <c r="F118" s="306">
        <f t="shared" si="14"/>
        <v>0</v>
      </c>
      <c r="G118" s="280">
        <f t="shared" si="15"/>
        <v>0</v>
      </c>
    </row>
    <row r="119" spans="1:7" ht="12" customHeight="1">
      <c r="A119" s="167" t="s">
        <v>68</v>
      </c>
      <c r="B119" s="10" t="s">
        <v>253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69</v>
      </c>
      <c r="B120" s="80" t="s">
        <v>124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75</v>
      </c>
      <c r="B121" s="79" t="s">
        <v>297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77</v>
      </c>
      <c r="B122" s="147" t="s">
        <v>258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109</v>
      </c>
      <c r="B123" s="54" t="s">
        <v>241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110</v>
      </c>
      <c r="B124" s="54" t="s">
        <v>257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111</v>
      </c>
      <c r="B125" s="54" t="s">
        <v>256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249</v>
      </c>
      <c r="B126" s="54" t="s">
        <v>244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250</v>
      </c>
      <c r="B127" s="54" t="s">
        <v>255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 thickBot="1">
      <c r="A128" s="176" t="s">
        <v>251</v>
      </c>
      <c r="B128" s="54" t="s">
        <v>254</v>
      </c>
      <c r="C128" s="140"/>
      <c r="D128" s="269"/>
      <c r="E128" s="140"/>
      <c r="F128" s="307">
        <f t="shared" si="14"/>
        <v>0</v>
      </c>
      <c r="G128" s="281">
        <f t="shared" si="15"/>
        <v>0</v>
      </c>
    </row>
    <row r="129" spans="1:7" ht="12" customHeight="1" thickBot="1">
      <c r="A129" s="25" t="s">
        <v>7</v>
      </c>
      <c r="B129" s="50" t="s">
        <v>314</v>
      </c>
      <c r="C129" s="137">
        <f>+C94+C115</f>
        <v>949809562</v>
      </c>
      <c r="D129" s="265">
        <f>+D94+D115</f>
        <v>4860820</v>
      </c>
      <c r="E129" s="137">
        <f>+E94+E115</f>
        <v>4233475</v>
      </c>
      <c r="F129" s="137">
        <f>+F94+F115</f>
        <v>9094295</v>
      </c>
      <c r="G129" s="278">
        <f>+G94+G115</f>
        <v>958903857</v>
      </c>
    </row>
    <row r="130" spans="1:7" ht="12" customHeight="1" thickBot="1">
      <c r="A130" s="25" t="s">
        <v>8</v>
      </c>
      <c r="B130" s="50" t="s">
        <v>315</v>
      </c>
      <c r="C130" s="137">
        <f>+C131+C132+C133</f>
        <v>0</v>
      </c>
      <c r="D130" s="265">
        <f>+D131+D132+D133</f>
        <v>0</v>
      </c>
      <c r="E130" s="137">
        <f>+E131+E132+E133</f>
        <v>0</v>
      </c>
      <c r="F130" s="137">
        <f>+F131+F132+F133</f>
        <v>0</v>
      </c>
      <c r="G130" s="278">
        <f>+G131+G132+G133</f>
        <v>0</v>
      </c>
    </row>
    <row r="131" spans="1:7" s="47" customFormat="1" ht="12" customHeight="1">
      <c r="A131" s="167" t="s">
        <v>156</v>
      </c>
      <c r="B131" s="7" t="s">
        <v>372</v>
      </c>
      <c r="C131" s="138"/>
      <c r="D131" s="268"/>
      <c r="E131" s="138"/>
      <c r="F131" s="306">
        <f>D131+E131</f>
        <v>0</v>
      </c>
      <c r="G131" s="280">
        <f>C131+F131</f>
        <v>0</v>
      </c>
    </row>
    <row r="132" spans="1:7" ht="12" customHeight="1">
      <c r="A132" s="167" t="s">
        <v>157</v>
      </c>
      <c r="B132" s="7" t="s">
        <v>323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 thickBot="1">
      <c r="A133" s="176" t="s">
        <v>158</v>
      </c>
      <c r="B133" s="5" t="s">
        <v>371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25" t="s">
        <v>9</v>
      </c>
      <c r="B134" s="50" t="s">
        <v>316</v>
      </c>
      <c r="C134" s="137">
        <f>+C135+C136+C137+C138+C139+C140</f>
        <v>400000000</v>
      </c>
      <c r="D134" s="265">
        <f>+D135+D136+D137+D138+D139+D140</f>
        <v>0</v>
      </c>
      <c r="E134" s="137">
        <f>+E135+E136+E137+E138+E139+E140</f>
        <v>0</v>
      </c>
      <c r="F134" s="137">
        <f>+F135+F136+F137+F138+F139+F140</f>
        <v>0</v>
      </c>
      <c r="G134" s="278">
        <f>+G135+G136+G137+G138+G139+G140</f>
        <v>400000000</v>
      </c>
    </row>
    <row r="135" spans="1:7" ht="12" customHeight="1">
      <c r="A135" s="167" t="s">
        <v>52</v>
      </c>
      <c r="B135" s="7" t="s">
        <v>325</v>
      </c>
      <c r="C135" s="138"/>
      <c r="D135" s="138">
        <v>400000000</v>
      </c>
      <c r="E135" s="138"/>
      <c r="F135" s="306">
        <f aca="true" t="shared" si="16" ref="F135:F140">D135+E135</f>
        <v>400000000</v>
      </c>
      <c r="G135" s="280">
        <f aca="true" t="shared" si="17" ref="G135:G140">C135+F135</f>
        <v>400000000</v>
      </c>
    </row>
    <row r="136" spans="1:7" ht="12" customHeight="1">
      <c r="A136" s="167" t="s">
        <v>53</v>
      </c>
      <c r="B136" s="7" t="s">
        <v>317</v>
      </c>
      <c r="C136" s="138">
        <v>400000000</v>
      </c>
      <c r="D136" s="138">
        <v>-400000000</v>
      </c>
      <c r="E136" s="138"/>
      <c r="F136" s="306">
        <f t="shared" si="16"/>
        <v>-400000000</v>
      </c>
      <c r="G136" s="280">
        <f t="shared" si="17"/>
        <v>0</v>
      </c>
    </row>
    <row r="137" spans="1:7" ht="12" customHeight="1">
      <c r="A137" s="167" t="s">
        <v>54</v>
      </c>
      <c r="B137" s="7" t="s">
        <v>318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96</v>
      </c>
      <c r="B138" s="7" t="s">
        <v>370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97</v>
      </c>
      <c r="B139" s="7" t="s">
        <v>320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s="47" customFormat="1" ht="12" customHeight="1" thickBot="1">
      <c r="A140" s="176" t="s">
        <v>98</v>
      </c>
      <c r="B140" s="5" t="s">
        <v>321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13" ht="12" customHeight="1" thickBot="1">
      <c r="A141" s="25" t="s">
        <v>10</v>
      </c>
      <c r="B141" s="50" t="s">
        <v>377</v>
      </c>
      <c r="C141" s="143">
        <f>+C142+C143+C145+C146+C144</f>
        <v>79065859</v>
      </c>
      <c r="D141" s="267">
        <f>+D142+D143+D145+D146+D144</f>
        <v>693000</v>
      </c>
      <c r="E141" s="143">
        <f>+E142+E143+E145+E146+E144</f>
        <v>181000</v>
      </c>
      <c r="F141" s="143">
        <f>+F142+F143+F145+F146+F144</f>
        <v>874000</v>
      </c>
      <c r="G141" s="282">
        <f>+G142+G143+G145+G146+G144</f>
        <v>79939859</v>
      </c>
      <c r="M141" s="76"/>
    </row>
    <row r="142" spans="1:7" ht="12.75">
      <c r="A142" s="167" t="s">
        <v>55</v>
      </c>
      <c r="B142" s="7" t="s">
        <v>259</v>
      </c>
      <c r="C142" s="138"/>
      <c r="D142" s="268"/>
      <c r="E142" s="138"/>
      <c r="F142" s="306">
        <f>D142+E142</f>
        <v>0</v>
      </c>
      <c r="G142" s="280">
        <f>C142+F142</f>
        <v>0</v>
      </c>
    </row>
    <row r="143" spans="1:7" ht="12" customHeight="1">
      <c r="A143" s="167" t="s">
        <v>56</v>
      </c>
      <c r="B143" s="7" t="s">
        <v>260</v>
      </c>
      <c r="C143" s="138">
        <v>5007859</v>
      </c>
      <c r="D143" s="138">
        <v>693000</v>
      </c>
      <c r="E143" s="138"/>
      <c r="F143" s="306">
        <f>D143+E143</f>
        <v>693000</v>
      </c>
      <c r="G143" s="280">
        <f>C143+F143</f>
        <v>5700859</v>
      </c>
    </row>
    <row r="144" spans="1:7" ht="12" customHeight="1">
      <c r="A144" s="167" t="s">
        <v>176</v>
      </c>
      <c r="B144" s="7" t="s">
        <v>376</v>
      </c>
      <c r="C144" s="138">
        <v>74058000</v>
      </c>
      <c r="D144" s="268"/>
      <c r="E144" s="138">
        <v>181000</v>
      </c>
      <c r="F144" s="306">
        <f>D144+E144</f>
        <v>181000</v>
      </c>
      <c r="G144" s="280">
        <f>C144+F144</f>
        <v>74239000</v>
      </c>
    </row>
    <row r="145" spans="1:7" s="47" customFormat="1" ht="12" customHeight="1">
      <c r="A145" s="167" t="s">
        <v>177</v>
      </c>
      <c r="B145" s="7" t="s">
        <v>330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 thickBot="1">
      <c r="A146" s="176" t="s">
        <v>178</v>
      </c>
      <c r="B146" s="5" t="s">
        <v>279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25" t="s">
        <v>11</v>
      </c>
      <c r="B147" s="50" t="s">
        <v>331</v>
      </c>
      <c r="C147" s="202">
        <f>+C148+C149+C150+C151+C152</f>
        <v>0</v>
      </c>
      <c r="D147" s="271">
        <f>+D148+D149+D150+D151+D152</f>
        <v>0</v>
      </c>
      <c r="E147" s="202">
        <f>+E148+E149+E150+E151+E152</f>
        <v>0</v>
      </c>
      <c r="F147" s="202">
        <f>+F148+F149+F150+F151+F152</f>
        <v>0</v>
      </c>
      <c r="G147" s="293">
        <f>+G148+G149+G150+G151+G152</f>
        <v>0</v>
      </c>
    </row>
    <row r="148" spans="1:7" s="47" customFormat="1" ht="12" customHeight="1">
      <c r="A148" s="167" t="s">
        <v>57</v>
      </c>
      <c r="B148" s="7" t="s">
        <v>326</v>
      </c>
      <c r="C148" s="138"/>
      <c r="D148" s="268"/>
      <c r="E148" s="138"/>
      <c r="F148" s="306">
        <f aca="true" t="shared" si="18" ref="F148:F154">D148+E148</f>
        <v>0</v>
      </c>
      <c r="G148" s="280">
        <f aca="true" t="shared" si="19" ref="G148:G154">C148+F148</f>
        <v>0</v>
      </c>
    </row>
    <row r="149" spans="1:7" s="47" customFormat="1" ht="12" customHeight="1">
      <c r="A149" s="167" t="s">
        <v>58</v>
      </c>
      <c r="B149" s="7" t="s">
        <v>333</v>
      </c>
      <c r="C149" s="138"/>
      <c r="D149" s="268"/>
      <c r="E149" s="138"/>
      <c r="F149" s="306">
        <f t="shared" si="18"/>
        <v>0</v>
      </c>
      <c r="G149" s="280">
        <f t="shared" si="19"/>
        <v>0</v>
      </c>
    </row>
    <row r="150" spans="1:7" s="47" customFormat="1" ht="12" customHeight="1">
      <c r="A150" s="167" t="s">
        <v>188</v>
      </c>
      <c r="B150" s="7" t="s">
        <v>328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189</v>
      </c>
      <c r="B151" s="7" t="s">
        <v>373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ht="12.75" customHeight="1" thickBot="1">
      <c r="A152" s="176" t="s">
        <v>332</v>
      </c>
      <c r="B152" s="5" t="s">
        <v>335</v>
      </c>
      <c r="C152" s="140"/>
      <c r="D152" s="269"/>
      <c r="E152" s="140"/>
      <c r="F152" s="307">
        <f t="shared" si="18"/>
        <v>0</v>
      </c>
      <c r="G152" s="281">
        <f t="shared" si="19"/>
        <v>0</v>
      </c>
    </row>
    <row r="153" spans="1:7" ht="12.75" customHeight="1" thickBot="1">
      <c r="A153" s="194" t="s">
        <v>12</v>
      </c>
      <c r="B153" s="50" t="s">
        <v>336</v>
      </c>
      <c r="C153" s="203"/>
      <c r="D153" s="272"/>
      <c r="E153" s="203"/>
      <c r="F153" s="202">
        <f t="shared" si="18"/>
        <v>0</v>
      </c>
      <c r="G153" s="293">
        <f t="shared" si="19"/>
        <v>0</v>
      </c>
    </row>
    <row r="154" spans="1:7" ht="12.75" customHeight="1" thickBot="1">
      <c r="A154" s="194" t="s">
        <v>13</v>
      </c>
      <c r="B154" s="50" t="s">
        <v>337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" customHeight="1" thickBot="1">
      <c r="A155" s="25" t="s">
        <v>14</v>
      </c>
      <c r="B155" s="50" t="s">
        <v>339</v>
      </c>
      <c r="C155" s="204">
        <f>+C130+C134+C141+C147+C153+C154</f>
        <v>479065859</v>
      </c>
      <c r="D155" s="273">
        <f>+D130+D134+D141+D147+D153+D154</f>
        <v>693000</v>
      </c>
      <c r="E155" s="204"/>
      <c r="F155" s="204"/>
      <c r="G155" s="294">
        <f>+G130+G134+G141+G147+G153+G154</f>
        <v>479939859</v>
      </c>
    </row>
    <row r="156" spans="1:7" ht="15" customHeight="1" thickBot="1">
      <c r="A156" s="178" t="s">
        <v>15</v>
      </c>
      <c r="B156" s="124" t="s">
        <v>338</v>
      </c>
      <c r="C156" s="204">
        <f>+C129+C155</f>
        <v>1428875421</v>
      </c>
      <c r="D156" s="273">
        <f>+D129+D155</f>
        <v>5553820</v>
      </c>
      <c r="E156" s="204">
        <f>+E129+E155</f>
        <v>4233475</v>
      </c>
      <c r="F156" s="204">
        <f>+F129+F155</f>
        <v>9094295</v>
      </c>
      <c r="G156" s="294">
        <f>+G129+G155</f>
        <v>1438843716</v>
      </c>
    </row>
    <row r="157" spans="1:7" ht="13.5" thickBot="1">
      <c r="A157" s="127"/>
      <c r="B157" s="128"/>
      <c r="C157" s="129"/>
      <c r="D157" s="129"/>
      <c r="E157" s="296"/>
      <c r="F157" s="296"/>
      <c r="G157" s="295"/>
    </row>
    <row r="158" spans="1:7" ht="15" customHeight="1" thickBot="1">
      <c r="A158" s="74" t="s">
        <v>374</v>
      </c>
      <c r="B158" s="75"/>
      <c r="C158" s="239">
        <v>28</v>
      </c>
      <c r="D158" s="289"/>
      <c r="E158" s="239"/>
      <c r="F158" s="327">
        <f>D158+E158</f>
        <v>0</v>
      </c>
      <c r="G158" s="328">
        <f>C158+F158</f>
        <v>28</v>
      </c>
    </row>
    <row r="159" spans="1:7" ht="14.25" customHeight="1" thickBot="1">
      <c r="A159" s="74" t="s">
        <v>119</v>
      </c>
      <c r="B159" s="75"/>
      <c r="C159" s="239">
        <v>4</v>
      </c>
      <c r="D159" s="289"/>
      <c r="E159" s="239">
        <v>3</v>
      </c>
      <c r="F159" s="327">
        <f>D159+E159</f>
        <v>3</v>
      </c>
      <c r="G159" s="328">
        <f>C159+F159</f>
        <v>7</v>
      </c>
    </row>
  </sheetData>
  <sheetProtection formatCells="0"/>
  <mergeCells count="4">
    <mergeCell ref="A7:G7"/>
    <mergeCell ref="A93:G93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CE,Félkövér"9.1.1. melléklet a 9/2018. (VI.29.) önkormányzati rendelethez</oddHeader>
  </headerFooter>
  <rowBreaks count="2" manualBreakCount="2">
    <brk id="70" max="255" man="1"/>
    <brk id="9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100" workbookViewId="0" topLeftCell="B1">
      <selection activeCell="G8" sqref="G8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8" t="s">
        <v>448</v>
      </c>
      <c r="C2" s="419"/>
      <c r="D2" s="419"/>
      <c r="E2" s="419"/>
      <c r="F2" s="420"/>
      <c r="G2" s="339" t="s">
        <v>36</v>
      </c>
    </row>
    <row r="3" spans="1:7" s="43" customFormat="1" ht="36.75" thickBot="1">
      <c r="A3" s="234" t="s">
        <v>117</v>
      </c>
      <c r="B3" s="421" t="s">
        <v>289</v>
      </c>
      <c r="C3" s="422"/>
      <c r="D3" s="422"/>
      <c r="E3" s="422"/>
      <c r="F3" s="423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450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445</v>
      </c>
      <c r="E5" s="325" t="s">
        <v>483</v>
      </c>
      <c r="F5" s="325" t="s">
        <v>442</v>
      </c>
      <c r="G5" s="326" t="s">
        <v>484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446</v>
      </c>
      <c r="G6" s="323" t="s">
        <v>447</v>
      </c>
    </row>
    <row r="7" spans="1:7" s="41" customFormat="1" ht="15.75" customHeight="1" thickBot="1">
      <c r="A7" s="415" t="s">
        <v>37</v>
      </c>
      <c r="B7" s="416"/>
      <c r="C7" s="416"/>
      <c r="D7" s="416"/>
      <c r="E7" s="416"/>
      <c r="F7" s="416"/>
      <c r="G7" s="417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/>
      <c r="D9" s="208"/>
      <c r="E9" s="139"/>
      <c r="F9" s="181">
        <f aca="true" t="shared" si="0" ref="F9:F14">D9+E9</f>
        <v>0</v>
      </c>
      <c r="G9" s="279">
        <f aca="true" t="shared" si="1" ref="G9:G14">C9+F9</f>
        <v>0</v>
      </c>
    </row>
    <row r="10" spans="1:7" s="46" customFormat="1" ht="12" customHeight="1">
      <c r="A10" s="168" t="s">
        <v>60</v>
      </c>
      <c r="B10" s="152" t="s">
        <v>143</v>
      </c>
      <c r="C10" s="138"/>
      <c r="D10" s="209"/>
      <c r="E10" s="138"/>
      <c r="F10" s="181">
        <f t="shared" si="0"/>
        <v>0</v>
      </c>
      <c r="G10" s="279">
        <f t="shared" si="1"/>
        <v>0</v>
      </c>
    </row>
    <row r="11" spans="1:7" s="46" customFormat="1" ht="12" customHeight="1">
      <c r="A11" s="168" t="s">
        <v>61</v>
      </c>
      <c r="B11" s="152" t="s">
        <v>144</v>
      </c>
      <c r="C11" s="138"/>
      <c r="D11" s="209"/>
      <c r="E11" s="138"/>
      <c r="F11" s="181">
        <f t="shared" si="0"/>
        <v>0</v>
      </c>
      <c r="G11" s="279">
        <f t="shared" si="1"/>
        <v>0</v>
      </c>
    </row>
    <row r="12" spans="1:7" s="46" customFormat="1" ht="12" customHeight="1">
      <c r="A12" s="168" t="s">
        <v>62</v>
      </c>
      <c r="B12" s="152" t="s">
        <v>145</v>
      </c>
      <c r="C12" s="138"/>
      <c r="D12" s="209"/>
      <c r="E12" s="138"/>
      <c r="F12" s="181">
        <f t="shared" si="0"/>
        <v>0</v>
      </c>
      <c r="G12" s="279">
        <f t="shared" si="1"/>
        <v>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/>
      <c r="F13" s="181">
        <f t="shared" si="0"/>
        <v>0</v>
      </c>
      <c r="G13" s="279">
        <f t="shared" si="1"/>
        <v>0</v>
      </c>
    </row>
    <row r="14" spans="1:7" s="45" customFormat="1" ht="12" customHeight="1" thickBot="1">
      <c r="A14" s="169" t="s">
        <v>63</v>
      </c>
      <c r="B14" s="80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0</v>
      </c>
      <c r="D15" s="207">
        <f>+D16+D17+D18+D19+D20</f>
        <v>100000</v>
      </c>
      <c r="E15" s="137">
        <f>+E16+E17+E18+E19+E20</f>
        <v>0</v>
      </c>
      <c r="F15" s="137">
        <f>+F16+F17+F18+F19+F20</f>
        <v>100000</v>
      </c>
      <c r="G15" s="278">
        <f>+G16+G17+G18+G19+G20</f>
        <v>100000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/>
      <c r="D20" s="209">
        <v>100000</v>
      </c>
      <c r="E20" s="138"/>
      <c r="F20" s="306">
        <f t="shared" si="2"/>
        <v>100000</v>
      </c>
      <c r="G20" s="280">
        <f t="shared" si="3"/>
        <v>100000</v>
      </c>
    </row>
    <row r="21" spans="1:7" s="46" customFormat="1" ht="12" customHeight="1" thickBot="1">
      <c r="A21" s="169" t="s">
        <v>75</v>
      </c>
      <c r="B21" s="80" t="s">
        <v>150</v>
      </c>
      <c r="C21" s="140"/>
      <c r="D21" s="210"/>
      <c r="E21" s="140"/>
      <c r="F21" s="307">
        <f t="shared" si="2"/>
        <v>0</v>
      </c>
      <c r="G21" s="281">
        <f t="shared" si="3"/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/>
      <c r="F23" s="181">
        <f aca="true" t="shared" si="4" ref="F23:F28">D23+E23</f>
        <v>0</v>
      </c>
      <c r="G23" s="279">
        <f aca="true" t="shared" si="5" ref="G23:G28">C23+F23</f>
        <v>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152" t="s">
        <v>154</v>
      </c>
      <c r="C27" s="138"/>
      <c r="D27" s="209"/>
      <c r="E27" s="138"/>
      <c r="F27" s="306">
        <f t="shared" si="4"/>
        <v>0</v>
      </c>
      <c r="G27" s="280">
        <f t="shared" si="5"/>
        <v>0</v>
      </c>
    </row>
    <row r="28" spans="1:7" s="46" customFormat="1" ht="12" customHeight="1" thickBot="1">
      <c r="A28" s="169" t="s">
        <v>93</v>
      </c>
      <c r="B28" s="80" t="s">
        <v>155</v>
      </c>
      <c r="C28" s="140"/>
      <c r="D28" s="210"/>
      <c r="E28" s="140"/>
      <c r="F28" s="307">
        <f t="shared" si="4"/>
        <v>0</v>
      </c>
      <c r="G28" s="281">
        <f t="shared" si="5"/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+C30+C31+C33+C34+C35+C36+C37+C32</f>
        <v>0</v>
      </c>
      <c r="D29" s="143">
        <f>+D30+D31+D33+D34+D35+D36+D37+D32</f>
        <v>0</v>
      </c>
      <c r="E29" s="143">
        <f>+E30+E31+E33+E34+E35+E36+E37+E32</f>
        <v>0</v>
      </c>
      <c r="F29" s="143">
        <f>+F30+F31+F33+F34+F35+F36+F37+F32</f>
        <v>0</v>
      </c>
      <c r="G29" s="143">
        <f>+G30+G31+G33+G34+G35+G36+G37+G32</f>
        <v>0</v>
      </c>
    </row>
    <row r="30" spans="1:7" s="46" customFormat="1" ht="12" customHeight="1">
      <c r="A30" s="167" t="s">
        <v>156</v>
      </c>
      <c r="B30" s="151" t="s">
        <v>422</v>
      </c>
      <c r="C30" s="139"/>
      <c r="D30" s="139"/>
      <c r="E30" s="139"/>
      <c r="F30" s="181">
        <f aca="true" t="shared" si="6" ref="F30:F37">D30+E30</f>
        <v>0</v>
      </c>
      <c r="G30" s="279">
        <f aca="true" t="shared" si="7" ref="G30:G37">C30+F30</f>
        <v>0</v>
      </c>
    </row>
    <row r="31" spans="1:7" s="46" customFormat="1" ht="12" customHeight="1">
      <c r="A31" s="167" t="s">
        <v>157</v>
      </c>
      <c r="B31" s="151" t="s">
        <v>451</v>
      </c>
      <c r="C31" s="138"/>
      <c r="D31" s="138"/>
      <c r="E31" s="138"/>
      <c r="F31" s="306">
        <f t="shared" si="6"/>
        <v>0</v>
      </c>
      <c r="G31" s="280">
        <f t="shared" si="7"/>
        <v>0</v>
      </c>
    </row>
    <row r="32" spans="1:7" s="46" customFormat="1" ht="12" customHeight="1">
      <c r="A32" s="168" t="s">
        <v>158</v>
      </c>
      <c r="B32" s="152" t="s">
        <v>452</v>
      </c>
      <c r="C32" s="138"/>
      <c r="D32" s="138"/>
      <c r="E32" s="138"/>
      <c r="F32" s="306"/>
      <c r="G32" s="280"/>
    </row>
    <row r="33" spans="1:7" s="46" customFormat="1" ht="12" customHeight="1">
      <c r="A33" s="168" t="s">
        <v>159</v>
      </c>
      <c r="B33" s="152" t="s">
        <v>423</v>
      </c>
      <c r="C33" s="138"/>
      <c r="D33" s="138"/>
      <c r="E33" s="138"/>
      <c r="F33" s="306">
        <f t="shared" si="6"/>
        <v>0</v>
      </c>
      <c r="G33" s="280">
        <f t="shared" si="7"/>
        <v>0</v>
      </c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>
        <f t="shared" si="6"/>
        <v>0</v>
      </c>
      <c r="G34" s="280">
        <f t="shared" si="7"/>
        <v>0</v>
      </c>
    </row>
    <row r="35" spans="1:7" s="46" customFormat="1" ht="12" customHeight="1">
      <c r="A35" s="168" t="s">
        <v>426</v>
      </c>
      <c r="B35" s="152" t="s">
        <v>160</v>
      </c>
      <c r="C35" s="138"/>
      <c r="D35" s="138"/>
      <c r="E35" s="138"/>
      <c r="F35" s="306">
        <f t="shared" si="6"/>
        <v>0</v>
      </c>
      <c r="G35" s="280">
        <f t="shared" si="7"/>
        <v>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80">
        <f t="shared" si="7"/>
        <v>0</v>
      </c>
    </row>
    <row r="37" spans="1:7" s="46" customFormat="1" ht="12" customHeight="1" thickBot="1">
      <c r="A37" s="169" t="s">
        <v>453</v>
      </c>
      <c r="B37" s="80" t="s">
        <v>162</v>
      </c>
      <c r="C37" s="140"/>
      <c r="D37" s="140"/>
      <c r="E37" s="140"/>
      <c r="F37" s="307">
        <f t="shared" si="6"/>
        <v>0</v>
      </c>
      <c r="G37" s="281">
        <f t="shared" si="7"/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18625000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18625000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>
        <v>16620000</v>
      </c>
      <c r="D40" s="209"/>
      <c r="E40" s="138"/>
      <c r="F40" s="306">
        <f t="shared" si="8"/>
        <v>0</v>
      </c>
      <c r="G40" s="280">
        <f t="shared" si="9"/>
        <v>16620000</v>
      </c>
    </row>
    <row r="41" spans="1:7" s="46" customFormat="1" ht="12" customHeight="1">
      <c r="A41" s="168" t="s">
        <v>54</v>
      </c>
      <c r="B41" s="152" t="s">
        <v>167</v>
      </c>
      <c r="C41" s="138">
        <v>5000</v>
      </c>
      <c r="D41" s="209"/>
      <c r="E41" s="138"/>
      <c r="F41" s="306">
        <f t="shared" si="8"/>
        <v>0</v>
      </c>
      <c r="G41" s="280">
        <f t="shared" si="9"/>
        <v>5000</v>
      </c>
    </row>
    <row r="42" spans="1:7" s="46" customFormat="1" ht="12" customHeight="1">
      <c r="A42" s="168" t="s">
        <v>96</v>
      </c>
      <c r="B42" s="152" t="s">
        <v>168</v>
      </c>
      <c r="C42" s="138">
        <v>2000000</v>
      </c>
      <c r="D42" s="209"/>
      <c r="E42" s="138"/>
      <c r="F42" s="306">
        <f t="shared" si="8"/>
        <v>0</v>
      </c>
      <c r="G42" s="280">
        <f t="shared" si="9"/>
        <v>2000000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/>
      <c r="D46" s="209"/>
      <c r="E46" s="138"/>
      <c r="F46" s="306">
        <f t="shared" si="8"/>
        <v>0</v>
      </c>
      <c r="G46" s="280">
        <f t="shared" si="9"/>
        <v>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153" t="s">
        <v>174</v>
      </c>
      <c r="C49" s="142"/>
      <c r="D49" s="236"/>
      <c r="E49" s="142"/>
      <c r="F49" s="310">
        <f t="shared" si="8"/>
        <v>0</v>
      </c>
      <c r="G49" s="284">
        <f t="shared" si="9"/>
        <v>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153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100000</v>
      </c>
      <c r="D56" s="207">
        <f>SUM(D57:D59)</f>
        <v>0</v>
      </c>
      <c r="E56" s="137">
        <f>SUM(E57:E59)</f>
        <v>270000</v>
      </c>
      <c r="F56" s="137">
        <f>SUM(F57:F59)</f>
        <v>270000</v>
      </c>
      <c r="G56" s="278">
        <f>SUM(G57:G59)</f>
        <v>370000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152" t="s">
        <v>186</v>
      </c>
      <c r="C59" s="138">
        <v>100000</v>
      </c>
      <c r="D59" s="209"/>
      <c r="E59" s="138">
        <f>70000+100000+50000+50000</f>
        <v>270000</v>
      </c>
      <c r="F59" s="306">
        <f>D59+E59</f>
        <v>270000</v>
      </c>
      <c r="G59" s="280">
        <f>C59+F59</f>
        <v>370000</v>
      </c>
    </row>
    <row r="60" spans="1:7" s="46" customFormat="1" ht="12" customHeight="1" thickBot="1">
      <c r="A60" s="169" t="s">
        <v>189</v>
      </c>
      <c r="B60" s="153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153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18725000</v>
      </c>
      <c r="D66" s="211">
        <f>+D8+D15+D22+D29+D38+D50+D56+D61</f>
        <v>100000</v>
      </c>
      <c r="E66" s="143">
        <f>+E8+E15+E22+E29+E38+E50+E56+E61</f>
        <v>270000</v>
      </c>
      <c r="F66" s="143">
        <f>+F8+F15+F22+F29+F38+F50+F56+F61</f>
        <v>370000</v>
      </c>
      <c r="G66" s="282">
        <f>+G8+G15+G22+G29+G38+G50+G56+G61</f>
        <v>19095000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277"/>
      <c r="D70" s="238"/>
      <c r="E70" s="277"/>
      <c r="F70" s="303">
        <f>D70+E70</f>
        <v>0</v>
      </c>
      <c r="G70" s="299">
        <f>C70+F70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/>
      <c r="F72" s="304">
        <f>D72+E72</f>
        <v>0</v>
      </c>
      <c r="G72" s="283">
        <f>C72+F72</f>
        <v>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/>
      <c r="D74" s="141"/>
      <c r="E74" s="141"/>
      <c r="F74" s="304">
        <f>D74+E74</f>
        <v>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SUM(C77:C78)</f>
        <v>0</v>
      </c>
      <c r="D76" s="137">
        <f>SUM(D77:D78)</f>
        <v>0</v>
      </c>
      <c r="E76" s="137">
        <f>SUM(E77:E78)</f>
        <v>0</v>
      </c>
      <c r="F76" s="137">
        <f>SUM(F77:F78)</f>
        <v>0</v>
      </c>
      <c r="G76" s="278">
        <f>SUM(G77:G78)</f>
        <v>0</v>
      </c>
    </row>
    <row r="77" spans="1:7" s="46" customFormat="1" ht="12" customHeight="1">
      <c r="A77" s="167" t="s">
        <v>228</v>
      </c>
      <c r="B77" s="151" t="s">
        <v>207</v>
      </c>
      <c r="C77" s="141"/>
      <c r="D77" s="141"/>
      <c r="E77" s="141"/>
      <c r="F77" s="304">
        <f>D77+E77</f>
        <v>0</v>
      </c>
      <c r="G77" s="283">
        <f>C77+F77</f>
        <v>0</v>
      </c>
    </row>
    <row r="78" spans="1:7" s="46" customFormat="1" ht="12" customHeight="1" thickBot="1">
      <c r="A78" s="169" t="s">
        <v>229</v>
      </c>
      <c r="B78" s="153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5" customFormat="1" ht="12" customHeight="1" thickBot="1">
      <c r="A79" s="170" t="s">
        <v>209</v>
      </c>
      <c r="B79" s="78" t="s">
        <v>210</v>
      </c>
      <c r="C79" s="137">
        <f>SUM(C80:C82)</f>
        <v>0</v>
      </c>
      <c r="D79" s="137">
        <f>SUM(D80:D82)</f>
        <v>0</v>
      </c>
      <c r="E79" s="137">
        <f>SUM(E80:E82)</f>
        <v>0</v>
      </c>
      <c r="F79" s="137">
        <f>SUM(F80:F82)</f>
        <v>0</v>
      </c>
      <c r="G79" s="278">
        <f>SUM(G80:G82)</f>
        <v>0</v>
      </c>
    </row>
    <row r="80" spans="1:7" s="46" customFormat="1" ht="12" customHeight="1">
      <c r="A80" s="167" t="s">
        <v>230</v>
      </c>
      <c r="B80" s="151" t="s">
        <v>211</v>
      </c>
      <c r="C80" s="141"/>
      <c r="D80" s="141"/>
      <c r="E80" s="141"/>
      <c r="F80" s="304">
        <f>D80+E80</f>
        <v>0</v>
      </c>
      <c r="G80" s="283">
        <f>C80+F80</f>
        <v>0</v>
      </c>
    </row>
    <row r="81" spans="1:7" s="46" customFormat="1" ht="12" customHeight="1">
      <c r="A81" s="168" t="s">
        <v>231</v>
      </c>
      <c r="B81" s="152" t="s">
        <v>212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 thickBot="1">
      <c r="A82" s="169" t="s">
        <v>232</v>
      </c>
      <c r="B82" s="264" t="s">
        <v>440</v>
      </c>
      <c r="C82" s="141"/>
      <c r="D82" s="141"/>
      <c r="E82" s="141"/>
      <c r="F82" s="304">
        <f>D82+E82</f>
        <v>0</v>
      </c>
      <c r="G82" s="283">
        <f>C82+F82</f>
        <v>0</v>
      </c>
    </row>
    <row r="83" spans="1:7" s="46" customFormat="1" ht="12" customHeight="1" thickBot="1">
      <c r="A83" s="170" t="s">
        <v>213</v>
      </c>
      <c r="B83" s="78" t="s">
        <v>233</v>
      </c>
      <c r="C83" s="137">
        <f>SUM(C84:C87)</f>
        <v>0</v>
      </c>
      <c r="D83" s="137">
        <f>SUM(D84:D87)</f>
        <v>0</v>
      </c>
      <c r="E83" s="137">
        <f>SUM(E84:E87)</f>
        <v>0</v>
      </c>
      <c r="F83" s="137">
        <f>SUM(F84:F87)</f>
        <v>0</v>
      </c>
      <c r="G83" s="278">
        <f>SUM(G84:G87)</f>
        <v>0</v>
      </c>
    </row>
    <row r="84" spans="1:7" s="46" customFormat="1" ht="12" customHeight="1">
      <c r="A84" s="171" t="s">
        <v>214</v>
      </c>
      <c r="B84" s="151" t="s">
        <v>215</v>
      </c>
      <c r="C84" s="141"/>
      <c r="D84" s="141"/>
      <c r="E84" s="141"/>
      <c r="F84" s="304">
        <f aca="true" t="shared" si="10" ref="F84:F89">D84+E84</f>
        <v>0</v>
      </c>
      <c r="G84" s="283">
        <f aca="true" t="shared" si="11" ref="G84:G89">C84+F84</f>
        <v>0</v>
      </c>
    </row>
    <row r="85" spans="1:7" s="46" customFormat="1" ht="12" customHeight="1">
      <c r="A85" s="172" t="s">
        <v>216</v>
      </c>
      <c r="B85" s="152" t="s">
        <v>217</v>
      </c>
      <c r="C85" s="141"/>
      <c r="D85" s="141"/>
      <c r="E85" s="141"/>
      <c r="F85" s="304">
        <f t="shared" si="10"/>
        <v>0</v>
      </c>
      <c r="G85" s="283">
        <f t="shared" si="11"/>
        <v>0</v>
      </c>
    </row>
    <row r="86" spans="1:7" s="46" customFormat="1" ht="12" customHeight="1">
      <c r="A86" s="172" t="s">
        <v>218</v>
      </c>
      <c r="B86" s="152" t="s">
        <v>219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5" customFormat="1" ht="12" customHeight="1" thickBot="1">
      <c r="A87" s="173" t="s">
        <v>220</v>
      </c>
      <c r="B87" s="153" t="s">
        <v>221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0" t="s">
        <v>222</v>
      </c>
      <c r="B88" s="78" t="s">
        <v>341</v>
      </c>
      <c r="C88" s="185"/>
      <c r="D88" s="185"/>
      <c r="E88" s="185"/>
      <c r="F88" s="137">
        <f t="shared" si="10"/>
        <v>0</v>
      </c>
      <c r="G88" s="278">
        <f t="shared" si="11"/>
        <v>0</v>
      </c>
    </row>
    <row r="89" spans="1:7" s="45" customFormat="1" ht="12" customHeight="1" thickBot="1">
      <c r="A89" s="170" t="s">
        <v>362</v>
      </c>
      <c r="B89" s="78" t="s">
        <v>223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363</v>
      </c>
      <c r="B90" s="157" t="s">
        <v>344</v>
      </c>
      <c r="C90" s="143">
        <f>+C67+C71+C76+C79+C83+C89+C88</f>
        <v>0</v>
      </c>
      <c r="D90" s="143">
        <f>+D67+D71+D76+D79+D83+D89+D88</f>
        <v>0</v>
      </c>
      <c r="E90" s="143">
        <f>+E67+E71+E76+E79+E83+E89+E88</f>
        <v>0</v>
      </c>
      <c r="F90" s="143">
        <f>+F67+F71+F76+F79+F83+F89+F88</f>
        <v>0</v>
      </c>
      <c r="G90" s="282">
        <f>+G67+G71+G76+G79+G83+G89+G88</f>
        <v>0</v>
      </c>
    </row>
    <row r="91" spans="1:7" s="45" customFormat="1" ht="12" customHeight="1" thickBot="1">
      <c r="A91" s="174" t="s">
        <v>364</v>
      </c>
      <c r="B91" s="158" t="s">
        <v>365</v>
      </c>
      <c r="C91" s="143">
        <f>+C66+C90</f>
        <v>18725000</v>
      </c>
      <c r="D91" s="143">
        <f>+D66+D90</f>
        <v>100000</v>
      </c>
      <c r="E91" s="143">
        <f>+E66+E90</f>
        <v>270000</v>
      </c>
      <c r="F91" s="143">
        <f>+F66+F90</f>
        <v>370000</v>
      </c>
      <c r="G91" s="282">
        <f>+G66+G90</f>
        <v>19095000</v>
      </c>
    </row>
    <row r="92" spans="1:3" s="46" customFormat="1" ht="15" customHeight="1" thickBot="1">
      <c r="A92" s="72"/>
      <c r="B92" s="73"/>
      <c r="C92" s="123"/>
    </row>
    <row r="93" spans="1:7" s="41" customFormat="1" ht="16.5" customHeight="1" thickBot="1">
      <c r="A93" s="415" t="s">
        <v>38</v>
      </c>
      <c r="B93" s="416"/>
      <c r="C93" s="416"/>
      <c r="D93" s="416"/>
      <c r="E93" s="416"/>
      <c r="F93" s="416"/>
      <c r="G93" s="417"/>
    </row>
    <row r="94" spans="1:7" s="47" customFormat="1" ht="12" customHeight="1" thickBot="1">
      <c r="A94" s="145" t="s">
        <v>5</v>
      </c>
      <c r="B94" s="24" t="s">
        <v>369</v>
      </c>
      <c r="C94" s="136">
        <f>+C95+C96+C97+C98+C99+C112</f>
        <v>5028000</v>
      </c>
      <c r="D94" s="286">
        <f>+D95+D96+D97+D98+D99+D112</f>
        <v>0</v>
      </c>
      <c r="E94" s="136">
        <f>+E95+E96+E97+E98+E99+E112</f>
        <v>40000</v>
      </c>
      <c r="F94" s="136">
        <f>+F95+F96+F97+F98+F99+F112</f>
        <v>40000</v>
      </c>
      <c r="G94" s="290">
        <f>+G95+G96+G97+G98+G99+G112</f>
        <v>5068000</v>
      </c>
    </row>
    <row r="95" spans="1:7" ht="12" customHeight="1">
      <c r="A95" s="175" t="s">
        <v>59</v>
      </c>
      <c r="B95" s="8" t="s">
        <v>34</v>
      </c>
      <c r="C95" s="199">
        <v>1230000</v>
      </c>
      <c r="D95" s="287"/>
      <c r="E95" s="199">
        <v>23000</v>
      </c>
      <c r="F95" s="305">
        <f aca="true" t="shared" si="12" ref="F95:F114">D95+E95</f>
        <v>23000</v>
      </c>
      <c r="G95" s="291">
        <f aca="true" t="shared" si="13" ref="G95:G114">C95+F95</f>
        <v>1253000</v>
      </c>
    </row>
    <row r="96" spans="1:7" ht="12" customHeight="1">
      <c r="A96" s="168" t="s">
        <v>60</v>
      </c>
      <c r="B96" s="6" t="s">
        <v>104</v>
      </c>
      <c r="C96" s="138">
        <v>500000</v>
      </c>
      <c r="D96" s="288"/>
      <c r="E96" s="138"/>
      <c r="F96" s="306">
        <f t="shared" si="12"/>
        <v>0</v>
      </c>
      <c r="G96" s="280">
        <f t="shared" si="13"/>
        <v>500000</v>
      </c>
    </row>
    <row r="97" spans="1:7" ht="12" customHeight="1">
      <c r="A97" s="168" t="s">
        <v>61</v>
      </c>
      <c r="B97" s="6" t="s">
        <v>78</v>
      </c>
      <c r="C97" s="140">
        <v>1392000</v>
      </c>
      <c r="D97" s="288"/>
      <c r="E97" s="140">
        <v>17000</v>
      </c>
      <c r="F97" s="307">
        <f t="shared" si="12"/>
        <v>17000</v>
      </c>
      <c r="G97" s="281">
        <f t="shared" si="13"/>
        <v>1409000</v>
      </c>
    </row>
    <row r="98" spans="1:7" ht="12" customHeight="1">
      <c r="A98" s="168" t="s">
        <v>62</v>
      </c>
      <c r="B98" s="9" t="s">
        <v>105</v>
      </c>
      <c r="C98" s="140"/>
      <c r="D98" s="269"/>
      <c r="E98" s="140"/>
      <c r="F98" s="307">
        <f t="shared" si="12"/>
        <v>0</v>
      </c>
      <c r="G98" s="281">
        <f t="shared" si="13"/>
        <v>0</v>
      </c>
    </row>
    <row r="99" spans="1:7" ht="12" customHeight="1">
      <c r="A99" s="168" t="s">
        <v>70</v>
      </c>
      <c r="B99" s="17" t="s">
        <v>106</v>
      </c>
      <c r="C99" s="140">
        <v>1906000</v>
      </c>
      <c r="D99" s="269"/>
      <c r="E99" s="140"/>
      <c r="F99" s="307">
        <f t="shared" si="12"/>
        <v>0</v>
      </c>
      <c r="G99" s="281">
        <f t="shared" si="13"/>
        <v>1906000</v>
      </c>
    </row>
    <row r="100" spans="1:7" ht="12" customHeight="1">
      <c r="A100" s="168" t="s">
        <v>63</v>
      </c>
      <c r="B100" s="6" t="s">
        <v>366</v>
      </c>
      <c r="C100" s="140"/>
      <c r="D100" s="269"/>
      <c r="E100" s="140"/>
      <c r="F100" s="307">
        <f t="shared" si="12"/>
        <v>0</v>
      </c>
      <c r="G100" s="281">
        <f t="shared" si="13"/>
        <v>0</v>
      </c>
    </row>
    <row r="101" spans="1:7" ht="12" customHeight="1">
      <c r="A101" s="168" t="s">
        <v>64</v>
      </c>
      <c r="B101" s="53" t="s">
        <v>307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71</v>
      </c>
      <c r="B102" s="53" t="s">
        <v>306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72</v>
      </c>
      <c r="B103" s="53" t="s">
        <v>239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73</v>
      </c>
      <c r="B104" s="54" t="s">
        <v>240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74</v>
      </c>
      <c r="B105" s="54" t="s">
        <v>241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76</v>
      </c>
      <c r="B106" s="53" t="s">
        <v>242</v>
      </c>
      <c r="C106" s="140">
        <v>800000</v>
      </c>
      <c r="D106" s="269"/>
      <c r="E106" s="140"/>
      <c r="F106" s="307">
        <f t="shared" si="12"/>
        <v>0</v>
      </c>
      <c r="G106" s="281">
        <f t="shared" si="13"/>
        <v>800000</v>
      </c>
    </row>
    <row r="107" spans="1:7" ht="12" customHeight="1">
      <c r="A107" s="168" t="s">
        <v>107</v>
      </c>
      <c r="B107" s="53" t="s">
        <v>243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237</v>
      </c>
      <c r="B108" s="54" t="s">
        <v>244</v>
      </c>
      <c r="C108" s="138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76" t="s">
        <v>238</v>
      </c>
      <c r="B109" s="55" t="s">
        <v>245</v>
      </c>
      <c r="C109" s="140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68" t="s">
        <v>304</v>
      </c>
      <c r="B110" s="55" t="s">
        <v>246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305</v>
      </c>
      <c r="B111" s="54" t="s">
        <v>247</v>
      </c>
      <c r="C111" s="138">
        <v>1106000</v>
      </c>
      <c r="D111" s="268"/>
      <c r="E111" s="138"/>
      <c r="F111" s="306">
        <f t="shared" si="12"/>
        <v>0</v>
      </c>
      <c r="G111" s="280">
        <f t="shared" si="13"/>
        <v>1106000</v>
      </c>
    </row>
    <row r="112" spans="1:7" ht="12" customHeight="1">
      <c r="A112" s="168" t="s">
        <v>309</v>
      </c>
      <c r="B112" s="9" t="s">
        <v>35</v>
      </c>
      <c r="C112" s="138"/>
      <c r="D112" s="268"/>
      <c r="E112" s="138"/>
      <c r="F112" s="306">
        <f t="shared" si="12"/>
        <v>0</v>
      </c>
      <c r="G112" s="280">
        <f t="shared" si="13"/>
        <v>0</v>
      </c>
    </row>
    <row r="113" spans="1:7" ht="12" customHeight="1">
      <c r="A113" s="169" t="s">
        <v>310</v>
      </c>
      <c r="B113" s="6" t="s">
        <v>367</v>
      </c>
      <c r="C113" s="140"/>
      <c r="D113" s="269"/>
      <c r="E113" s="140"/>
      <c r="F113" s="307">
        <f t="shared" si="12"/>
        <v>0</v>
      </c>
      <c r="G113" s="281">
        <f t="shared" si="13"/>
        <v>0</v>
      </c>
    </row>
    <row r="114" spans="1:7" ht="12" customHeight="1" thickBot="1">
      <c r="A114" s="177" t="s">
        <v>311</v>
      </c>
      <c r="B114" s="56" t="s">
        <v>368</v>
      </c>
      <c r="C114" s="200"/>
      <c r="D114" s="270"/>
      <c r="E114" s="200"/>
      <c r="F114" s="308">
        <f t="shared" si="12"/>
        <v>0</v>
      </c>
      <c r="G114" s="292">
        <f t="shared" si="13"/>
        <v>0</v>
      </c>
    </row>
    <row r="115" spans="1:7" ht="12" customHeight="1" thickBot="1">
      <c r="A115" s="25" t="s">
        <v>6</v>
      </c>
      <c r="B115" s="23" t="s">
        <v>248</v>
      </c>
      <c r="C115" s="137">
        <f>+C116+C118+C120</f>
        <v>0</v>
      </c>
      <c r="D115" s="265">
        <f>+D116+D118+D120</f>
        <v>0</v>
      </c>
      <c r="E115" s="137">
        <f>+E116+E118+E120</f>
        <v>0</v>
      </c>
      <c r="F115" s="137">
        <f>+F116+F118+F120</f>
        <v>0</v>
      </c>
      <c r="G115" s="278">
        <f>+G116+G118+G120</f>
        <v>0</v>
      </c>
    </row>
    <row r="116" spans="1:7" ht="12" customHeight="1">
      <c r="A116" s="167" t="s">
        <v>65</v>
      </c>
      <c r="B116" s="6" t="s">
        <v>122</v>
      </c>
      <c r="C116" s="139"/>
      <c r="D116" s="266"/>
      <c r="E116" s="139"/>
      <c r="F116" s="181">
        <f aca="true" t="shared" si="14" ref="F116:F128">D116+E116</f>
        <v>0</v>
      </c>
      <c r="G116" s="279">
        <f aca="true" t="shared" si="15" ref="G116:G128">C116+F116</f>
        <v>0</v>
      </c>
    </row>
    <row r="117" spans="1:7" ht="12" customHeight="1">
      <c r="A117" s="167" t="s">
        <v>66</v>
      </c>
      <c r="B117" s="10" t="s">
        <v>252</v>
      </c>
      <c r="C117" s="139"/>
      <c r="D117" s="266"/>
      <c r="E117" s="139"/>
      <c r="F117" s="181">
        <f t="shared" si="14"/>
        <v>0</v>
      </c>
      <c r="G117" s="279">
        <f t="shared" si="15"/>
        <v>0</v>
      </c>
    </row>
    <row r="118" spans="1:7" ht="12" customHeight="1">
      <c r="A118" s="167" t="s">
        <v>67</v>
      </c>
      <c r="B118" s="10" t="s">
        <v>108</v>
      </c>
      <c r="C118" s="138"/>
      <c r="D118" s="268"/>
      <c r="E118" s="138"/>
      <c r="F118" s="306">
        <f t="shared" si="14"/>
        <v>0</v>
      </c>
      <c r="G118" s="280">
        <f t="shared" si="15"/>
        <v>0</v>
      </c>
    </row>
    <row r="119" spans="1:7" ht="12" customHeight="1">
      <c r="A119" s="167" t="s">
        <v>68</v>
      </c>
      <c r="B119" s="10" t="s">
        <v>253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69</v>
      </c>
      <c r="B120" s="80" t="s">
        <v>124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75</v>
      </c>
      <c r="B121" s="79" t="s">
        <v>297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77</v>
      </c>
      <c r="B122" s="147" t="s">
        <v>258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109</v>
      </c>
      <c r="B123" s="54" t="s">
        <v>241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110</v>
      </c>
      <c r="B124" s="54" t="s">
        <v>257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111</v>
      </c>
      <c r="B125" s="54" t="s">
        <v>256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249</v>
      </c>
      <c r="B126" s="54" t="s">
        <v>244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250</v>
      </c>
      <c r="B127" s="54" t="s">
        <v>255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 thickBot="1">
      <c r="A128" s="176" t="s">
        <v>251</v>
      </c>
      <c r="B128" s="54" t="s">
        <v>254</v>
      </c>
      <c r="C128" s="140"/>
      <c r="D128" s="269"/>
      <c r="E128" s="140"/>
      <c r="F128" s="307">
        <f t="shared" si="14"/>
        <v>0</v>
      </c>
      <c r="G128" s="281">
        <f t="shared" si="15"/>
        <v>0</v>
      </c>
    </row>
    <row r="129" spans="1:7" ht="12" customHeight="1" thickBot="1">
      <c r="A129" s="25" t="s">
        <v>7</v>
      </c>
      <c r="B129" s="50" t="s">
        <v>314</v>
      </c>
      <c r="C129" s="137">
        <f>+C94+C115</f>
        <v>5028000</v>
      </c>
      <c r="D129" s="265">
        <f>+D94+D115</f>
        <v>0</v>
      </c>
      <c r="E129" s="137">
        <f>+E94+E115</f>
        <v>40000</v>
      </c>
      <c r="F129" s="137">
        <f>+F94+F115</f>
        <v>40000</v>
      </c>
      <c r="G129" s="278">
        <f>+G94+G115</f>
        <v>5068000</v>
      </c>
    </row>
    <row r="130" spans="1:7" ht="12" customHeight="1" thickBot="1">
      <c r="A130" s="25" t="s">
        <v>8</v>
      </c>
      <c r="B130" s="50" t="s">
        <v>315</v>
      </c>
      <c r="C130" s="137">
        <f>+C131+C132+C133</f>
        <v>0</v>
      </c>
      <c r="D130" s="265">
        <f>+D131+D132+D133</f>
        <v>0</v>
      </c>
      <c r="E130" s="137">
        <f>+E131+E132+E133</f>
        <v>0</v>
      </c>
      <c r="F130" s="137">
        <f>+F131+F132+F133</f>
        <v>0</v>
      </c>
      <c r="G130" s="278">
        <f>+G131+G132+G133</f>
        <v>0</v>
      </c>
    </row>
    <row r="131" spans="1:7" s="47" customFormat="1" ht="12" customHeight="1">
      <c r="A131" s="167" t="s">
        <v>156</v>
      </c>
      <c r="B131" s="7" t="s">
        <v>372</v>
      </c>
      <c r="C131" s="138"/>
      <c r="D131" s="268"/>
      <c r="E131" s="138"/>
      <c r="F131" s="306">
        <f>D131+E131</f>
        <v>0</v>
      </c>
      <c r="G131" s="280">
        <f>C131+F131</f>
        <v>0</v>
      </c>
    </row>
    <row r="132" spans="1:7" ht="12" customHeight="1">
      <c r="A132" s="167" t="s">
        <v>157</v>
      </c>
      <c r="B132" s="7" t="s">
        <v>323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 thickBot="1">
      <c r="A133" s="176" t="s">
        <v>158</v>
      </c>
      <c r="B133" s="5" t="s">
        <v>371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25" t="s">
        <v>9</v>
      </c>
      <c r="B134" s="50" t="s">
        <v>316</v>
      </c>
      <c r="C134" s="137">
        <f>+C135+C136+C137+C138+C139+C140</f>
        <v>0</v>
      </c>
      <c r="D134" s="265">
        <f>+D135+D136+D137+D138+D139+D140</f>
        <v>0</v>
      </c>
      <c r="E134" s="137">
        <f>+E135+E136+E137+E138+E139+E140</f>
        <v>0</v>
      </c>
      <c r="F134" s="137">
        <f>+F135+F136+F137+F138+F139+F140</f>
        <v>0</v>
      </c>
      <c r="G134" s="278">
        <f>+G135+G136+G137+G138+G139+G140</f>
        <v>0</v>
      </c>
    </row>
    <row r="135" spans="1:7" ht="12" customHeight="1">
      <c r="A135" s="167" t="s">
        <v>52</v>
      </c>
      <c r="B135" s="7" t="s">
        <v>325</v>
      </c>
      <c r="C135" s="138"/>
      <c r="D135" s="268"/>
      <c r="E135" s="138"/>
      <c r="F135" s="306">
        <f aca="true" t="shared" si="16" ref="F135:F140">D135+E135</f>
        <v>0</v>
      </c>
      <c r="G135" s="280">
        <f aca="true" t="shared" si="17" ref="G135:G140">C135+F135</f>
        <v>0</v>
      </c>
    </row>
    <row r="136" spans="1:7" ht="12" customHeight="1">
      <c r="A136" s="167" t="s">
        <v>53</v>
      </c>
      <c r="B136" s="7" t="s">
        <v>317</v>
      </c>
      <c r="C136" s="138"/>
      <c r="D136" s="268"/>
      <c r="E136" s="138"/>
      <c r="F136" s="306">
        <f t="shared" si="16"/>
        <v>0</v>
      </c>
      <c r="G136" s="280">
        <f t="shared" si="17"/>
        <v>0</v>
      </c>
    </row>
    <row r="137" spans="1:7" ht="12" customHeight="1">
      <c r="A137" s="167" t="s">
        <v>54</v>
      </c>
      <c r="B137" s="7" t="s">
        <v>318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96</v>
      </c>
      <c r="B138" s="7" t="s">
        <v>370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97</v>
      </c>
      <c r="B139" s="7" t="s">
        <v>320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s="47" customFormat="1" ht="12" customHeight="1" thickBot="1">
      <c r="A140" s="176" t="s">
        <v>98</v>
      </c>
      <c r="B140" s="5" t="s">
        <v>321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13" ht="12" customHeight="1" thickBot="1">
      <c r="A141" s="25" t="s">
        <v>10</v>
      </c>
      <c r="B141" s="50" t="s">
        <v>377</v>
      </c>
      <c r="C141" s="143">
        <f>+C142+C143+C145+C146+C144</f>
        <v>0</v>
      </c>
      <c r="D141" s="267">
        <f>+D142+D143+D145+D146+D144</f>
        <v>0</v>
      </c>
      <c r="E141" s="143">
        <f>+E142+E143+E145+E146+E144</f>
        <v>0</v>
      </c>
      <c r="F141" s="143">
        <f>+F142+F143+F145+F146+F144</f>
        <v>0</v>
      </c>
      <c r="G141" s="282">
        <f>+G142+G143+G145+G146+G144</f>
        <v>0</v>
      </c>
      <c r="M141" s="76"/>
    </row>
    <row r="142" spans="1:7" ht="12.75">
      <c r="A142" s="167" t="s">
        <v>55</v>
      </c>
      <c r="B142" s="7" t="s">
        <v>259</v>
      </c>
      <c r="C142" s="138"/>
      <c r="D142" s="268"/>
      <c r="E142" s="138"/>
      <c r="F142" s="306">
        <f>D142+E142</f>
        <v>0</v>
      </c>
      <c r="G142" s="280">
        <f>C142+F142</f>
        <v>0</v>
      </c>
    </row>
    <row r="143" spans="1:7" ht="12" customHeight="1">
      <c r="A143" s="167" t="s">
        <v>56</v>
      </c>
      <c r="B143" s="7" t="s">
        <v>260</v>
      </c>
      <c r="C143" s="138"/>
      <c r="D143" s="268"/>
      <c r="E143" s="138"/>
      <c r="F143" s="306">
        <f>D143+E143</f>
        <v>0</v>
      </c>
      <c r="G143" s="280">
        <f>C143+F143</f>
        <v>0</v>
      </c>
    </row>
    <row r="144" spans="1:7" ht="12" customHeight="1">
      <c r="A144" s="167" t="s">
        <v>176</v>
      </c>
      <c r="B144" s="7" t="s">
        <v>376</v>
      </c>
      <c r="C144" s="138"/>
      <c r="D144" s="268"/>
      <c r="E144" s="138"/>
      <c r="F144" s="306">
        <f>D144+E144</f>
        <v>0</v>
      </c>
      <c r="G144" s="280">
        <f>C144+F144</f>
        <v>0</v>
      </c>
    </row>
    <row r="145" spans="1:7" s="47" customFormat="1" ht="12" customHeight="1">
      <c r="A145" s="167" t="s">
        <v>177</v>
      </c>
      <c r="B145" s="7" t="s">
        <v>330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 thickBot="1">
      <c r="A146" s="176" t="s">
        <v>178</v>
      </c>
      <c r="B146" s="5" t="s">
        <v>279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25" t="s">
        <v>11</v>
      </c>
      <c r="B147" s="50" t="s">
        <v>331</v>
      </c>
      <c r="C147" s="202">
        <f>+C148+C149+C150+C151+C152</f>
        <v>0</v>
      </c>
      <c r="D147" s="271">
        <f>+D148+D149+D150+D151+D152</f>
        <v>0</v>
      </c>
      <c r="E147" s="202">
        <f>+E148+E149+E150+E151+E152</f>
        <v>0</v>
      </c>
      <c r="F147" s="202">
        <f>+F148+F149+F150+F151+F152</f>
        <v>0</v>
      </c>
      <c r="G147" s="293">
        <f>+G148+G149+G150+G151+G152</f>
        <v>0</v>
      </c>
    </row>
    <row r="148" spans="1:7" s="47" customFormat="1" ht="12" customHeight="1">
      <c r="A148" s="167" t="s">
        <v>57</v>
      </c>
      <c r="B148" s="7" t="s">
        <v>326</v>
      </c>
      <c r="C148" s="138"/>
      <c r="D148" s="268"/>
      <c r="E148" s="138"/>
      <c r="F148" s="306">
        <f aca="true" t="shared" si="18" ref="F148:F154">D148+E148</f>
        <v>0</v>
      </c>
      <c r="G148" s="280">
        <f aca="true" t="shared" si="19" ref="G148:G154">C148+F148</f>
        <v>0</v>
      </c>
    </row>
    <row r="149" spans="1:7" s="47" customFormat="1" ht="12" customHeight="1">
      <c r="A149" s="167" t="s">
        <v>58</v>
      </c>
      <c r="B149" s="7" t="s">
        <v>333</v>
      </c>
      <c r="C149" s="138"/>
      <c r="D149" s="268"/>
      <c r="E149" s="138"/>
      <c r="F149" s="306">
        <f t="shared" si="18"/>
        <v>0</v>
      </c>
      <c r="G149" s="280">
        <f t="shared" si="19"/>
        <v>0</v>
      </c>
    </row>
    <row r="150" spans="1:7" s="47" customFormat="1" ht="12" customHeight="1">
      <c r="A150" s="167" t="s">
        <v>188</v>
      </c>
      <c r="B150" s="7" t="s">
        <v>328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189</v>
      </c>
      <c r="B151" s="7" t="s">
        <v>373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ht="12.75" customHeight="1" thickBot="1">
      <c r="A152" s="176" t="s">
        <v>332</v>
      </c>
      <c r="B152" s="5" t="s">
        <v>335</v>
      </c>
      <c r="C152" s="140"/>
      <c r="D152" s="269"/>
      <c r="E152" s="140"/>
      <c r="F152" s="307">
        <f t="shared" si="18"/>
        <v>0</v>
      </c>
      <c r="G152" s="281">
        <f t="shared" si="19"/>
        <v>0</v>
      </c>
    </row>
    <row r="153" spans="1:7" ht="12.75" customHeight="1" thickBot="1">
      <c r="A153" s="194" t="s">
        <v>12</v>
      </c>
      <c r="B153" s="50" t="s">
        <v>336</v>
      </c>
      <c r="C153" s="203"/>
      <c r="D153" s="272"/>
      <c r="E153" s="203"/>
      <c r="F153" s="202">
        <f t="shared" si="18"/>
        <v>0</v>
      </c>
      <c r="G153" s="293">
        <f t="shared" si="19"/>
        <v>0</v>
      </c>
    </row>
    <row r="154" spans="1:7" ht="12.75" customHeight="1" thickBot="1">
      <c r="A154" s="194" t="s">
        <v>13</v>
      </c>
      <c r="B154" s="50" t="s">
        <v>337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" customHeight="1" thickBot="1">
      <c r="A155" s="25" t="s">
        <v>14</v>
      </c>
      <c r="B155" s="50" t="s">
        <v>339</v>
      </c>
      <c r="C155" s="204">
        <f>+C130+C134+C141+C147+C153+C154</f>
        <v>0</v>
      </c>
      <c r="D155" s="273">
        <f>+D130+D134+D141+D147+D153+D154</f>
        <v>0</v>
      </c>
      <c r="E155" s="204"/>
      <c r="F155" s="204"/>
      <c r="G155" s="294">
        <f>+G130+G134+G141+G147+G153+G154</f>
        <v>0</v>
      </c>
    </row>
    <row r="156" spans="1:7" ht="15" customHeight="1" thickBot="1">
      <c r="A156" s="178" t="s">
        <v>15</v>
      </c>
      <c r="B156" s="124" t="s">
        <v>338</v>
      </c>
      <c r="C156" s="204">
        <f>+C129+C155</f>
        <v>5028000</v>
      </c>
      <c r="D156" s="273">
        <f>+D129+D155</f>
        <v>0</v>
      </c>
      <c r="E156" s="204">
        <f>+E129+E155</f>
        <v>40000</v>
      </c>
      <c r="F156" s="204">
        <f>+F129+F155</f>
        <v>40000</v>
      </c>
      <c r="G156" s="294">
        <f>+G129+G155</f>
        <v>5068000</v>
      </c>
    </row>
    <row r="157" spans="1:7" ht="13.5" thickBot="1">
      <c r="A157" s="127"/>
      <c r="B157" s="128"/>
      <c r="C157" s="129"/>
      <c r="D157" s="129"/>
      <c r="E157" s="296"/>
      <c r="F157" s="296"/>
      <c r="G157" s="295"/>
    </row>
    <row r="158" spans="1:7" ht="15" customHeight="1" thickBot="1">
      <c r="A158" s="74" t="s">
        <v>374</v>
      </c>
      <c r="B158" s="75"/>
      <c r="C158" s="239"/>
      <c r="D158" s="289"/>
      <c r="E158" s="239"/>
      <c r="F158" s="327">
        <f>D158+E158</f>
        <v>0</v>
      </c>
      <c r="G158" s="328">
        <f>C158+F158</f>
        <v>0</v>
      </c>
    </row>
    <row r="159" spans="1:7" ht="14.25" customHeight="1" thickBot="1">
      <c r="A159" s="74" t="s">
        <v>119</v>
      </c>
      <c r="B159" s="75"/>
      <c r="C159" s="239"/>
      <c r="D159" s="289"/>
      <c r="E159" s="239"/>
      <c r="F159" s="327">
        <f>D159+E159</f>
        <v>0</v>
      </c>
      <c r="G159" s="328">
        <f>C159+F159</f>
        <v>0</v>
      </c>
    </row>
  </sheetData>
  <sheetProtection formatCells="0"/>
  <mergeCells count="4">
    <mergeCell ref="A7:G7"/>
    <mergeCell ref="A93:G93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9.1.2. melléklet a 9/2018. (VI.29.) önkormányzati rendelethez</oddHeader>
  </headerFooter>
  <rowBreaks count="2" manualBreakCount="2">
    <brk id="70" max="255" man="1"/>
    <brk id="9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100" workbookViewId="0" topLeftCell="B67">
      <selection activeCell="F12" sqref="F1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8" t="s">
        <v>448</v>
      </c>
      <c r="C2" s="419"/>
      <c r="D2" s="419"/>
      <c r="E2" s="419"/>
      <c r="F2" s="420"/>
      <c r="G2" s="339" t="s">
        <v>36</v>
      </c>
    </row>
    <row r="3" spans="1:7" s="43" customFormat="1" ht="36.75" thickBot="1">
      <c r="A3" s="234" t="s">
        <v>117</v>
      </c>
      <c r="B3" s="421" t="s">
        <v>375</v>
      </c>
      <c r="C3" s="422"/>
      <c r="D3" s="422"/>
      <c r="E3" s="422"/>
      <c r="F3" s="423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450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445</v>
      </c>
      <c r="E5" s="325" t="s">
        <v>483</v>
      </c>
      <c r="F5" s="325" t="s">
        <v>442</v>
      </c>
      <c r="G5" s="326" t="s">
        <v>484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446</v>
      </c>
      <c r="G6" s="323" t="s">
        <v>447</v>
      </c>
    </row>
    <row r="7" spans="1:7" s="41" customFormat="1" ht="15.75" customHeight="1" thickBot="1">
      <c r="A7" s="415" t="s">
        <v>37</v>
      </c>
      <c r="B7" s="416"/>
      <c r="C7" s="416"/>
      <c r="D7" s="416"/>
      <c r="E7" s="416"/>
      <c r="F7" s="416"/>
      <c r="G7" s="417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/>
      <c r="D9" s="208"/>
      <c r="E9" s="139"/>
      <c r="F9" s="181">
        <f aca="true" t="shared" si="0" ref="F9:F14">D9+E9</f>
        <v>0</v>
      </c>
      <c r="G9" s="279">
        <f aca="true" t="shared" si="1" ref="G9:G14">C9+F9</f>
        <v>0</v>
      </c>
    </row>
    <row r="10" spans="1:7" s="46" customFormat="1" ht="12" customHeight="1">
      <c r="A10" s="168" t="s">
        <v>60</v>
      </c>
      <c r="B10" s="152" t="s">
        <v>143</v>
      </c>
      <c r="C10" s="138"/>
      <c r="D10" s="209"/>
      <c r="E10" s="138"/>
      <c r="F10" s="181">
        <f t="shared" si="0"/>
        <v>0</v>
      </c>
      <c r="G10" s="279">
        <f t="shared" si="1"/>
        <v>0</v>
      </c>
    </row>
    <row r="11" spans="1:7" s="46" customFormat="1" ht="12" customHeight="1">
      <c r="A11" s="168" t="s">
        <v>61</v>
      </c>
      <c r="B11" s="152" t="s">
        <v>144</v>
      </c>
      <c r="C11" s="138"/>
      <c r="D11" s="209"/>
      <c r="E11" s="138"/>
      <c r="F11" s="181">
        <f t="shared" si="0"/>
        <v>0</v>
      </c>
      <c r="G11" s="279">
        <f t="shared" si="1"/>
        <v>0</v>
      </c>
    </row>
    <row r="12" spans="1:7" s="46" customFormat="1" ht="12" customHeight="1">
      <c r="A12" s="168" t="s">
        <v>62</v>
      </c>
      <c r="B12" s="152" t="s">
        <v>145</v>
      </c>
      <c r="C12" s="138"/>
      <c r="D12" s="209"/>
      <c r="E12" s="138"/>
      <c r="F12" s="181">
        <f t="shared" si="0"/>
        <v>0</v>
      </c>
      <c r="G12" s="279">
        <f t="shared" si="1"/>
        <v>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/>
      <c r="F13" s="181">
        <f t="shared" si="0"/>
        <v>0</v>
      </c>
      <c r="G13" s="279">
        <f t="shared" si="1"/>
        <v>0</v>
      </c>
    </row>
    <row r="14" spans="1:7" s="45" customFormat="1" ht="12" customHeight="1" thickBot="1">
      <c r="A14" s="169" t="s">
        <v>63</v>
      </c>
      <c r="B14" s="80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0</v>
      </c>
      <c r="D15" s="207">
        <f>+D16+D17+D18+D19+D20</f>
        <v>0</v>
      </c>
      <c r="E15" s="137">
        <f>+E16+E17+E18+E19+E20</f>
        <v>0</v>
      </c>
      <c r="F15" s="137">
        <f>+F16+F17+F18+F19+F20</f>
        <v>0</v>
      </c>
      <c r="G15" s="278">
        <f>+G16+G17+G18+G19+G20</f>
        <v>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/>
      <c r="D20" s="209"/>
      <c r="E20" s="138"/>
      <c r="F20" s="306">
        <f t="shared" si="2"/>
        <v>0</v>
      </c>
      <c r="G20" s="280">
        <f t="shared" si="3"/>
        <v>0</v>
      </c>
    </row>
    <row r="21" spans="1:7" s="46" customFormat="1" ht="12" customHeight="1" thickBot="1">
      <c r="A21" s="169" t="s">
        <v>75</v>
      </c>
      <c r="B21" s="80" t="s">
        <v>150</v>
      </c>
      <c r="C21" s="140"/>
      <c r="D21" s="210"/>
      <c r="E21" s="140"/>
      <c r="F21" s="307">
        <f t="shared" si="2"/>
        <v>0</v>
      </c>
      <c r="G21" s="281">
        <f t="shared" si="3"/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/>
      <c r="F23" s="181">
        <f aca="true" t="shared" si="4" ref="F23:F28">D23+E23</f>
        <v>0</v>
      </c>
      <c r="G23" s="279">
        <f aca="true" t="shared" si="5" ref="G23:G28">C23+F23</f>
        <v>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152" t="s">
        <v>154</v>
      </c>
      <c r="C27" s="138"/>
      <c r="D27" s="209"/>
      <c r="E27" s="138"/>
      <c r="F27" s="306">
        <f t="shared" si="4"/>
        <v>0</v>
      </c>
      <c r="G27" s="280">
        <f t="shared" si="5"/>
        <v>0</v>
      </c>
    </row>
    <row r="28" spans="1:7" s="46" customFormat="1" ht="12" customHeight="1" thickBot="1">
      <c r="A28" s="169" t="s">
        <v>93</v>
      </c>
      <c r="B28" s="80" t="s">
        <v>155</v>
      </c>
      <c r="C28" s="140"/>
      <c r="D28" s="210"/>
      <c r="E28" s="140"/>
      <c r="F28" s="307">
        <f t="shared" si="4"/>
        <v>0</v>
      </c>
      <c r="G28" s="281">
        <f t="shared" si="5"/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+C30+C31+C32+C34+C35+C36+C37+C33</f>
        <v>0</v>
      </c>
      <c r="D29" s="143">
        <f>+D30+D31+D32+D34+D35+D36+D37+D33</f>
        <v>0</v>
      </c>
      <c r="E29" s="143">
        <f>+E30+E31+E32+E34+E35+E36+E37+E33</f>
        <v>0</v>
      </c>
      <c r="F29" s="143">
        <f>+F30+F31+F32+F34+F35+F36+F37+F33</f>
        <v>0</v>
      </c>
      <c r="G29" s="143">
        <f>+G30+G31+G32+G34+G35+G36+G37+G33</f>
        <v>0</v>
      </c>
    </row>
    <row r="30" spans="1:7" s="46" customFormat="1" ht="12" customHeight="1">
      <c r="A30" s="167" t="s">
        <v>156</v>
      </c>
      <c r="B30" s="151" t="s">
        <v>422</v>
      </c>
      <c r="C30" s="139"/>
      <c r="D30" s="139"/>
      <c r="E30" s="139"/>
      <c r="F30" s="181">
        <f aca="true" t="shared" si="6" ref="F30:F37">D30+E30</f>
        <v>0</v>
      </c>
      <c r="G30" s="279">
        <f aca="true" t="shared" si="7" ref="G30:G37">C30+F30</f>
        <v>0</v>
      </c>
    </row>
    <row r="31" spans="1:7" s="46" customFormat="1" ht="12" customHeight="1">
      <c r="A31" s="167" t="s">
        <v>157</v>
      </c>
      <c r="B31" s="151" t="s">
        <v>451</v>
      </c>
      <c r="C31" s="138"/>
      <c r="D31" s="138"/>
      <c r="E31" s="138"/>
      <c r="F31" s="306">
        <f t="shared" si="6"/>
        <v>0</v>
      </c>
      <c r="G31" s="280">
        <f t="shared" si="7"/>
        <v>0</v>
      </c>
    </row>
    <row r="32" spans="1:7" s="46" customFormat="1" ht="12" customHeight="1">
      <c r="A32" s="168" t="s">
        <v>158</v>
      </c>
      <c r="B32" s="152" t="s">
        <v>452</v>
      </c>
      <c r="C32" s="138"/>
      <c r="D32" s="138"/>
      <c r="E32" s="138"/>
      <c r="F32" s="306">
        <f t="shared" si="6"/>
        <v>0</v>
      </c>
      <c r="G32" s="280">
        <f t="shared" si="7"/>
        <v>0</v>
      </c>
    </row>
    <row r="33" spans="1:7" s="46" customFormat="1" ht="12" customHeight="1">
      <c r="A33" s="168" t="s">
        <v>159</v>
      </c>
      <c r="B33" s="152" t="s">
        <v>423</v>
      </c>
      <c r="C33" s="138"/>
      <c r="D33" s="138"/>
      <c r="E33" s="138"/>
      <c r="F33" s="306"/>
      <c r="G33" s="280"/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>
        <f t="shared" si="6"/>
        <v>0</v>
      </c>
      <c r="G34" s="280">
        <f t="shared" si="7"/>
        <v>0</v>
      </c>
    </row>
    <row r="35" spans="1:7" s="46" customFormat="1" ht="12" customHeight="1">
      <c r="A35" s="168" t="s">
        <v>426</v>
      </c>
      <c r="B35" s="152" t="s">
        <v>160</v>
      </c>
      <c r="C35" s="138"/>
      <c r="D35" s="138"/>
      <c r="E35" s="138"/>
      <c r="F35" s="306">
        <f t="shared" si="6"/>
        <v>0</v>
      </c>
      <c r="G35" s="280">
        <f t="shared" si="7"/>
        <v>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80">
        <f t="shared" si="7"/>
        <v>0</v>
      </c>
    </row>
    <row r="37" spans="1:7" s="46" customFormat="1" ht="12" customHeight="1" thickBot="1">
      <c r="A37" s="169" t="s">
        <v>453</v>
      </c>
      <c r="B37" s="80" t="s">
        <v>162</v>
      </c>
      <c r="C37" s="140"/>
      <c r="D37" s="140"/>
      <c r="E37" s="140"/>
      <c r="F37" s="307">
        <f t="shared" si="6"/>
        <v>0</v>
      </c>
      <c r="G37" s="281">
        <f t="shared" si="7"/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/>
      <c r="D40" s="209"/>
      <c r="E40" s="138"/>
      <c r="F40" s="306">
        <f t="shared" si="8"/>
        <v>0</v>
      </c>
      <c r="G40" s="280">
        <f t="shared" si="9"/>
        <v>0</v>
      </c>
    </row>
    <row r="41" spans="1:7" s="46" customFormat="1" ht="12" customHeight="1">
      <c r="A41" s="168" t="s">
        <v>54</v>
      </c>
      <c r="B41" s="152" t="s">
        <v>167</v>
      </c>
      <c r="C41" s="138"/>
      <c r="D41" s="209"/>
      <c r="E41" s="138"/>
      <c r="F41" s="306">
        <f t="shared" si="8"/>
        <v>0</v>
      </c>
      <c r="G41" s="280">
        <f t="shared" si="9"/>
        <v>0</v>
      </c>
    </row>
    <row r="42" spans="1:7" s="46" customFormat="1" ht="12" customHeight="1">
      <c r="A42" s="168" t="s">
        <v>96</v>
      </c>
      <c r="B42" s="152" t="s">
        <v>168</v>
      </c>
      <c r="C42" s="138"/>
      <c r="D42" s="209"/>
      <c r="E42" s="138"/>
      <c r="F42" s="306">
        <f t="shared" si="8"/>
        <v>0</v>
      </c>
      <c r="G42" s="280">
        <f t="shared" si="9"/>
        <v>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/>
      <c r="D46" s="209"/>
      <c r="E46" s="138"/>
      <c r="F46" s="306">
        <f t="shared" si="8"/>
        <v>0</v>
      </c>
      <c r="G46" s="280">
        <f t="shared" si="9"/>
        <v>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153" t="s">
        <v>174</v>
      </c>
      <c r="C49" s="142"/>
      <c r="D49" s="236"/>
      <c r="E49" s="142"/>
      <c r="F49" s="310">
        <f t="shared" si="8"/>
        <v>0</v>
      </c>
      <c r="G49" s="284">
        <f t="shared" si="9"/>
        <v>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153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152" t="s">
        <v>186</v>
      </c>
      <c r="C59" s="138"/>
      <c r="D59" s="209"/>
      <c r="E59" s="138"/>
      <c r="F59" s="306">
        <f>D59+E59</f>
        <v>0</v>
      </c>
      <c r="G59" s="280">
        <f>C59+F59</f>
        <v>0</v>
      </c>
    </row>
    <row r="60" spans="1:7" s="46" customFormat="1" ht="12" customHeight="1" thickBot="1">
      <c r="A60" s="169" t="s">
        <v>189</v>
      </c>
      <c r="B60" s="80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80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0</v>
      </c>
      <c r="D66" s="211">
        <f>+D8+D15+D22+D29+D38+D50+D56+D61</f>
        <v>0</v>
      </c>
      <c r="E66" s="143">
        <f>+E8+E15+E22+E29+E38+E50+E56+E61</f>
        <v>0</v>
      </c>
      <c r="F66" s="143">
        <f>+F8+F15+F22+F29+F38+F50+F56+F61</f>
        <v>0</v>
      </c>
      <c r="G66" s="282">
        <f>+G8+G15+G22+G29+G38+G50+G56+G61</f>
        <v>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277"/>
      <c r="D70" s="238"/>
      <c r="E70" s="277"/>
      <c r="F70" s="303">
        <f>D70+E70</f>
        <v>0</v>
      </c>
      <c r="G70" s="299">
        <f>C70+F70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/>
      <c r="F72" s="304">
        <f>D72+E72</f>
        <v>0</v>
      </c>
      <c r="G72" s="283">
        <f>C72+F72</f>
        <v>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/>
      <c r="D74" s="141"/>
      <c r="E74" s="141"/>
      <c r="F74" s="304">
        <f>D74+E74</f>
        <v>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SUM(C77:C78)</f>
        <v>0</v>
      </c>
      <c r="D76" s="137">
        <f>SUM(D77:D78)</f>
        <v>0</v>
      </c>
      <c r="E76" s="137">
        <f>SUM(E77:E78)</f>
        <v>0</v>
      </c>
      <c r="F76" s="137">
        <f>SUM(F77:F78)</f>
        <v>0</v>
      </c>
      <c r="G76" s="278">
        <f>SUM(G77:G78)</f>
        <v>0</v>
      </c>
    </row>
    <row r="77" spans="1:7" s="46" customFormat="1" ht="12" customHeight="1">
      <c r="A77" s="167" t="s">
        <v>228</v>
      </c>
      <c r="B77" s="151" t="s">
        <v>207</v>
      </c>
      <c r="C77" s="141"/>
      <c r="D77" s="141"/>
      <c r="E77" s="141"/>
      <c r="F77" s="304">
        <f>D77+E77</f>
        <v>0</v>
      </c>
      <c r="G77" s="283">
        <f>C77+F77</f>
        <v>0</v>
      </c>
    </row>
    <row r="78" spans="1:7" s="46" customFormat="1" ht="12" customHeight="1" thickBot="1">
      <c r="A78" s="169" t="s">
        <v>229</v>
      </c>
      <c r="B78" s="153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5" customFormat="1" ht="12" customHeight="1" thickBot="1">
      <c r="A79" s="170" t="s">
        <v>209</v>
      </c>
      <c r="B79" s="78" t="s">
        <v>210</v>
      </c>
      <c r="C79" s="137">
        <f>SUM(C80:C82)</f>
        <v>0</v>
      </c>
      <c r="D79" s="137">
        <f>SUM(D80:D82)</f>
        <v>0</v>
      </c>
      <c r="E79" s="137">
        <f>SUM(E80:E82)</f>
        <v>0</v>
      </c>
      <c r="F79" s="137">
        <f>SUM(F80:F82)</f>
        <v>0</v>
      </c>
      <c r="G79" s="278">
        <f>SUM(G80:G82)</f>
        <v>0</v>
      </c>
    </row>
    <row r="80" spans="1:7" s="46" customFormat="1" ht="12" customHeight="1">
      <c r="A80" s="167" t="s">
        <v>230</v>
      </c>
      <c r="B80" s="151" t="s">
        <v>211</v>
      </c>
      <c r="C80" s="141"/>
      <c r="D80" s="141"/>
      <c r="E80" s="141"/>
      <c r="F80" s="304">
        <f>D80+E80</f>
        <v>0</v>
      </c>
      <c r="G80" s="283">
        <f>C80+F80</f>
        <v>0</v>
      </c>
    </row>
    <row r="81" spans="1:7" s="46" customFormat="1" ht="12" customHeight="1">
      <c r="A81" s="168" t="s">
        <v>231</v>
      </c>
      <c r="B81" s="152" t="s">
        <v>212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 thickBot="1">
      <c r="A82" s="169" t="s">
        <v>232</v>
      </c>
      <c r="B82" s="264" t="s">
        <v>440</v>
      </c>
      <c r="C82" s="141"/>
      <c r="D82" s="141"/>
      <c r="E82" s="141"/>
      <c r="F82" s="304">
        <f>D82+E82</f>
        <v>0</v>
      </c>
      <c r="G82" s="283">
        <f>C82+F82</f>
        <v>0</v>
      </c>
    </row>
    <row r="83" spans="1:7" s="46" customFormat="1" ht="12" customHeight="1" thickBot="1">
      <c r="A83" s="170" t="s">
        <v>213</v>
      </c>
      <c r="B83" s="78" t="s">
        <v>233</v>
      </c>
      <c r="C83" s="137">
        <f>SUM(C84:C87)</f>
        <v>0</v>
      </c>
      <c r="D83" s="137">
        <f>SUM(D84:D87)</f>
        <v>0</v>
      </c>
      <c r="E83" s="137">
        <f>SUM(E84:E87)</f>
        <v>0</v>
      </c>
      <c r="F83" s="137">
        <f>SUM(F84:F87)</f>
        <v>0</v>
      </c>
      <c r="G83" s="278">
        <f>SUM(G84:G87)</f>
        <v>0</v>
      </c>
    </row>
    <row r="84" spans="1:7" s="46" customFormat="1" ht="12" customHeight="1">
      <c r="A84" s="171" t="s">
        <v>214</v>
      </c>
      <c r="B84" s="151" t="s">
        <v>215</v>
      </c>
      <c r="C84" s="141"/>
      <c r="D84" s="141"/>
      <c r="E84" s="141"/>
      <c r="F84" s="304">
        <f aca="true" t="shared" si="10" ref="F84:F89">D84+E84</f>
        <v>0</v>
      </c>
      <c r="G84" s="283">
        <f aca="true" t="shared" si="11" ref="G84:G89">C84+F84</f>
        <v>0</v>
      </c>
    </row>
    <row r="85" spans="1:7" s="46" customFormat="1" ht="12" customHeight="1">
      <c r="A85" s="172" t="s">
        <v>216</v>
      </c>
      <c r="B85" s="152" t="s">
        <v>217</v>
      </c>
      <c r="C85" s="141"/>
      <c r="D85" s="141"/>
      <c r="E85" s="141"/>
      <c r="F85" s="304">
        <f t="shared" si="10"/>
        <v>0</v>
      </c>
      <c r="G85" s="283">
        <f t="shared" si="11"/>
        <v>0</v>
      </c>
    </row>
    <row r="86" spans="1:7" s="46" customFormat="1" ht="12" customHeight="1">
      <c r="A86" s="172" t="s">
        <v>218</v>
      </c>
      <c r="B86" s="152" t="s">
        <v>219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5" customFormat="1" ht="12" customHeight="1" thickBot="1">
      <c r="A87" s="173" t="s">
        <v>220</v>
      </c>
      <c r="B87" s="153" t="s">
        <v>221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0" t="s">
        <v>222</v>
      </c>
      <c r="B88" s="78" t="s">
        <v>341</v>
      </c>
      <c r="C88" s="185"/>
      <c r="D88" s="185"/>
      <c r="E88" s="185"/>
      <c r="F88" s="137">
        <f t="shared" si="10"/>
        <v>0</v>
      </c>
      <c r="G88" s="278">
        <f t="shared" si="11"/>
        <v>0</v>
      </c>
    </row>
    <row r="89" spans="1:7" s="45" customFormat="1" ht="12" customHeight="1" thickBot="1">
      <c r="A89" s="170" t="s">
        <v>362</v>
      </c>
      <c r="B89" s="78" t="s">
        <v>223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363</v>
      </c>
      <c r="B90" s="157" t="s">
        <v>344</v>
      </c>
      <c r="C90" s="143">
        <f>+C67+C71+C76+C79+C83+C89+C88</f>
        <v>0</v>
      </c>
      <c r="D90" s="143">
        <f>+D67+D71+D76+D79+D83+D89+D88</f>
        <v>0</v>
      </c>
      <c r="E90" s="143">
        <f>+E67+E71+E76+E79+E83+E89+E88</f>
        <v>0</v>
      </c>
      <c r="F90" s="143">
        <f>+F67+F71+F76+F79+F83+F89+F88</f>
        <v>0</v>
      </c>
      <c r="G90" s="282">
        <f>+G67+G71+G76+G79+G83+G89+G88</f>
        <v>0</v>
      </c>
    </row>
    <row r="91" spans="1:7" s="45" customFormat="1" ht="12" customHeight="1" thickBot="1">
      <c r="A91" s="174" t="s">
        <v>364</v>
      </c>
      <c r="B91" s="158" t="s">
        <v>365</v>
      </c>
      <c r="C91" s="143">
        <f>+C66+C90</f>
        <v>0</v>
      </c>
      <c r="D91" s="143">
        <f>+D66+D90</f>
        <v>0</v>
      </c>
      <c r="E91" s="143">
        <f>+E66+E90</f>
        <v>0</v>
      </c>
      <c r="F91" s="143">
        <f>+F66+F90</f>
        <v>0</v>
      </c>
      <c r="G91" s="282">
        <f>+G66+G90</f>
        <v>0</v>
      </c>
    </row>
    <row r="92" spans="1:3" s="46" customFormat="1" ht="15" customHeight="1" thickBot="1">
      <c r="A92" s="72"/>
      <c r="B92" s="73"/>
      <c r="C92" s="123"/>
    </row>
    <row r="93" spans="1:7" s="41" customFormat="1" ht="16.5" customHeight="1" thickBot="1">
      <c r="A93" s="415" t="s">
        <v>38</v>
      </c>
      <c r="B93" s="416"/>
      <c r="C93" s="416"/>
      <c r="D93" s="416"/>
      <c r="E93" s="416"/>
      <c r="F93" s="416"/>
      <c r="G93" s="417"/>
    </row>
    <row r="94" spans="1:7" s="47" customFormat="1" ht="12" customHeight="1" thickBot="1">
      <c r="A94" s="145" t="s">
        <v>5</v>
      </c>
      <c r="B94" s="24" t="s">
        <v>369</v>
      </c>
      <c r="C94" s="136">
        <f>+C95+C96+C97+C98+C99+C112</f>
        <v>0</v>
      </c>
      <c r="D94" s="286">
        <f>+D95+D96+D97+D98+D99+D112</f>
        <v>0</v>
      </c>
      <c r="E94" s="136">
        <f>+E95+E96+E97+E98+E99+E112</f>
        <v>0</v>
      </c>
      <c r="F94" s="136">
        <f>+F95+F96+F97+F98+F99+F112</f>
        <v>0</v>
      </c>
      <c r="G94" s="290">
        <f>+G95+G96+G97+G98+G99+G112</f>
        <v>0</v>
      </c>
    </row>
    <row r="95" spans="1:7" ht="12" customHeight="1">
      <c r="A95" s="175" t="s">
        <v>59</v>
      </c>
      <c r="B95" s="8" t="s">
        <v>34</v>
      </c>
      <c r="C95" s="199"/>
      <c r="D95" s="287"/>
      <c r="E95" s="199"/>
      <c r="F95" s="305">
        <f aca="true" t="shared" si="12" ref="F95:F114">D95+E95</f>
        <v>0</v>
      </c>
      <c r="G95" s="291">
        <f aca="true" t="shared" si="13" ref="G95:G114">C95+F95</f>
        <v>0</v>
      </c>
    </row>
    <row r="96" spans="1:7" ht="12" customHeight="1">
      <c r="A96" s="168" t="s">
        <v>60</v>
      </c>
      <c r="B96" s="6" t="s">
        <v>104</v>
      </c>
      <c r="C96" s="138"/>
      <c r="D96" s="288"/>
      <c r="E96" s="138"/>
      <c r="F96" s="306">
        <f t="shared" si="12"/>
        <v>0</v>
      </c>
      <c r="G96" s="280">
        <f t="shared" si="13"/>
        <v>0</v>
      </c>
    </row>
    <row r="97" spans="1:7" ht="12" customHeight="1">
      <c r="A97" s="168" t="s">
        <v>61</v>
      </c>
      <c r="B97" s="6" t="s">
        <v>78</v>
      </c>
      <c r="C97" s="140"/>
      <c r="D97" s="288"/>
      <c r="E97" s="140"/>
      <c r="F97" s="307">
        <f t="shared" si="12"/>
        <v>0</v>
      </c>
      <c r="G97" s="281">
        <f t="shared" si="13"/>
        <v>0</v>
      </c>
    </row>
    <row r="98" spans="1:7" ht="12" customHeight="1">
      <c r="A98" s="168" t="s">
        <v>62</v>
      </c>
      <c r="B98" s="9" t="s">
        <v>105</v>
      </c>
      <c r="C98" s="140"/>
      <c r="D98" s="269"/>
      <c r="E98" s="140"/>
      <c r="F98" s="307">
        <f t="shared" si="12"/>
        <v>0</v>
      </c>
      <c r="G98" s="281">
        <f t="shared" si="13"/>
        <v>0</v>
      </c>
    </row>
    <row r="99" spans="1:7" ht="12" customHeight="1">
      <c r="A99" s="168" t="s">
        <v>70</v>
      </c>
      <c r="B99" s="17" t="s">
        <v>106</v>
      </c>
      <c r="C99" s="140"/>
      <c r="D99" s="269"/>
      <c r="E99" s="140"/>
      <c r="F99" s="307">
        <f t="shared" si="12"/>
        <v>0</v>
      </c>
      <c r="G99" s="281">
        <f t="shared" si="13"/>
        <v>0</v>
      </c>
    </row>
    <row r="100" spans="1:7" ht="12" customHeight="1">
      <c r="A100" s="168" t="s">
        <v>63</v>
      </c>
      <c r="B100" s="6" t="s">
        <v>366</v>
      </c>
      <c r="C100" s="140"/>
      <c r="D100" s="269"/>
      <c r="E100" s="140"/>
      <c r="F100" s="307">
        <f t="shared" si="12"/>
        <v>0</v>
      </c>
      <c r="G100" s="281">
        <f t="shared" si="13"/>
        <v>0</v>
      </c>
    </row>
    <row r="101" spans="1:7" ht="12" customHeight="1">
      <c r="A101" s="168" t="s">
        <v>64</v>
      </c>
      <c r="B101" s="53" t="s">
        <v>307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71</v>
      </c>
      <c r="B102" s="53" t="s">
        <v>306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72</v>
      </c>
      <c r="B103" s="53" t="s">
        <v>239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73</v>
      </c>
      <c r="B104" s="54" t="s">
        <v>240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74</v>
      </c>
      <c r="B105" s="54" t="s">
        <v>241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76</v>
      </c>
      <c r="B106" s="53" t="s">
        <v>242</v>
      </c>
      <c r="C106" s="140"/>
      <c r="D106" s="269"/>
      <c r="E106" s="140"/>
      <c r="F106" s="307">
        <f t="shared" si="12"/>
        <v>0</v>
      </c>
      <c r="G106" s="281">
        <f t="shared" si="13"/>
        <v>0</v>
      </c>
    </row>
    <row r="107" spans="1:7" ht="12" customHeight="1">
      <c r="A107" s="168" t="s">
        <v>107</v>
      </c>
      <c r="B107" s="53" t="s">
        <v>243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237</v>
      </c>
      <c r="B108" s="54" t="s">
        <v>244</v>
      </c>
      <c r="C108" s="138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76" t="s">
        <v>238</v>
      </c>
      <c r="B109" s="55" t="s">
        <v>245</v>
      </c>
      <c r="C109" s="140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68" t="s">
        <v>304</v>
      </c>
      <c r="B110" s="55" t="s">
        <v>246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305</v>
      </c>
      <c r="B111" s="54" t="s">
        <v>247</v>
      </c>
      <c r="C111" s="138"/>
      <c r="D111" s="268"/>
      <c r="E111" s="138"/>
      <c r="F111" s="306">
        <f t="shared" si="12"/>
        <v>0</v>
      </c>
      <c r="G111" s="280">
        <f t="shared" si="13"/>
        <v>0</v>
      </c>
    </row>
    <row r="112" spans="1:7" ht="12" customHeight="1">
      <c r="A112" s="168" t="s">
        <v>309</v>
      </c>
      <c r="B112" s="9" t="s">
        <v>35</v>
      </c>
      <c r="C112" s="138"/>
      <c r="D112" s="268"/>
      <c r="E112" s="138"/>
      <c r="F112" s="306">
        <f t="shared" si="12"/>
        <v>0</v>
      </c>
      <c r="G112" s="280">
        <f t="shared" si="13"/>
        <v>0</v>
      </c>
    </row>
    <row r="113" spans="1:7" ht="12" customHeight="1">
      <c r="A113" s="169" t="s">
        <v>310</v>
      </c>
      <c r="B113" s="6" t="s">
        <v>367</v>
      </c>
      <c r="C113" s="140"/>
      <c r="D113" s="269"/>
      <c r="E113" s="140"/>
      <c r="F113" s="307">
        <f t="shared" si="12"/>
        <v>0</v>
      </c>
      <c r="G113" s="281">
        <f t="shared" si="13"/>
        <v>0</v>
      </c>
    </row>
    <row r="114" spans="1:7" ht="12" customHeight="1" thickBot="1">
      <c r="A114" s="177" t="s">
        <v>311</v>
      </c>
      <c r="B114" s="56" t="s">
        <v>368</v>
      </c>
      <c r="C114" s="200"/>
      <c r="D114" s="270"/>
      <c r="E114" s="200"/>
      <c r="F114" s="308">
        <f t="shared" si="12"/>
        <v>0</v>
      </c>
      <c r="G114" s="292">
        <f t="shared" si="13"/>
        <v>0</v>
      </c>
    </row>
    <row r="115" spans="1:7" ht="12" customHeight="1" thickBot="1">
      <c r="A115" s="25" t="s">
        <v>6</v>
      </c>
      <c r="B115" s="23" t="s">
        <v>248</v>
      </c>
      <c r="C115" s="137">
        <f>+C116+C118+C120</f>
        <v>0</v>
      </c>
      <c r="D115" s="265">
        <f>+D116+D118+D120</f>
        <v>0</v>
      </c>
      <c r="E115" s="137">
        <f>+E116+E118+E120</f>
        <v>0</v>
      </c>
      <c r="F115" s="137">
        <f>+F116+F118+F120</f>
        <v>0</v>
      </c>
      <c r="G115" s="278">
        <f>+G116+G118+G120</f>
        <v>0</v>
      </c>
    </row>
    <row r="116" spans="1:7" ht="12" customHeight="1">
      <c r="A116" s="167" t="s">
        <v>65</v>
      </c>
      <c r="B116" s="6" t="s">
        <v>122</v>
      </c>
      <c r="C116" s="139"/>
      <c r="D116" s="266"/>
      <c r="E116" s="139"/>
      <c r="F116" s="181">
        <f aca="true" t="shared" si="14" ref="F116:F128">D116+E116</f>
        <v>0</v>
      </c>
      <c r="G116" s="279">
        <f aca="true" t="shared" si="15" ref="G116:G128">C116+F116</f>
        <v>0</v>
      </c>
    </row>
    <row r="117" spans="1:7" ht="12" customHeight="1">
      <c r="A117" s="167" t="s">
        <v>66</v>
      </c>
      <c r="B117" s="10" t="s">
        <v>252</v>
      </c>
      <c r="C117" s="139"/>
      <c r="D117" s="266"/>
      <c r="E117" s="139"/>
      <c r="F117" s="181">
        <f t="shared" si="14"/>
        <v>0</v>
      </c>
      <c r="G117" s="279">
        <f t="shared" si="15"/>
        <v>0</v>
      </c>
    </row>
    <row r="118" spans="1:7" ht="12" customHeight="1">
      <c r="A118" s="167" t="s">
        <v>67</v>
      </c>
      <c r="B118" s="10" t="s">
        <v>108</v>
      </c>
      <c r="C118" s="138"/>
      <c r="D118" s="268"/>
      <c r="E118" s="138"/>
      <c r="F118" s="306">
        <f t="shared" si="14"/>
        <v>0</v>
      </c>
      <c r="G118" s="280">
        <f t="shared" si="15"/>
        <v>0</v>
      </c>
    </row>
    <row r="119" spans="1:7" ht="12" customHeight="1">
      <c r="A119" s="167" t="s">
        <v>68</v>
      </c>
      <c r="B119" s="10" t="s">
        <v>253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69</v>
      </c>
      <c r="B120" s="80" t="s">
        <v>124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75</v>
      </c>
      <c r="B121" s="79" t="s">
        <v>297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77</v>
      </c>
      <c r="B122" s="147" t="s">
        <v>258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109</v>
      </c>
      <c r="B123" s="54" t="s">
        <v>241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110</v>
      </c>
      <c r="B124" s="54" t="s">
        <v>257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111</v>
      </c>
      <c r="B125" s="54" t="s">
        <v>256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249</v>
      </c>
      <c r="B126" s="54" t="s">
        <v>244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250</v>
      </c>
      <c r="B127" s="54" t="s">
        <v>255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 thickBot="1">
      <c r="A128" s="176" t="s">
        <v>251</v>
      </c>
      <c r="B128" s="54" t="s">
        <v>254</v>
      </c>
      <c r="C128" s="140"/>
      <c r="D128" s="269"/>
      <c r="E128" s="140"/>
      <c r="F128" s="307">
        <f t="shared" si="14"/>
        <v>0</v>
      </c>
      <c r="G128" s="281">
        <f t="shared" si="15"/>
        <v>0</v>
      </c>
    </row>
    <row r="129" spans="1:7" ht="12" customHeight="1" thickBot="1">
      <c r="A129" s="25" t="s">
        <v>7</v>
      </c>
      <c r="B129" s="50" t="s">
        <v>314</v>
      </c>
      <c r="C129" s="137">
        <f>+C94+C115</f>
        <v>0</v>
      </c>
      <c r="D129" s="265">
        <f>+D94+D115</f>
        <v>0</v>
      </c>
      <c r="E129" s="137">
        <f>+E94+E115</f>
        <v>0</v>
      </c>
      <c r="F129" s="137">
        <f>+F94+F115</f>
        <v>0</v>
      </c>
      <c r="G129" s="278">
        <f>+G94+G115</f>
        <v>0</v>
      </c>
    </row>
    <row r="130" spans="1:7" ht="12" customHeight="1" thickBot="1">
      <c r="A130" s="25" t="s">
        <v>8</v>
      </c>
      <c r="B130" s="50" t="s">
        <v>315</v>
      </c>
      <c r="C130" s="137">
        <f>+C131+C132+C133</f>
        <v>0</v>
      </c>
      <c r="D130" s="265">
        <f>+D131+D132+D133</f>
        <v>0</v>
      </c>
      <c r="E130" s="137">
        <f>+E131+E132+E133</f>
        <v>0</v>
      </c>
      <c r="F130" s="137">
        <f>+F131+F132+F133</f>
        <v>0</v>
      </c>
      <c r="G130" s="278">
        <f>+G131+G132+G133</f>
        <v>0</v>
      </c>
    </row>
    <row r="131" spans="1:7" s="47" customFormat="1" ht="12" customHeight="1">
      <c r="A131" s="167" t="s">
        <v>156</v>
      </c>
      <c r="B131" s="7" t="s">
        <v>372</v>
      </c>
      <c r="C131" s="138"/>
      <c r="D131" s="268"/>
      <c r="E131" s="138"/>
      <c r="F131" s="306">
        <f>D131+E131</f>
        <v>0</v>
      </c>
      <c r="G131" s="280">
        <f>C131+F131</f>
        <v>0</v>
      </c>
    </row>
    <row r="132" spans="1:7" ht="12" customHeight="1">
      <c r="A132" s="167" t="s">
        <v>157</v>
      </c>
      <c r="B132" s="7" t="s">
        <v>323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 thickBot="1">
      <c r="A133" s="176" t="s">
        <v>158</v>
      </c>
      <c r="B133" s="5" t="s">
        <v>371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25" t="s">
        <v>9</v>
      </c>
      <c r="B134" s="50" t="s">
        <v>316</v>
      </c>
      <c r="C134" s="137">
        <f>+C135+C136+C137+C138+C139+C140</f>
        <v>0</v>
      </c>
      <c r="D134" s="265">
        <f>+D135+D136+D137+D138+D139+D140</f>
        <v>0</v>
      </c>
      <c r="E134" s="137">
        <f>+E135+E136+E137+E138+E139+E140</f>
        <v>0</v>
      </c>
      <c r="F134" s="137">
        <f>+F135+F136+F137+F138+F139+F140</f>
        <v>0</v>
      </c>
      <c r="G134" s="278">
        <f>+G135+G136+G137+G138+G139+G140</f>
        <v>0</v>
      </c>
    </row>
    <row r="135" spans="1:7" ht="12" customHeight="1">
      <c r="A135" s="167" t="s">
        <v>52</v>
      </c>
      <c r="B135" s="7" t="s">
        <v>325</v>
      </c>
      <c r="C135" s="138"/>
      <c r="D135" s="268"/>
      <c r="E135" s="138"/>
      <c r="F135" s="306">
        <f aca="true" t="shared" si="16" ref="F135:F140">D135+E135</f>
        <v>0</v>
      </c>
      <c r="G135" s="280">
        <f aca="true" t="shared" si="17" ref="G135:G140">C135+F135</f>
        <v>0</v>
      </c>
    </row>
    <row r="136" spans="1:7" ht="12" customHeight="1">
      <c r="A136" s="167" t="s">
        <v>53</v>
      </c>
      <c r="B136" s="7" t="s">
        <v>317</v>
      </c>
      <c r="C136" s="138"/>
      <c r="D136" s="268"/>
      <c r="E136" s="138"/>
      <c r="F136" s="306">
        <f t="shared" si="16"/>
        <v>0</v>
      </c>
      <c r="G136" s="280">
        <f t="shared" si="17"/>
        <v>0</v>
      </c>
    </row>
    <row r="137" spans="1:7" ht="12" customHeight="1">
      <c r="A137" s="167" t="s">
        <v>54</v>
      </c>
      <c r="B137" s="7" t="s">
        <v>318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96</v>
      </c>
      <c r="B138" s="7" t="s">
        <v>370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97</v>
      </c>
      <c r="B139" s="7" t="s">
        <v>320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s="47" customFormat="1" ht="12" customHeight="1" thickBot="1">
      <c r="A140" s="176" t="s">
        <v>98</v>
      </c>
      <c r="B140" s="5" t="s">
        <v>321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13" ht="12" customHeight="1" thickBot="1">
      <c r="A141" s="25" t="s">
        <v>10</v>
      </c>
      <c r="B141" s="50" t="s">
        <v>377</v>
      </c>
      <c r="C141" s="143">
        <f>+C142+C143+C145+C146+C144</f>
        <v>0</v>
      </c>
      <c r="D141" s="267">
        <f>+D142+D143+D145+D146+D144</f>
        <v>0</v>
      </c>
      <c r="E141" s="143">
        <f>+E142+E143+E145+E146+E144</f>
        <v>0</v>
      </c>
      <c r="F141" s="143">
        <f>+F142+F143+F145+F146+F144</f>
        <v>0</v>
      </c>
      <c r="G141" s="282">
        <f>+G142+G143+G145+G146+G144</f>
        <v>0</v>
      </c>
      <c r="M141" s="76"/>
    </row>
    <row r="142" spans="1:7" ht="12.75">
      <c r="A142" s="167" t="s">
        <v>55</v>
      </c>
      <c r="B142" s="7" t="s">
        <v>259</v>
      </c>
      <c r="C142" s="138"/>
      <c r="D142" s="268"/>
      <c r="E142" s="138"/>
      <c r="F142" s="306">
        <f>D142+E142</f>
        <v>0</v>
      </c>
      <c r="G142" s="280">
        <f>C142+F142</f>
        <v>0</v>
      </c>
    </row>
    <row r="143" spans="1:7" ht="12" customHeight="1">
      <c r="A143" s="167" t="s">
        <v>56</v>
      </c>
      <c r="B143" s="7" t="s">
        <v>260</v>
      </c>
      <c r="C143" s="138"/>
      <c r="D143" s="268"/>
      <c r="E143" s="138"/>
      <c r="F143" s="306">
        <f>D143+E143</f>
        <v>0</v>
      </c>
      <c r="G143" s="280">
        <f>C143+F143</f>
        <v>0</v>
      </c>
    </row>
    <row r="144" spans="1:7" ht="12" customHeight="1">
      <c r="A144" s="167" t="s">
        <v>176</v>
      </c>
      <c r="B144" s="7" t="s">
        <v>376</v>
      </c>
      <c r="C144" s="138"/>
      <c r="D144" s="268"/>
      <c r="E144" s="138"/>
      <c r="F144" s="306">
        <f>D144+E144</f>
        <v>0</v>
      </c>
      <c r="G144" s="280">
        <f>C144+F144</f>
        <v>0</v>
      </c>
    </row>
    <row r="145" spans="1:7" s="47" customFormat="1" ht="12" customHeight="1">
      <c r="A145" s="167" t="s">
        <v>177</v>
      </c>
      <c r="B145" s="7" t="s">
        <v>330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 thickBot="1">
      <c r="A146" s="176" t="s">
        <v>178</v>
      </c>
      <c r="B146" s="5" t="s">
        <v>279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25" t="s">
        <v>11</v>
      </c>
      <c r="B147" s="50" t="s">
        <v>331</v>
      </c>
      <c r="C147" s="202">
        <f>+C148+C149+C150+C151+C152</f>
        <v>0</v>
      </c>
      <c r="D147" s="271">
        <f>+D148+D149+D150+D151+D152</f>
        <v>0</v>
      </c>
      <c r="E147" s="202">
        <f>+E148+E149+E150+E151+E152</f>
        <v>0</v>
      </c>
      <c r="F147" s="202">
        <f>+F148+F149+F150+F151+F152</f>
        <v>0</v>
      </c>
      <c r="G147" s="293">
        <f>+G148+G149+G150+G151+G152</f>
        <v>0</v>
      </c>
    </row>
    <row r="148" spans="1:7" s="47" customFormat="1" ht="12" customHeight="1">
      <c r="A148" s="167" t="s">
        <v>57</v>
      </c>
      <c r="B148" s="7" t="s">
        <v>326</v>
      </c>
      <c r="C148" s="138"/>
      <c r="D148" s="268"/>
      <c r="E148" s="138"/>
      <c r="F148" s="306">
        <f aca="true" t="shared" si="18" ref="F148:F154">D148+E148</f>
        <v>0</v>
      </c>
      <c r="G148" s="280">
        <f aca="true" t="shared" si="19" ref="G148:G154">C148+F148</f>
        <v>0</v>
      </c>
    </row>
    <row r="149" spans="1:7" s="47" customFormat="1" ht="12" customHeight="1">
      <c r="A149" s="167" t="s">
        <v>58</v>
      </c>
      <c r="B149" s="7" t="s">
        <v>333</v>
      </c>
      <c r="C149" s="138"/>
      <c r="D149" s="268"/>
      <c r="E149" s="138"/>
      <c r="F149" s="306">
        <f t="shared" si="18"/>
        <v>0</v>
      </c>
      <c r="G149" s="280">
        <f t="shared" si="19"/>
        <v>0</v>
      </c>
    </row>
    <row r="150" spans="1:7" s="47" customFormat="1" ht="12" customHeight="1">
      <c r="A150" s="167" t="s">
        <v>188</v>
      </c>
      <c r="B150" s="7" t="s">
        <v>328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189</v>
      </c>
      <c r="B151" s="7" t="s">
        <v>373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ht="12.75" customHeight="1" thickBot="1">
      <c r="A152" s="176" t="s">
        <v>332</v>
      </c>
      <c r="B152" s="5" t="s">
        <v>335</v>
      </c>
      <c r="C152" s="140"/>
      <c r="D152" s="269"/>
      <c r="E152" s="140"/>
      <c r="F152" s="307">
        <f t="shared" si="18"/>
        <v>0</v>
      </c>
      <c r="G152" s="281">
        <f t="shared" si="19"/>
        <v>0</v>
      </c>
    </row>
    <row r="153" spans="1:7" ht="12.75" customHeight="1" thickBot="1">
      <c r="A153" s="194" t="s">
        <v>12</v>
      </c>
      <c r="B153" s="50" t="s">
        <v>336</v>
      </c>
      <c r="C153" s="203"/>
      <c r="D153" s="272"/>
      <c r="E153" s="203"/>
      <c r="F153" s="202">
        <f t="shared" si="18"/>
        <v>0</v>
      </c>
      <c r="G153" s="293">
        <f t="shared" si="19"/>
        <v>0</v>
      </c>
    </row>
    <row r="154" spans="1:7" ht="12.75" customHeight="1" thickBot="1">
      <c r="A154" s="194" t="s">
        <v>13</v>
      </c>
      <c r="B154" s="50" t="s">
        <v>337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" customHeight="1" thickBot="1">
      <c r="A155" s="25" t="s">
        <v>14</v>
      </c>
      <c r="B155" s="50" t="s">
        <v>339</v>
      </c>
      <c r="C155" s="204">
        <f>+C130+C134+C141+C147+C153+C154</f>
        <v>0</v>
      </c>
      <c r="D155" s="273">
        <f>+D130+D134+D141+D147+D153+D154</f>
        <v>0</v>
      </c>
      <c r="E155" s="204"/>
      <c r="F155" s="204"/>
      <c r="G155" s="294">
        <f>+G130+G134+G141+G147+G153+G154</f>
        <v>0</v>
      </c>
    </row>
    <row r="156" spans="1:7" ht="15" customHeight="1" thickBot="1">
      <c r="A156" s="178" t="s">
        <v>15</v>
      </c>
      <c r="B156" s="124" t="s">
        <v>338</v>
      </c>
      <c r="C156" s="204">
        <f>+C129+C155</f>
        <v>0</v>
      </c>
      <c r="D156" s="273">
        <f>+D129+D155</f>
        <v>0</v>
      </c>
      <c r="E156" s="204">
        <f>+E129+E155</f>
        <v>0</v>
      </c>
      <c r="F156" s="204">
        <f>+F129+F155</f>
        <v>0</v>
      </c>
      <c r="G156" s="294">
        <f>+G129+G155</f>
        <v>0</v>
      </c>
    </row>
    <row r="157" spans="1:7" ht="13.5" thickBot="1">
      <c r="A157" s="127"/>
      <c r="B157" s="128"/>
      <c r="C157" s="129"/>
      <c r="D157" s="129"/>
      <c r="E157" s="296"/>
      <c r="F157" s="296"/>
      <c r="G157" s="295"/>
    </row>
    <row r="158" spans="1:7" ht="15" customHeight="1" thickBot="1">
      <c r="A158" s="74" t="s">
        <v>374</v>
      </c>
      <c r="B158" s="75"/>
      <c r="C158" s="239"/>
      <c r="D158" s="289"/>
      <c r="E158" s="239"/>
      <c r="F158" s="327">
        <f>D158+E158</f>
        <v>0</v>
      </c>
      <c r="G158" s="328">
        <f>C158+F158</f>
        <v>0</v>
      </c>
    </row>
    <row r="159" spans="1:7" ht="14.25" customHeight="1" thickBot="1">
      <c r="A159" s="74" t="s">
        <v>119</v>
      </c>
      <c r="B159" s="75"/>
      <c r="C159" s="239"/>
      <c r="D159" s="289"/>
      <c r="E159" s="239"/>
      <c r="F159" s="327">
        <f>D159+E159</f>
        <v>0</v>
      </c>
      <c r="G159" s="328">
        <f>C159+F159</f>
        <v>0</v>
      </c>
    </row>
  </sheetData>
  <sheetProtection formatCells="0"/>
  <mergeCells count="4">
    <mergeCell ref="A7:G7"/>
    <mergeCell ref="A93:G93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9.1.3. melléklet a 9/2018. (VI.29.) önkormányzati rendelethez</oddHeader>
  </headerFooter>
  <rowBreaks count="2" manualBreakCount="2">
    <brk id="70" max="255" man="1"/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3"/>
  <sheetViews>
    <sheetView zoomScaleSheetLayoutView="100" workbookViewId="0" topLeftCell="B1">
      <selection activeCell="F9" sqref="F9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8" t="s">
        <v>449</v>
      </c>
      <c r="C2" s="419"/>
      <c r="D2" s="419"/>
      <c r="E2" s="419"/>
      <c r="F2" s="420"/>
      <c r="G2" s="339" t="s">
        <v>39</v>
      </c>
    </row>
    <row r="3" spans="1:7" s="43" customFormat="1" ht="36.75" thickBot="1">
      <c r="A3" s="234" t="s">
        <v>117</v>
      </c>
      <c r="B3" s="421" t="s">
        <v>287</v>
      </c>
      <c r="C3" s="422"/>
      <c r="D3" s="422"/>
      <c r="E3" s="422"/>
      <c r="F3" s="423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450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445</v>
      </c>
      <c r="E5" s="325" t="s">
        <v>483</v>
      </c>
      <c r="F5" s="325" t="s">
        <v>442</v>
      </c>
      <c r="G5" s="326" t="s">
        <v>484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446</v>
      </c>
      <c r="G6" s="323" t="s">
        <v>447</v>
      </c>
    </row>
    <row r="7" spans="1:7" s="41" customFormat="1" ht="15.75" customHeight="1" thickBot="1">
      <c r="A7" s="415" t="s">
        <v>37</v>
      </c>
      <c r="B7" s="416"/>
      <c r="C7" s="416"/>
      <c r="D7" s="416"/>
      <c r="E7" s="416"/>
      <c r="F7" s="416"/>
      <c r="G7" s="417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>
        <f>'9.2.1. sz. mell  '!C9+'9.2.2. sz. mell  '!C9+'9.2.3. sz. mell  '!C9</f>
        <v>0</v>
      </c>
      <c r="D9" s="139">
        <f>'9.2.1. sz. mell  '!D9+'9.2.2. sz. mell  '!D9+'9.2.3. sz. mell  '!D9</f>
        <v>0</v>
      </c>
      <c r="E9" s="139">
        <f>'9.2.1. sz. mell  '!E9+'9.2.2. sz. mell  '!E9+'9.2.3. sz. mell  '!E9</f>
        <v>0</v>
      </c>
      <c r="F9" s="139">
        <f>'9.2.1. sz. mell  '!F9+'9.2.2. sz. mell  '!F9+'9.2.3. sz. mell  '!F9</f>
        <v>0</v>
      </c>
      <c r="G9" s="349">
        <f>'9.2.1. sz. mell  '!G9+'9.2.2. sz. mell  '!G9+'9.2.3. sz. mell  '!G9</f>
        <v>0</v>
      </c>
    </row>
    <row r="10" spans="1:7" s="46" customFormat="1" ht="12" customHeight="1">
      <c r="A10" s="168" t="s">
        <v>60</v>
      </c>
      <c r="B10" s="152" t="s">
        <v>143</v>
      </c>
      <c r="C10" s="139">
        <f>'9.2.1. sz. mell  '!C10+'9.2.2. sz. mell  '!C10+'9.2.3. sz. mell  '!C10</f>
        <v>0</v>
      </c>
      <c r="D10" s="139">
        <f>'9.2.1. sz. mell  '!D10+'9.2.2. sz. mell  '!D10+'9.2.3. sz. mell  '!D10</f>
        <v>0</v>
      </c>
      <c r="E10" s="139">
        <f>'9.2.1. sz. mell  '!E10+'9.2.2. sz. mell  '!E10+'9.2.3. sz. mell  '!E10</f>
        <v>0</v>
      </c>
      <c r="F10" s="139">
        <f>'9.2.1. sz. mell  '!F10+'9.2.2. sz. mell  '!F10+'9.2.3. sz. mell  '!F10</f>
        <v>0</v>
      </c>
      <c r="G10" s="349">
        <f>'9.2.1. sz. mell  '!G10+'9.2.2. sz. mell  '!G10+'9.2.3. sz. mell  '!G10</f>
        <v>0</v>
      </c>
    </row>
    <row r="11" spans="1:7" s="46" customFormat="1" ht="12" customHeight="1">
      <c r="A11" s="168" t="s">
        <v>61</v>
      </c>
      <c r="B11" s="152" t="s">
        <v>144</v>
      </c>
      <c r="C11" s="139">
        <f>'9.2.1. sz. mell  '!C11+'9.2.2. sz. mell  '!C11+'9.2.3. sz. mell  '!C11</f>
        <v>0</v>
      </c>
      <c r="D11" s="139">
        <f>'9.2.1. sz. mell  '!D11+'9.2.2. sz. mell  '!D11+'9.2.3. sz. mell  '!D11</f>
        <v>0</v>
      </c>
      <c r="E11" s="139">
        <f>'9.2.1. sz. mell  '!E11+'9.2.2. sz. mell  '!E11+'9.2.3. sz. mell  '!E11</f>
        <v>0</v>
      </c>
      <c r="F11" s="139">
        <f>'9.2.1. sz. mell  '!F11+'9.2.2. sz. mell  '!F11+'9.2.3. sz. mell  '!F11</f>
        <v>0</v>
      </c>
      <c r="G11" s="349">
        <f>'9.2.1. sz. mell  '!G11+'9.2.2. sz. mell  '!G11+'9.2.3. sz. mell  '!G11</f>
        <v>0</v>
      </c>
    </row>
    <row r="12" spans="1:7" s="46" customFormat="1" ht="12" customHeight="1">
      <c r="A12" s="168" t="s">
        <v>62</v>
      </c>
      <c r="B12" s="152" t="s">
        <v>145</v>
      </c>
      <c r="C12" s="139">
        <f>'9.2.1. sz. mell  '!C12+'9.2.2. sz. mell  '!C12+'9.2.3. sz. mell  '!C12</f>
        <v>0</v>
      </c>
      <c r="D12" s="139">
        <f>'9.2.1. sz. mell  '!D12+'9.2.2. sz. mell  '!D12+'9.2.3. sz. mell  '!D12</f>
        <v>0</v>
      </c>
      <c r="E12" s="139">
        <f>'9.2.1. sz. mell  '!E12+'9.2.2. sz. mell  '!E12+'9.2.3. sz. mell  '!E12</f>
        <v>0</v>
      </c>
      <c r="F12" s="139">
        <f>'9.2.1. sz. mell  '!F12+'9.2.2. sz. mell  '!F12+'9.2.3. sz. mell  '!F12</f>
        <v>0</v>
      </c>
      <c r="G12" s="349">
        <f>'9.2.1. sz. mell  '!G12+'9.2.2. sz. mell  '!G12+'9.2.3. sz. mell  '!G12</f>
        <v>0</v>
      </c>
    </row>
    <row r="13" spans="1:7" s="46" customFormat="1" ht="12" customHeight="1">
      <c r="A13" s="168" t="s">
        <v>79</v>
      </c>
      <c r="B13" s="152" t="s">
        <v>361</v>
      </c>
      <c r="C13" s="139">
        <f>'9.2.1. sz. mell  '!C13+'9.2.2. sz. mell  '!C13+'9.2.3. sz. mell  '!C13</f>
        <v>0</v>
      </c>
      <c r="D13" s="139">
        <f>'9.2.1. sz. mell  '!D13+'9.2.2. sz. mell  '!D13+'9.2.3. sz. mell  '!D13</f>
        <v>0</v>
      </c>
      <c r="E13" s="139">
        <f>'9.2.1. sz. mell  '!E13+'9.2.2. sz. mell  '!E13+'9.2.3. sz. mell  '!E13</f>
        <v>0</v>
      </c>
      <c r="F13" s="139">
        <f>'9.2.1. sz. mell  '!F13+'9.2.2. sz. mell  '!F13+'9.2.3. sz. mell  '!F13</f>
        <v>0</v>
      </c>
      <c r="G13" s="349">
        <f>'9.2.1. sz. mell  '!G13+'9.2.2. sz. mell  '!G13+'9.2.3. sz. mell  '!G13</f>
        <v>0</v>
      </c>
    </row>
    <row r="14" spans="1:7" s="45" customFormat="1" ht="12" customHeight="1" thickBot="1">
      <c r="A14" s="169" t="s">
        <v>63</v>
      </c>
      <c r="B14" s="153" t="s">
        <v>299</v>
      </c>
      <c r="C14" s="139">
        <f>'9.2.1. sz. mell  '!C14+'9.2.2. sz. mell  '!C14+'9.2.3. sz. mell  '!C14</f>
        <v>0</v>
      </c>
      <c r="D14" s="139">
        <f>'9.2.1. sz. mell  '!D14+'9.2.2. sz. mell  '!D14+'9.2.3. sz. mell  '!D14</f>
        <v>0</v>
      </c>
      <c r="E14" s="139">
        <f>'9.2.1. sz. mell  '!E14+'9.2.2. sz. mell  '!E14+'9.2.3. sz. mell  '!E14</f>
        <v>0</v>
      </c>
      <c r="F14" s="139">
        <f>'9.2.1. sz. mell  '!F14+'9.2.2. sz. mell  '!F14+'9.2.3. sz. mell  '!F14</f>
        <v>0</v>
      </c>
      <c r="G14" s="349">
        <f>'9.2.1. sz. mell  '!G14+'9.2.2. sz. mell  '!G14+'9.2.3. sz. mell  '!G14</f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1449000</v>
      </c>
      <c r="D15" s="207">
        <f>+D16+D17+D18+D19+D20</f>
        <v>28000</v>
      </c>
      <c r="E15" s="137">
        <f>+E16+E17+E18+E19+E20</f>
        <v>0</v>
      </c>
      <c r="F15" s="137">
        <f>+F16+F17+F18+F19+F20</f>
        <v>28000</v>
      </c>
      <c r="G15" s="278">
        <f>+G16+G17+G18+G19+G20</f>
        <v>1477000</v>
      </c>
    </row>
    <row r="16" spans="1:7" s="45" customFormat="1" ht="12" customHeight="1">
      <c r="A16" s="167" t="s">
        <v>65</v>
      </c>
      <c r="B16" s="151" t="s">
        <v>147</v>
      </c>
      <c r="C16" s="139">
        <f>'9.2.1. sz. mell  '!C16+'9.2.2. sz. mell  '!C16+'9.2.3. sz. mell  '!C16</f>
        <v>0</v>
      </c>
      <c r="D16" s="139">
        <f>'9.2.1. sz. mell  '!D16+'9.2.2. sz. mell  '!D16+'9.2.3. sz. mell  '!D16</f>
        <v>0</v>
      </c>
      <c r="E16" s="139">
        <f>'9.2.1. sz. mell  '!E16+'9.2.2. sz. mell  '!E16+'9.2.3. sz. mell  '!E16</f>
        <v>0</v>
      </c>
      <c r="F16" s="139">
        <f>'9.2.1. sz. mell  '!F16+'9.2.2. sz. mell  '!F16+'9.2.3. sz. mell  '!F16</f>
        <v>0</v>
      </c>
      <c r="G16" s="349">
        <f>'9.2.1. sz. mell  '!G16+'9.2.2. sz. mell  '!G16+'9.2.3. sz. mell  '!G16</f>
        <v>0</v>
      </c>
    </row>
    <row r="17" spans="1:7" s="45" customFormat="1" ht="12" customHeight="1">
      <c r="A17" s="168" t="s">
        <v>66</v>
      </c>
      <c r="B17" s="152" t="s">
        <v>148</v>
      </c>
      <c r="C17" s="139">
        <f>'9.2.1. sz. mell  '!C17+'9.2.2. sz. mell  '!C17+'9.2.3. sz. mell  '!C17</f>
        <v>0</v>
      </c>
      <c r="D17" s="139">
        <f>'9.2.1. sz. mell  '!D17+'9.2.2. sz. mell  '!D17+'9.2.3. sz. mell  '!D17</f>
        <v>0</v>
      </c>
      <c r="E17" s="139">
        <f>'9.2.1. sz. mell  '!E17+'9.2.2. sz. mell  '!E17+'9.2.3. sz. mell  '!E17</f>
        <v>0</v>
      </c>
      <c r="F17" s="139">
        <f>'9.2.1. sz. mell  '!F17+'9.2.2. sz. mell  '!F17+'9.2.3. sz. mell  '!F17</f>
        <v>0</v>
      </c>
      <c r="G17" s="349">
        <f>'9.2.1. sz. mell  '!G17+'9.2.2. sz. mell  '!G17+'9.2.3. sz. mell  '!G17</f>
        <v>0</v>
      </c>
    </row>
    <row r="18" spans="1:7" s="45" customFormat="1" ht="12" customHeight="1">
      <c r="A18" s="168" t="s">
        <v>67</v>
      </c>
      <c r="B18" s="152" t="s">
        <v>291</v>
      </c>
      <c r="C18" s="139">
        <f>'9.2.1. sz. mell  '!C18+'9.2.2. sz. mell  '!C18+'9.2.3. sz. mell  '!C18</f>
        <v>0</v>
      </c>
      <c r="D18" s="139">
        <f>'9.2.1. sz. mell  '!D18+'9.2.2. sz. mell  '!D18+'9.2.3. sz. mell  '!D18</f>
        <v>0</v>
      </c>
      <c r="E18" s="139">
        <f>'9.2.1. sz. mell  '!E18+'9.2.2. sz. mell  '!E18+'9.2.3. sz. mell  '!E18</f>
        <v>0</v>
      </c>
      <c r="F18" s="139">
        <f>'9.2.1. sz. mell  '!F18+'9.2.2. sz. mell  '!F18+'9.2.3. sz. mell  '!F18</f>
        <v>0</v>
      </c>
      <c r="G18" s="349">
        <f>'9.2.1. sz. mell  '!G18+'9.2.2. sz. mell  '!G18+'9.2.3. sz. mell  '!G18</f>
        <v>0</v>
      </c>
    </row>
    <row r="19" spans="1:7" s="45" customFormat="1" ht="12" customHeight="1">
      <c r="A19" s="168" t="s">
        <v>68</v>
      </c>
      <c r="B19" s="152" t="s">
        <v>292</v>
      </c>
      <c r="C19" s="139">
        <f>'9.2.1. sz. mell  '!C19+'9.2.2. sz. mell  '!C19+'9.2.3. sz. mell  '!C19</f>
        <v>0</v>
      </c>
      <c r="D19" s="139">
        <f>'9.2.1. sz. mell  '!D19+'9.2.2. sz. mell  '!D19+'9.2.3. sz. mell  '!D19</f>
        <v>0</v>
      </c>
      <c r="E19" s="139">
        <f>'9.2.1. sz. mell  '!E19+'9.2.2. sz. mell  '!E19+'9.2.3. sz. mell  '!E19</f>
        <v>0</v>
      </c>
      <c r="F19" s="139">
        <f>'9.2.1. sz. mell  '!F19+'9.2.2. sz. mell  '!F19+'9.2.3. sz. mell  '!F19</f>
        <v>0</v>
      </c>
      <c r="G19" s="349">
        <f>'9.2.1. sz. mell  '!G19+'9.2.2. sz. mell  '!G19+'9.2.3. sz. mell  '!G19</f>
        <v>0</v>
      </c>
    </row>
    <row r="20" spans="1:7" s="45" customFormat="1" ht="12" customHeight="1">
      <c r="A20" s="168" t="s">
        <v>69</v>
      </c>
      <c r="B20" s="152" t="s">
        <v>149</v>
      </c>
      <c r="C20" s="139">
        <f>'9.2.1. sz. mell  '!C20+'9.2.2. sz. mell  '!C20+'9.2.3. sz. mell  '!C20</f>
        <v>1449000</v>
      </c>
      <c r="D20" s="139">
        <f>'9.2.1. sz. mell  '!D20+'9.2.2. sz. mell  '!D20+'9.2.3. sz. mell  '!D20</f>
        <v>28000</v>
      </c>
      <c r="E20" s="139">
        <f>'9.2.1. sz. mell  '!E20+'9.2.2. sz. mell  '!E20+'9.2.3. sz. mell  '!E20</f>
        <v>0</v>
      </c>
      <c r="F20" s="139">
        <f>'9.2.1. sz. mell  '!F20+'9.2.2. sz. mell  '!F20+'9.2.3. sz. mell  '!F20</f>
        <v>28000</v>
      </c>
      <c r="G20" s="349">
        <f>'9.2.1. sz. mell  '!G20+'9.2.2. sz. mell  '!G20+'9.2.3. sz. mell  '!G20</f>
        <v>1477000</v>
      </c>
    </row>
    <row r="21" spans="1:7" s="46" customFormat="1" ht="12" customHeight="1" thickBot="1">
      <c r="A21" s="169" t="s">
        <v>75</v>
      </c>
      <c r="B21" s="153" t="s">
        <v>150</v>
      </c>
      <c r="C21" s="139">
        <f>'9.2.1. sz. mell  '!C21+'9.2.2. sz. mell  '!C21+'9.2.3. sz. mell  '!C21</f>
        <v>0</v>
      </c>
      <c r="D21" s="139">
        <f>'9.2.1. sz. mell  '!D21+'9.2.2. sz. mell  '!D21+'9.2.3. sz. mell  '!D21</f>
        <v>0</v>
      </c>
      <c r="E21" s="139">
        <f>'9.2.1. sz. mell  '!E21+'9.2.2. sz. mell  '!E21+'9.2.3. sz. mell  '!E21</f>
        <v>0</v>
      </c>
      <c r="F21" s="139">
        <f>'9.2.1. sz. mell  '!F21+'9.2.2. sz. mell  '!F21+'9.2.3. sz. mell  '!F21</f>
        <v>0</v>
      </c>
      <c r="G21" s="349">
        <f>'9.2.1. sz. mell  '!G21+'9.2.2. sz. mell  '!G21+'9.2.3. sz. mell  '!G21</f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>
        <f>'9.2.1. sz. mell  '!C23+'9.2.2. sz. mell  '!C23+'9.2.3. sz. mell  '!C23</f>
        <v>0</v>
      </c>
      <c r="D23" s="139">
        <f>'9.2.1. sz. mell  '!D23+'9.2.2. sz. mell  '!D23+'9.2.3. sz. mell  '!D23</f>
        <v>0</v>
      </c>
      <c r="E23" s="139">
        <f>'9.2.1. sz. mell  '!E23+'9.2.2. sz. mell  '!E23+'9.2.3. sz. mell  '!E23</f>
        <v>0</v>
      </c>
      <c r="F23" s="139">
        <f>'9.2.1. sz. mell  '!F23+'9.2.2. sz. mell  '!F23+'9.2.3. sz. mell  '!F23</f>
        <v>0</v>
      </c>
      <c r="G23" s="349">
        <f>'9.2.1. sz. mell  '!G23+'9.2.2. sz. mell  '!G23+'9.2.3. sz. mell  '!G23</f>
        <v>0</v>
      </c>
    </row>
    <row r="24" spans="1:7" s="45" customFormat="1" ht="12" customHeight="1">
      <c r="A24" s="168" t="s">
        <v>49</v>
      </c>
      <c r="B24" s="152" t="s">
        <v>153</v>
      </c>
      <c r="C24" s="139">
        <f>'9.2.1. sz. mell  '!C24+'9.2.2. sz. mell  '!C24+'9.2.3. sz. mell  '!C24</f>
        <v>0</v>
      </c>
      <c r="D24" s="139">
        <f>'9.2.1. sz. mell  '!D24+'9.2.2. sz. mell  '!D24+'9.2.3. sz. mell  '!D24</f>
        <v>0</v>
      </c>
      <c r="E24" s="139">
        <f>'9.2.1. sz. mell  '!E24+'9.2.2. sz. mell  '!E24+'9.2.3. sz. mell  '!E24</f>
        <v>0</v>
      </c>
      <c r="F24" s="139">
        <f>'9.2.1. sz. mell  '!F24+'9.2.2. sz. mell  '!F24+'9.2.3. sz. mell  '!F24</f>
        <v>0</v>
      </c>
      <c r="G24" s="349">
        <f>'9.2.1. sz. mell  '!G24+'9.2.2. sz. mell  '!G24+'9.2.3. sz. mell  '!G24</f>
        <v>0</v>
      </c>
    </row>
    <row r="25" spans="1:7" s="46" customFormat="1" ht="12" customHeight="1">
      <c r="A25" s="168" t="s">
        <v>50</v>
      </c>
      <c r="B25" s="152" t="s">
        <v>293</v>
      </c>
      <c r="C25" s="139">
        <f>'9.2.1. sz. mell  '!C25+'9.2.2. sz. mell  '!C25+'9.2.3. sz. mell  '!C25</f>
        <v>0</v>
      </c>
      <c r="D25" s="139">
        <f>'9.2.1. sz. mell  '!D25+'9.2.2. sz. mell  '!D25+'9.2.3. sz. mell  '!D25</f>
        <v>0</v>
      </c>
      <c r="E25" s="139">
        <f>'9.2.1. sz. mell  '!E25+'9.2.2. sz. mell  '!E25+'9.2.3. sz. mell  '!E25</f>
        <v>0</v>
      </c>
      <c r="F25" s="139">
        <f>'9.2.1. sz. mell  '!F25+'9.2.2. sz. mell  '!F25+'9.2.3. sz. mell  '!F25</f>
        <v>0</v>
      </c>
      <c r="G25" s="349">
        <f>'9.2.1. sz. mell  '!G25+'9.2.2. sz. mell  '!G25+'9.2.3. sz. mell  '!G25</f>
        <v>0</v>
      </c>
    </row>
    <row r="26" spans="1:7" s="46" customFormat="1" ht="12" customHeight="1">
      <c r="A26" s="168" t="s">
        <v>51</v>
      </c>
      <c r="B26" s="152" t="s">
        <v>294</v>
      </c>
      <c r="C26" s="139">
        <f>'9.2.1. sz. mell  '!C26+'9.2.2. sz. mell  '!C26+'9.2.3. sz. mell  '!C26</f>
        <v>0</v>
      </c>
      <c r="D26" s="139">
        <f>'9.2.1. sz. mell  '!D26+'9.2.2. sz. mell  '!D26+'9.2.3. sz. mell  '!D26</f>
        <v>0</v>
      </c>
      <c r="E26" s="139">
        <f>'9.2.1. sz. mell  '!E26+'9.2.2. sz. mell  '!E26+'9.2.3. sz. mell  '!E26</f>
        <v>0</v>
      </c>
      <c r="F26" s="139">
        <f>'9.2.1. sz. mell  '!F26+'9.2.2. sz. mell  '!F26+'9.2.3. sz. mell  '!F26</f>
        <v>0</v>
      </c>
      <c r="G26" s="347">
        <f>'9.2.1. sz. mell  '!G26+'9.2.2. sz. mell  '!G26+'9.2.3. sz. mell  '!G26</f>
        <v>0</v>
      </c>
    </row>
    <row r="27" spans="1:7" s="46" customFormat="1" ht="12" customHeight="1">
      <c r="A27" s="168" t="s">
        <v>92</v>
      </c>
      <c r="B27" s="152" t="s">
        <v>154</v>
      </c>
      <c r="C27" s="139">
        <f>'9.2.1. sz. mell  '!C27+'9.2.2. sz. mell  '!C27+'9.2.3. sz. mell  '!C27</f>
        <v>0</v>
      </c>
      <c r="D27" s="139">
        <f>'9.2.1. sz. mell  '!D27+'9.2.2. sz. mell  '!D27+'9.2.3. sz. mell  '!D27</f>
        <v>0</v>
      </c>
      <c r="E27" s="139">
        <f>'9.2.1. sz. mell  '!E27+'9.2.2. sz. mell  '!E27+'9.2.3. sz. mell  '!E27</f>
        <v>0</v>
      </c>
      <c r="F27" s="139">
        <f>'9.2.1. sz. mell  '!F27+'9.2.2. sz. mell  '!F27+'9.2.3. sz. mell  '!F27</f>
        <v>0</v>
      </c>
      <c r="G27" s="349">
        <f>'9.2.1. sz. mell  '!G27+'9.2.2. sz. mell  '!G27+'9.2.3. sz. mell  '!G27</f>
        <v>0</v>
      </c>
    </row>
    <row r="28" spans="1:7" s="46" customFormat="1" ht="12" customHeight="1" thickBot="1">
      <c r="A28" s="169" t="s">
        <v>93</v>
      </c>
      <c r="B28" s="153" t="s">
        <v>155</v>
      </c>
      <c r="C28" s="139">
        <f>'9.2.1. sz. mell  '!C28+'9.2.2. sz. mell  '!C28+'9.2.3. sz. mell  '!C28</f>
        <v>0</v>
      </c>
      <c r="D28" s="139">
        <f>'9.2.1. sz. mell  '!D28+'9.2.2. sz. mell  '!D28+'9.2.3. sz. mell  '!D28</f>
        <v>0</v>
      </c>
      <c r="E28" s="139">
        <f>'9.2.1. sz. mell  '!E28+'9.2.2. sz. mell  '!E28+'9.2.3. sz. mell  '!E28</f>
        <v>0</v>
      </c>
      <c r="F28" s="139">
        <f>'9.2.1. sz. mell  '!F28+'9.2.2. sz. mell  '!F28+'9.2.3. sz. mell  '!F28</f>
        <v>0</v>
      </c>
      <c r="G28" s="349">
        <f>'9.2.1. sz. mell  '!G28+'9.2.2. sz. mell  '!G28+'9.2.3. sz. mell  '!G28</f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+C30+C32+C33+C34+C35+C36+C37</f>
        <v>0</v>
      </c>
      <c r="D29" s="143">
        <f>+D30+D32+D33+D34+D35+D36+D37</f>
        <v>0</v>
      </c>
      <c r="E29" s="143">
        <f>+E30+E32+E33+E34+E35+E36+E37</f>
        <v>0</v>
      </c>
      <c r="F29" s="143">
        <f>+F30+F32+F33+F34+F35+F36+F37</f>
        <v>0</v>
      </c>
      <c r="G29" s="282">
        <f>+G30+G32+G33+G34+G35+G36+G37</f>
        <v>0</v>
      </c>
    </row>
    <row r="30" spans="1:7" s="46" customFormat="1" ht="12" customHeight="1">
      <c r="A30" s="167" t="s">
        <v>156</v>
      </c>
      <c r="B30" s="151" t="s">
        <v>422</v>
      </c>
      <c r="C30" s="139">
        <f>'9.2.1. sz. mell  '!C30+'9.2.2. sz. mell  '!C30+'9.2.3. sz. mell  '!C30</f>
        <v>0</v>
      </c>
      <c r="D30" s="139">
        <f>'9.2.1. sz. mell  '!D30+'9.2.2. sz. mell  '!D30+'9.2.3. sz. mell  '!D30</f>
        <v>0</v>
      </c>
      <c r="E30" s="139">
        <f>'9.2.1. sz. mell  '!E30+'9.2.2. sz. mell  '!E30+'9.2.3. sz. mell  '!E30</f>
        <v>0</v>
      </c>
      <c r="F30" s="139">
        <f>'9.2.1. sz. mell  '!F30+'9.2.2. sz. mell  '!F30+'9.2.3. sz. mell  '!F30</f>
        <v>0</v>
      </c>
      <c r="G30" s="349">
        <f>'9.2.1. sz. mell  '!G30+'9.2.2. sz. mell  '!G30+'9.2.3. sz. mell  '!G30</f>
        <v>0</v>
      </c>
    </row>
    <row r="31" spans="1:7" s="46" customFormat="1" ht="12" customHeight="1">
      <c r="A31" s="167" t="s">
        <v>157</v>
      </c>
      <c r="B31" s="151" t="s">
        <v>451</v>
      </c>
      <c r="C31" s="139">
        <f>'9.2.1. sz. mell  '!C31+'9.2.2. sz. mell  '!C31+'9.2.3. sz. mell  '!C31</f>
        <v>0</v>
      </c>
      <c r="D31" s="139">
        <f>'9.2.1. sz. mell  '!D31+'9.2.2. sz. mell  '!D31+'9.2.3. sz. mell  '!D31</f>
        <v>0</v>
      </c>
      <c r="E31" s="139">
        <f>'9.2.1. sz. mell  '!E31+'9.2.2. sz. mell  '!E31+'9.2.3. sz. mell  '!E31</f>
        <v>0</v>
      </c>
      <c r="F31" s="139">
        <f>'9.2.1. sz. mell  '!F31+'9.2.2. sz. mell  '!F31+'9.2.3. sz. mell  '!F31</f>
        <v>0</v>
      </c>
      <c r="G31" s="349">
        <f>'9.2.1. sz. mell  '!G31+'9.2.2. sz. mell  '!G31+'9.2.3. sz. mell  '!G31</f>
        <v>0</v>
      </c>
    </row>
    <row r="32" spans="1:7" s="46" customFormat="1" ht="12" customHeight="1">
      <c r="A32" s="168" t="s">
        <v>158</v>
      </c>
      <c r="B32" s="152" t="s">
        <v>452</v>
      </c>
      <c r="C32" s="139">
        <f>'9.2.1. sz. mell  '!C32+'9.2.2. sz. mell  '!C32+'9.2.3. sz. mell  '!C32</f>
        <v>0</v>
      </c>
      <c r="D32" s="139">
        <f>'9.2.1. sz. mell  '!D32+'9.2.2. sz. mell  '!D32+'9.2.3. sz. mell  '!D32</f>
        <v>0</v>
      </c>
      <c r="E32" s="139">
        <f>'9.2.1. sz. mell  '!E32+'9.2.2. sz. mell  '!E32+'9.2.3. sz. mell  '!E32</f>
        <v>0</v>
      </c>
      <c r="F32" s="139">
        <f>'9.2.1. sz. mell  '!F32+'9.2.2. sz. mell  '!F32+'9.2.3. sz. mell  '!F32</f>
        <v>0</v>
      </c>
      <c r="G32" s="349">
        <f>'9.2.1. sz. mell  '!G32+'9.2.2. sz. mell  '!G32+'9.2.3. sz. mell  '!G32</f>
        <v>0</v>
      </c>
    </row>
    <row r="33" spans="1:7" s="46" customFormat="1" ht="12" customHeight="1">
      <c r="A33" s="168" t="s">
        <v>159</v>
      </c>
      <c r="B33" s="152" t="s">
        <v>423</v>
      </c>
      <c r="C33" s="139">
        <f>'9.2.1. sz. mell  '!C33+'9.2.2. sz. mell  '!C33+'9.2.3. sz. mell  '!C33</f>
        <v>0</v>
      </c>
      <c r="D33" s="139">
        <f>'9.2.1. sz. mell  '!D33+'9.2.2. sz. mell  '!D33+'9.2.3. sz. mell  '!D33</f>
        <v>0</v>
      </c>
      <c r="E33" s="139">
        <f>'9.2.1. sz. mell  '!E33+'9.2.2. sz. mell  '!E33+'9.2.3. sz. mell  '!E33</f>
        <v>0</v>
      </c>
      <c r="F33" s="139">
        <f>'9.2.1. sz. mell  '!F33+'9.2.2. sz. mell  '!F33+'9.2.3. sz. mell  '!F33</f>
        <v>0</v>
      </c>
      <c r="G33" s="349">
        <f>'9.2.1. sz. mell  '!G33+'9.2.2. sz. mell  '!G33+'9.2.3. sz. mell  '!G33</f>
        <v>0</v>
      </c>
    </row>
    <row r="34" spans="1:7" s="46" customFormat="1" ht="12" customHeight="1">
      <c r="A34" s="168" t="s">
        <v>425</v>
      </c>
      <c r="B34" s="152" t="s">
        <v>424</v>
      </c>
      <c r="C34" s="139">
        <f>'9.2.1. sz. mell  '!C34+'9.2.2. sz. mell  '!C34+'9.2.3. sz. mell  '!C34</f>
        <v>0</v>
      </c>
      <c r="D34" s="139">
        <f>'9.2.1. sz. mell  '!D34+'9.2.2. sz. mell  '!D34+'9.2.3. sz. mell  '!D34</f>
        <v>0</v>
      </c>
      <c r="E34" s="139">
        <f>'9.2.1. sz. mell  '!E34+'9.2.2. sz. mell  '!E34+'9.2.3. sz. mell  '!E34</f>
        <v>0</v>
      </c>
      <c r="F34" s="139">
        <f>'9.2.1. sz. mell  '!F34+'9.2.2. sz. mell  '!F34+'9.2.3. sz. mell  '!F34</f>
        <v>0</v>
      </c>
      <c r="G34" s="349">
        <f>'9.2.1. sz. mell  '!G34+'9.2.2. sz. mell  '!G34+'9.2.3. sz. mell  '!G34</f>
        <v>0</v>
      </c>
    </row>
    <row r="35" spans="1:7" s="46" customFormat="1" ht="12" customHeight="1">
      <c r="A35" s="168" t="s">
        <v>426</v>
      </c>
      <c r="B35" s="152" t="s">
        <v>160</v>
      </c>
      <c r="C35" s="139">
        <f>'9.2.1. sz. mell  '!C35+'9.2.2. sz. mell  '!C35+'9.2.3. sz. mell  '!C35</f>
        <v>0</v>
      </c>
      <c r="D35" s="139">
        <f>'9.2.1. sz. mell  '!D35+'9.2.2. sz. mell  '!D35+'9.2.3. sz. mell  '!D35</f>
        <v>0</v>
      </c>
      <c r="E35" s="139">
        <f>'9.2.1. sz. mell  '!E35+'9.2.2. sz. mell  '!E35+'9.2.3. sz. mell  '!E35</f>
        <v>0</v>
      </c>
      <c r="F35" s="139">
        <f>'9.2.1. sz. mell  '!F35+'9.2.2. sz. mell  '!F35+'9.2.3. sz. mell  '!F35</f>
        <v>0</v>
      </c>
      <c r="G35" s="349">
        <f>'9.2.1. sz. mell  '!G35+'9.2.2. sz. mell  '!G35+'9.2.3. sz. mell  '!G35</f>
        <v>0</v>
      </c>
    </row>
    <row r="36" spans="1:7" s="46" customFormat="1" ht="12" customHeight="1">
      <c r="A36" s="168" t="s">
        <v>427</v>
      </c>
      <c r="B36" s="152" t="s">
        <v>161</v>
      </c>
      <c r="C36" s="139">
        <f>'9.2.1. sz. mell  '!C36+'9.2.2. sz. mell  '!C36+'9.2.3. sz. mell  '!C36</f>
        <v>0</v>
      </c>
      <c r="D36" s="139">
        <f>'9.2.1. sz. mell  '!D36+'9.2.2. sz. mell  '!D36+'9.2.3. sz. mell  '!D36</f>
        <v>0</v>
      </c>
      <c r="E36" s="139">
        <f>'9.2.1. sz. mell  '!E36+'9.2.2. sz. mell  '!E36+'9.2.3. sz. mell  '!E36</f>
        <v>0</v>
      </c>
      <c r="F36" s="139">
        <f>'9.2.1. sz. mell  '!F36+'9.2.2. sz. mell  '!F36+'9.2.3. sz. mell  '!F36</f>
        <v>0</v>
      </c>
      <c r="G36" s="349">
        <f>'9.2.1. sz. mell  '!G36+'9.2.2. sz. mell  '!G36+'9.2.3. sz. mell  '!G36</f>
        <v>0</v>
      </c>
    </row>
    <row r="37" spans="1:7" s="46" customFormat="1" ht="12" customHeight="1" thickBot="1">
      <c r="A37" s="169" t="s">
        <v>453</v>
      </c>
      <c r="B37" s="153" t="s">
        <v>162</v>
      </c>
      <c r="C37" s="139">
        <f>'9.2.1. sz. mell  '!C37+'9.2.2. sz. mell  '!C37+'9.2.3. sz. mell  '!C37</f>
        <v>0</v>
      </c>
      <c r="D37" s="139">
        <f>'9.2.1. sz. mell  '!D37+'9.2.2. sz. mell  '!D37+'9.2.3. sz. mell  '!D37</f>
        <v>0</v>
      </c>
      <c r="E37" s="139">
        <f>'9.2.1. sz. mell  '!E37+'9.2.2. sz. mell  '!E37+'9.2.3. sz. mell  '!E37</f>
        <v>0</v>
      </c>
      <c r="F37" s="139">
        <f>'9.2.1. sz. mell  '!F37+'9.2.2. sz. mell  '!F37+'9.2.3. sz. mell  '!F37</f>
        <v>0</v>
      </c>
      <c r="G37" s="349">
        <f>'9.2.1. sz. mell  '!G37+'9.2.2. sz. mell  '!G37+'9.2.3. sz. mell  '!G37</f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17000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17000</v>
      </c>
    </row>
    <row r="39" spans="1:7" s="46" customFormat="1" ht="12" customHeight="1">
      <c r="A39" s="167" t="s">
        <v>52</v>
      </c>
      <c r="B39" s="151" t="s">
        <v>165</v>
      </c>
      <c r="C39" s="139">
        <f>'9.2.1. sz. mell  '!C39+'9.2.2. sz. mell  '!C39+'9.2.3. sz. mell  '!C39</f>
        <v>0</v>
      </c>
      <c r="D39" s="139">
        <f>'9.2.1. sz. mell  '!D39+'9.2.2. sz. mell  '!D39+'9.2.3. sz. mell  '!D39</f>
        <v>0</v>
      </c>
      <c r="E39" s="139">
        <f>'9.2.1. sz. mell  '!E39+'9.2.2. sz. mell  '!E39+'9.2.3. sz. mell  '!E39</f>
        <v>0</v>
      </c>
      <c r="F39" s="139">
        <f>'9.2.1. sz. mell  '!F39+'9.2.2. sz. mell  '!F39+'9.2.3. sz. mell  '!F39</f>
        <v>0</v>
      </c>
      <c r="G39" s="349">
        <f>'9.2.1. sz. mell  '!G39+'9.2.2. sz. mell  '!G39+'9.2.3. sz. mell  '!G39</f>
        <v>0</v>
      </c>
    </row>
    <row r="40" spans="1:7" s="46" customFormat="1" ht="12" customHeight="1">
      <c r="A40" s="168" t="s">
        <v>53</v>
      </c>
      <c r="B40" s="152" t="s">
        <v>166</v>
      </c>
      <c r="C40" s="139">
        <f>'9.2.1. sz. mell  '!C40+'9.2.2. sz. mell  '!C40+'9.2.3. sz. mell  '!C40</f>
        <v>15000</v>
      </c>
      <c r="D40" s="139">
        <f>'9.2.1. sz. mell  '!D40+'9.2.2. sz. mell  '!D40+'9.2.3. sz. mell  '!D40</f>
        <v>0</v>
      </c>
      <c r="E40" s="139">
        <f>'9.2.1. sz. mell  '!E40+'9.2.2. sz. mell  '!E40+'9.2.3. sz. mell  '!E40</f>
        <v>0</v>
      </c>
      <c r="F40" s="139">
        <f>'9.2.1. sz. mell  '!F40+'9.2.2. sz. mell  '!F40+'9.2.3. sz. mell  '!F40</f>
        <v>0</v>
      </c>
      <c r="G40" s="349">
        <f>'9.2.1. sz. mell  '!G40+'9.2.2. sz. mell  '!G40+'9.2.3. sz. mell  '!G40</f>
        <v>15000</v>
      </c>
    </row>
    <row r="41" spans="1:7" s="46" customFormat="1" ht="12" customHeight="1">
      <c r="A41" s="168" t="s">
        <v>54</v>
      </c>
      <c r="B41" s="152" t="s">
        <v>167</v>
      </c>
      <c r="C41" s="139">
        <f>'9.2.1. sz. mell  '!C41+'9.2.2. sz. mell  '!C41+'9.2.3. sz. mell  '!C41</f>
        <v>0</v>
      </c>
      <c r="D41" s="139">
        <f>'9.2.1. sz. mell  '!D41+'9.2.2. sz. mell  '!D41+'9.2.3. sz. mell  '!D41</f>
        <v>0</v>
      </c>
      <c r="E41" s="139">
        <f>'9.2.1. sz. mell  '!E41+'9.2.2. sz. mell  '!E41+'9.2.3. sz. mell  '!E41</f>
        <v>0</v>
      </c>
      <c r="F41" s="139">
        <f>'9.2.1. sz. mell  '!F41+'9.2.2. sz. mell  '!F41+'9.2.3. sz. mell  '!F41</f>
        <v>0</v>
      </c>
      <c r="G41" s="349">
        <f>'9.2.1. sz. mell  '!G41+'9.2.2. sz. mell  '!G41+'9.2.3. sz. mell  '!G41</f>
        <v>0</v>
      </c>
    </row>
    <row r="42" spans="1:7" s="46" customFormat="1" ht="12" customHeight="1">
      <c r="A42" s="168" t="s">
        <v>96</v>
      </c>
      <c r="B42" s="152" t="s">
        <v>168</v>
      </c>
      <c r="C42" s="139">
        <f>'9.2.1. sz. mell  '!C42+'9.2.2. sz. mell  '!C42+'9.2.3. sz. mell  '!C42</f>
        <v>0</v>
      </c>
      <c r="D42" s="139">
        <f>'9.2.1. sz. mell  '!D42+'9.2.2. sz. mell  '!D42+'9.2.3. sz. mell  '!D42</f>
        <v>0</v>
      </c>
      <c r="E42" s="139">
        <f>'9.2.1. sz. mell  '!E42+'9.2.2. sz. mell  '!E42+'9.2.3. sz. mell  '!E42</f>
        <v>0</v>
      </c>
      <c r="F42" s="139">
        <f>'9.2.1. sz. mell  '!F42+'9.2.2. sz. mell  '!F42+'9.2.3. sz. mell  '!F42</f>
        <v>0</v>
      </c>
      <c r="G42" s="349">
        <f>'9.2.1. sz. mell  '!G42+'9.2.2. sz. mell  '!G42+'9.2.3. sz. mell  '!G42</f>
        <v>0</v>
      </c>
    </row>
    <row r="43" spans="1:7" s="46" customFormat="1" ht="12" customHeight="1">
      <c r="A43" s="168" t="s">
        <v>97</v>
      </c>
      <c r="B43" s="152" t="s">
        <v>169</v>
      </c>
      <c r="C43" s="139">
        <f>'9.2.1. sz. mell  '!C43+'9.2.2. sz. mell  '!C43+'9.2.3. sz. mell  '!C43</f>
        <v>0</v>
      </c>
      <c r="D43" s="139">
        <f>'9.2.1. sz. mell  '!D43+'9.2.2. sz. mell  '!D43+'9.2.3. sz. mell  '!D43</f>
        <v>0</v>
      </c>
      <c r="E43" s="139">
        <f>'9.2.1. sz. mell  '!E43+'9.2.2. sz. mell  '!E43+'9.2.3. sz. mell  '!E43</f>
        <v>0</v>
      </c>
      <c r="F43" s="139">
        <f>'9.2.1. sz. mell  '!F43+'9.2.2. sz. mell  '!F43+'9.2.3. sz. mell  '!F43</f>
        <v>0</v>
      </c>
      <c r="G43" s="349">
        <f>'9.2.1. sz. mell  '!G43+'9.2.2. sz. mell  '!G43+'9.2.3. sz. mell  '!G43</f>
        <v>0</v>
      </c>
    </row>
    <row r="44" spans="1:7" s="46" customFormat="1" ht="12" customHeight="1">
      <c r="A44" s="168" t="s">
        <v>98</v>
      </c>
      <c r="B44" s="152" t="s">
        <v>170</v>
      </c>
      <c r="C44" s="139">
        <f>'9.2.1. sz. mell  '!C44+'9.2.2. sz. mell  '!C44+'9.2.3. sz. mell  '!C44</f>
        <v>0</v>
      </c>
      <c r="D44" s="139">
        <f>'9.2.1. sz. mell  '!D44+'9.2.2. sz. mell  '!D44+'9.2.3. sz. mell  '!D44</f>
        <v>0</v>
      </c>
      <c r="E44" s="139">
        <f>'9.2.1. sz. mell  '!E44+'9.2.2. sz. mell  '!E44+'9.2.3. sz. mell  '!E44</f>
        <v>0</v>
      </c>
      <c r="F44" s="139">
        <f>'9.2.1. sz. mell  '!F44+'9.2.2. sz. mell  '!F44+'9.2.3. sz. mell  '!F44</f>
        <v>0</v>
      </c>
      <c r="G44" s="347">
        <f>'9.2.1. sz. mell  '!G44+'9.2.2. sz. mell  '!G44+'9.2.3. sz. mell  '!G44</f>
        <v>0</v>
      </c>
    </row>
    <row r="45" spans="1:7" s="46" customFormat="1" ht="12" customHeight="1">
      <c r="A45" s="168" t="s">
        <v>99</v>
      </c>
      <c r="B45" s="152" t="s">
        <v>171</v>
      </c>
      <c r="C45" s="139">
        <f>'9.2.1. sz. mell  '!C45+'9.2.2. sz. mell  '!C45+'9.2.3. sz. mell  '!C45</f>
        <v>0</v>
      </c>
      <c r="D45" s="139">
        <f>'9.2.1. sz. mell  '!D45+'9.2.2. sz. mell  '!D45+'9.2.3. sz. mell  '!D45</f>
        <v>0</v>
      </c>
      <c r="E45" s="139">
        <f>'9.2.1. sz. mell  '!E45+'9.2.2. sz. mell  '!E45+'9.2.3. sz. mell  '!E45</f>
        <v>0</v>
      </c>
      <c r="F45" s="139">
        <f>'9.2.1. sz. mell  '!F45+'9.2.2. sz. mell  '!F45+'9.2.3. sz. mell  '!F45</f>
        <v>0</v>
      </c>
      <c r="G45" s="349">
        <f>'9.2.1. sz. mell  '!G45+'9.2.2. sz. mell  '!G45+'9.2.3. sz. mell  '!G45</f>
        <v>0</v>
      </c>
    </row>
    <row r="46" spans="1:7" s="46" customFormat="1" ht="12" customHeight="1">
      <c r="A46" s="168" t="s">
        <v>100</v>
      </c>
      <c r="B46" s="152" t="s">
        <v>172</v>
      </c>
      <c r="C46" s="139">
        <f>'9.2.1. sz. mell  '!C46+'9.2.2. sz. mell  '!C46+'9.2.3. sz. mell  '!C46</f>
        <v>1000</v>
      </c>
      <c r="D46" s="139">
        <f>'9.2.1. sz. mell  '!D46+'9.2.2. sz. mell  '!D46+'9.2.3. sz. mell  '!D46</f>
        <v>0</v>
      </c>
      <c r="E46" s="139">
        <f>'9.2.1. sz. mell  '!E46+'9.2.2. sz. mell  '!E46+'9.2.3. sz. mell  '!E46</f>
        <v>0</v>
      </c>
      <c r="F46" s="139">
        <f>'9.2.1. sz. mell  '!F46+'9.2.2. sz. mell  '!F46+'9.2.3. sz. mell  '!F46</f>
        <v>0</v>
      </c>
      <c r="G46" s="349">
        <f>'9.2.1. sz. mell  '!G46+'9.2.2. sz. mell  '!G46+'9.2.3. sz. mell  '!G46</f>
        <v>1000</v>
      </c>
    </row>
    <row r="47" spans="1:7" s="46" customFormat="1" ht="12" customHeight="1">
      <c r="A47" s="168" t="s">
        <v>163</v>
      </c>
      <c r="B47" s="152" t="s">
        <v>173</v>
      </c>
      <c r="C47" s="139">
        <f>'9.2.1. sz. mell  '!C47+'9.2.2. sz. mell  '!C47+'9.2.3. sz. mell  '!C47</f>
        <v>0</v>
      </c>
      <c r="D47" s="139">
        <f>'9.2.1. sz. mell  '!D47+'9.2.2. sz. mell  '!D47+'9.2.3. sz. mell  '!D47</f>
        <v>0</v>
      </c>
      <c r="E47" s="139">
        <f>'9.2.1. sz. mell  '!E47+'9.2.2. sz. mell  '!E47+'9.2.3. sz. mell  '!E47</f>
        <v>0</v>
      </c>
      <c r="F47" s="139">
        <f>'9.2.1. sz. mell  '!F47+'9.2.2. sz. mell  '!F47+'9.2.3. sz. mell  '!F47</f>
        <v>0</v>
      </c>
      <c r="G47" s="349">
        <f>'9.2.1. sz. mell  '!G47+'9.2.2. sz. mell  '!G47+'9.2.3. sz. mell  '!G47</f>
        <v>0</v>
      </c>
    </row>
    <row r="48" spans="1:7" s="46" customFormat="1" ht="12" customHeight="1">
      <c r="A48" s="169" t="s">
        <v>164</v>
      </c>
      <c r="B48" s="153" t="s">
        <v>302</v>
      </c>
      <c r="C48" s="139">
        <f>'9.2.1. sz. mell  '!C48+'9.2.2. sz. mell  '!C48+'9.2.3. sz. mell  '!C48</f>
        <v>0</v>
      </c>
      <c r="D48" s="139">
        <f>'9.2.1. sz. mell  '!D48+'9.2.2. sz. mell  '!D48+'9.2.3. sz. mell  '!D48</f>
        <v>0</v>
      </c>
      <c r="E48" s="139">
        <f>'9.2.1. sz. mell  '!E48+'9.2.2. sz. mell  '!E48+'9.2.3. sz. mell  '!E48</f>
        <v>0</v>
      </c>
      <c r="F48" s="139">
        <f>'9.2.1. sz. mell  '!F48+'9.2.2. sz. mell  '!F48+'9.2.3. sz. mell  '!F48</f>
        <v>0</v>
      </c>
      <c r="G48" s="349">
        <f>'9.2.1. sz. mell  '!G48+'9.2.2. sz. mell  '!G48+'9.2.3. sz. mell  '!G48</f>
        <v>0</v>
      </c>
    </row>
    <row r="49" spans="1:7" s="46" customFormat="1" ht="12" customHeight="1" thickBot="1">
      <c r="A49" s="169" t="s">
        <v>301</v>
      </c>
      <c r="B49" s="153" t="s">
        <v>174</v>
      </c>
      <c r="C49" s="139">
        <f>'9.2.1. sz. mell  '!C49+'9.2.2. sz. mell  '!C49+'9.2.3. sz. mell  '!C49</f>
        <v>1000</v>
      </c>
      <c r="D49" s="139">
        <f>'9.2.1. sz. mell  '!D49+'9.2.2. sz. mell  '!D49+'9.2.3. sz. mell  '!D49</f>
        <v>0</v>
      </c>
      <c r="E49" s="139">
        <f>'9.2.1. sz. mell  '!E49+'9.2.2. sz. mell  '!E49+'9.2.3. sz. mell  '!E49</f>
        <v>0</v>
      </c>
      <c r="F49" s="139">
        <f>'9.2.1. sz. mell  '!F49+'9.2.2. sz. mell  '!F49+'9.2.3. sz. mell  '!F49</f>
        <v>0</v>
      </c>
      <c r="G49" s="349">
        <f>'9.2.1. sz. mell  '!G49+'9.2.2. sz. mell  '!G49+'9.2.3. sz. mell  '!G49</f>
        <v>1000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>
        <f>'9.2.1. sz. mell  '!C51+'9.2.2. sz. mell  '!C51+'9.2.3. sz. mell  '!C51</f>
        <v>0</v>
      </c>
      <c r="D51" s="182">
        <f>'9.2.1. sz. mell  '!D51+'9.2.2. sz. mell  '!D51+'9.2.3. sz. mell  '!D51</f>
        <v>0</v>
      </c>
      <c r="E51" s="182">
        <f>'9.2.1. sz. mell  '!E51+'9.2.2. sz. mell  '!E51+'9.2.3. sz. mell  '!E51</f>
        <v>0</v>
      </c>
      <c r="F51" s="182">
        <f>'9.2.1. sz. mell  '!F51+'9.2.2. sz. mell  '!F51+'9.2.3. sz. mell  '!F51</f>
        <v>0</v>
      </c>
      <c r="G51" s="355">
        <f>'9.2.1. sz. mell  '!G51+'9.2.2. sz. mell  '!G51+'9.2.3. sz. mell  '!G51</f>
        <v>0</v>
      </c>
    </row>
    <row r="52" spans="1:7" s="46" customFormat="1" ht="12" customHeight="1">
      <c r="A52" s="168" t="s">
        <v>56</v>
      </c>
      <c r="B52" s="152" t="s">
        <v>180</v>
      </c>
      <c r="C52" s="182">
        <f>'9.2.1. sz. mell  '!C52+'9.2.2. sz. mell  '!C52+'9.2.3. sz. mell  '!C52</f>
        <v>0</v>
      </c>
      <c r="D52" s="182">
        <f>'9.2.1. sz. mell  '!D52+'9.2.2. sz. mell  '!D52+'9.2.3. sz. mell  '!D52</f>
        <v>0</v>
      </c>
      <c r="E52" s="182">
        <f>'9.2.1. sz. mell  '!E52+'9.2.2. sz. mell  '!E52+'9.2.3. sz. mell  '!E52</f>
        <v>0</v>
      </c>
      <c r="F52" s="182">
        <f>'9.2.1. sz. mell  '!F52+'9.2.2. sz. mell  '!F52+'9.2.3. sz. mell  '!F52</f>
        <v>0</v>
      </c>
      <c r="G52" s="355">
        <f>'9.2.1. sz. mell  '!G52+'9.2.2. sz. mell  '!G52+'9.2.3. sz. mell  '!G52</f>
        <v>0</v>
      </c>
    </row>
    <row r="53" spans="1:7" s="46" customFormat="1" ht="12" customHeight="1">
      <c r="A53" s="168" t="s">
        <v>176</v>
      </c>
      <c r="B53" s="152" t="s">
        <v>181</v>
      </c>
      <c r="C53" s="182">
        <f>'9.2.1. sz. mell  '!C53+'9.2.2. sz. mell  '!C53+'9.2.3. sz. mell  '!C53</f>
        <v>0</v>
      </c>
      <c r="D53" s="182">
        <f>'9.2.1. sz. mell  '!D53+'9.2.2. sz. mell  '!D53+'9.2.3. sz. mell  '!D53</f>
        <v>0</v>
      </c>
      <c r="E53" s="182">
        <f>'9.2.1. sz. mell  '!E53+'9.2.2. sz. mell  '!E53+'9.2.3. sz. mell  '!E53</f>
        <v>0</v>
      </c>
      <c r="F53" s="182">
        <f>'9.2.1. sz. mell  '!F53+'9.2.2. sz. mell  '!F53+'9.2.3. sz. mell  '!F53</f>
        <v>0</v>
      </c>
      <c r="G53" s="355">
        <f>'9.2.1. sz. mell  '!G53+'9.2.2. sz. mell  '!G53+'9.2.3. sz. mell  '!G53</f>
        <v>0</v>
      </c>
    </row>
    <row r="54" spans="1:7" s="46" customFormat="1" ht="12" customHeight="1">
      <c r="A54" s="168" t="s">
        <v>177</v>
      </c>
      <c r="B54" s="152" t="s">
        <v>182</v>
      </c>
      <c r="C54" s="182">
        <f>'9.2.1. sz. mell  '!C54+'9.2.2. sz. mell  '!C54+'9.2.3. sz. mell  '!C54</f>
        <v>0</v>
      </c>
      <c r="D54" s="182">
        <f>'9.2.1. sz. mell  '!D54+'9.2.2. sz. mell  '!D54+'9.2.3. sz. mell  '!D54</f>
        <v>0</v>
      </c>
      <c r="E54" s="182">
        <f>'9.2.1. sz. mell  '!E54+'9.2.2. sz. mell  '!E54+'9.2.3. sz. mell  '!E54</f>
        <v>0</v>
      </c>
      <c r="F54" s="182">
        <f>'9.2.1. sz. mell  '!F54+'9.2.2. sz. mell  '!F54+'9.2.3. sz. mell  '!F54</f>
        <v>0</v>
      </c>
      <c r="G54" s="355">
        <f>'9.2.1. sz. mell  '!G54+'9.2.2. sz. mell  '!G54+'9.2.3. sz. mell  '!G54</f>
        <v>0</v>
      </c>
    </row>
    <row r="55" spans="1:7" s="46" customFormat="1" ht="12" customHeight="1" thickBot="1">
      <c r="A55" s="169" t="s">
        <v>178</v>
      </c>
      <c r="B55" s="153" t="s">
        <v>183</v>
      </c>
      <c r="C55" s="182">
        <f>'9.2.1. sz. mell  '!C55+'9.2.2. sz. mell  '!C55+'9.2.3. sz. mell  '!C55</f>
        <v>0</v>
      </c>
      <c r="D55" s="182">
        <f>'9.2.1. sz. mell  '!D55+'9.2.2. sz. mell  '!D55+'9.2.3. sz. mell  '!D55</f>
        <v>0</v>
      </c>
      <c r="E55" s="182">
        <f>'9.2.1. sz. mell  '!E55+'9.2.2. sz. mell  '!E55+'9.2.3. sz. mell  '!E55</f>
        <v>0</v>
      </c>
      <c r="F55" s="182">
        <f>'9.2.1. sz. mell  '!F55+'9.2.2. sz. mell  '!F55+'9.2.3. sz. mell  '!F55</f>
        <v>0</v>
      </c>
      <c r="G55" s="355">
        <f>'9.2.1. sz. mell  '!G55+'9.2.2. sz. mell  '!G55+'9.2.3. sz. mell  '!G55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>
        <f>'9.2.1. sz. mell  '!C57+'9.2.2. sz. mell  '!C57+'9.2.3. sz. mell  '!C57</f>
        <v>0</v>
      </c>
      <c r="D57" s="139">
        <f>'9.2.1. sz. mell  '!D57+'9.2.2. sz. mell  '!D57+'9.2.3. sz. mell  '!D57</f>
        <v>0</v>
      </c>
      <c r="E57" s="139">
        <f>'9.2.1. sz. mell  '!E57+'9.2.2. sz. mell  '!E57+'9.2.3. sz. mell  '!E57</f>
        <v>0</v>
      </c>
      <c r="F57" s="139">
        <f>'9.2.1. sz. mell  '!F57+'9.2.2. sz. mell  '!F57+'9.2.3. sz. mell  '!F57</f>
        <v>0</v>
      </c>
      <c r="G57" s="349">
        <f>'9.2.1. sz. mell  '!G57+'9.2.2. sz. mell  '!G57+'9.2.3. sz. mell  '!G57</f>
        <v>0</v>
      </c>
    </row>
    <row r="58" spans="1:7" s="46" customFormat="1" ht="22.5">
      <c r="A58" s="168" t="s">
        <v>58</v>
      </c>
      <c r="B58" s="152" t="s">
        <v>295</v>
      </c>
      <c r="C58" s="139">
        <f>'9.2.1. sz. mell  '!C58+'9.2.2. sz. mell  '!C58+'9.2.3. sz. mell  '!C58</f>
        <v>0</v>
      </c>
      <c r="D58" s="139">
        <f>'9.2.1. sz. mell  '!D58+'9.2.2. sz. mell  '!D58+'9.2.3. sz. mell  '!D58</f>
        <v>0</v>
      </c>
      <c r="E58" s="139">
        <f>'9.2.1. sz. mell  '!E58+'9.2.2. sz. mell  '!E58+'9.2.3. sz. mell  '!E58</f>
        <v>0</v>
      </c>
      <c r="F58" s="139">
        <f>'9.2.1. sz. mell  '!F58+'9.2.2. sz. mell  '!F58+'9.2.3. sz. mell  '!F58</f>
        <v>0</v>
      </c>
      <c r="G58" s="349">
        <f>'9.2.1. sz. mell  '!G58+'9.2.2. sz. mell  '!G58+'9.2.3. sz. mell  '!G58</f>
        <v>0</v>
      </c>
    </row>
    <row r="59" spans="1:7" s="46" customFormat="1" ht="12" customHeight="1">
      <c r="A59" s="168" t="s">
        <v>188</v>
      </c>
      <c r="B59" s="152" t="s">
        <v>186</v>
      </c>
      <c r="C59" s="139">
        <f>'9.2.1. sz. mell  '!C59+'9.2.2. sz. mell  '!C59+'9.2.3. sz. mell  '!C59</f>
        <v>0</v>
      </c>
      <c r="D59" s="139">
        <f>'9.2.1. sz. mell  '!D59+'9.2.2. sz. mell  '!D59+'9.2.3. sz. mell  '!D59</f>
        <v>0</v>
      </c>
      <c r="E59" s="139">
        <f>'9.2.1. sz. mell  '!E59+'9.2.2. sz. mell  '!E59+'9.2.3. sz. mell  '!E59</f>
        <v>0</v>
      </c>
      <c r="F59" s="139">
        <f>'9.2.1. sz. mell  '!F59+'9.2.2. sz. mell  '!F59+'9.2.3. sz. mell  '!F59</f>
        <v>0</v>
      </c>
      <c r="G59" s="349">
        <f>'9.2.1. sz. mell  '!G59+'9.2.2. sz. mell  '!G59+'9.2.3. sz. mell  '!G59</f>
        <v>0</v>
      </c>
    </row>
    <row r="60" spans="1:7" s="46" customFormat="1" ht="12" customHeight="1" thickBot="1">
      <c r="A60" s="169" t="s">
        <v>189</v>
      </c>
      <c r="B60" s="80" t="s">
        <v>187</v>
      </c>
      <c r="C60" s="139">
        <f>'9.2.1. sz. mell  '!C60+'9.2.2. sz. mell  '!C60+'9.2.3. sz. mell  '!C60</f>
        <v>0</v>
      </c>
      <c r="D60" s="139">
        <f>'9.2.1. sz. mell  '!D60+'9.2.2. sz. mell  '!D60+'9.2.3. sz. mell  '!D60</f>
        <v>0</v>
      </c>
      <c r="E60" s="139">
        <f>'9.2.1. sz. mell  '!E60+'9.2.2. sz. mell  '!E60+'9.2.3. sz. mell  '!E60</f>
        <v>0</v>
      </c>
      <c r="F60" s="139">
        <f>'9.2.1. sz. mell  '!F60+'9.2.2. sz. mell  '!F60+'9.2.3. sz. mell  '!F60</f>
        <v>0</v>
      </c>
      <c r="G60" s="349">
        <f>'9.2.1. sz. mell  '!G60+'9.2.2. sz. mell  '!G60+'9.2.3. sz. mell  '!G60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>
        <f>'9.2.1. sz. mell  '!C62+'9.2.2. sz. mell  '!C62+'9.2.3. sz. mell  '!C62</f>
        <v>0</v>
      </c>
      <c r="D62" s="141">
        <f>'9.2.1. sz. mell  '!D62+'9.2.2. sz. mell  '!D62+'9.2.3. sz. mell  '!D62</f>
        <v>0</v>
      </c>
      <c r="E62" s="141">
        <f>'9.2.1. sz. mell  '!E62+'9.2.2. sz. mell  '!E62+'9.2.3. sz. mell  '!E62</f>
        <v>0</v>
      </c>
      <c r="F62" s="141">
        <f>'9.2.1. sz. mell  '!F62+'9.2.2. sz. mell  '!F62+'9.2.3. sz. mell  '!F62</f>
        <v>0</v>
      </c>
      <c r="G62" s="358">
        <f>'9.2.1. sz. mell  '!G62+'9.2.2. sz. mell  '!G62+'9.2.3. sz. mell  '!G62</f>
        <v>0</v>
      </c>
    </row>
    <row r="63" spans="1:7" s="46" customFormat="1" ht="22.5">
      <c r="A63" s="168" t="s">
        <v>103</v>
      </c>
      <c r="B63" s="152" t="s">
        <v>296</v>
      </c>
      <c r="C63" s="141">
        <f>'9.2.1. sz. mell  '!C63+'9.2.2. sz. mell  '!C63+'9.2.3. sz. mell  '!C63</f>
        <v>0</v>
      </c>
      <c r="D63" s="141">
        <f>'9.2.1. sz. mell  '!D63+'9.2.2. sz. mell  '!D63+'9.2.3. sz. mell  '!D63</f>
        <v>0</v>
      </c>
      <c r="E63" s="141">
        <f>'9.2.1. sz. mell  '!E63+'9.2.2. sz. mell  '!E63+'9.2.3. sz. mell  '!E63</f>
        <v>0</v>
      </c>
      <c r="F63" s="141">
        <f>'9.2.1. sz. mell  '!F63+'9.2.2. sz. mell  '!F63+'9.2.3. sz. mell  '!F63</f>
        <v>0</v>
      </c>
      <c r="G63" s="358">
        <f>'9.2.1. sz. mell  '!G63+'9.2.2. sz. mell  '!G63+'9.2.3. sz. mell  '!G63</f>
        <v>0</v>
      </c>
    </row>
    <row r="64" spans="1:7" s="46" customFormat="1" ht="12" customHeight="1">
      <c r="A64" s="168" t="s">
        <v>123</v>
      </c>
      <c r="B64" s="152" t="s">
        <v>193</v>
      </c>
      <c r="C64" s="141">
        <f>'9.2.1. sz. mell  '!C64+'9.2.2. sz. mell  '!C64+'9.2.3. sz. mell  '!C64</f>
        <v>0</v>
      </c>
      <c r="D64" s="141">
        <f>'9.2.1. sz. mell  '!D64+'9.2.2. sz. mell  '!D64+'9.2.3. sz. mell  '!D64</f>
        <v>0</v>
      </c>
      <c r="E64" s="141">
        <f>'9.2.1. sz. mell  '!E64+'9.2.2. sz. mell  '!E64+'9.2.3. sz. mell  '!E64</f>
        <v>0</v>
      </c>
      <c r="F64" s="141">
        <f>'9.2.1. sz. mell  '!F64+'9.2.2. sz. mell  '!F64+'9.2.3. sz. mell  '!F64</f>
        <v>0</v>
      </c>
      <c r="G64" s="358">
        <f>'9.2.1. sz. mell  '!G64+'9.2.2. sz. mell  '!G64+'9.2.3. sz. mell  '!G64</f>
        <v>0</v>
      </c>
    </row>
    <row r="65" spans="1:7" s="46" customFormat="1" ht="12" customHeight="1" thickBot="1">
      <c r="A65" s="169" t="s">
        <v>191</v>
      </c>
      <c r="B65" s="80" t="s">
        <v>194</v>
      </c>
      <c r="C65" s="141">
        <f>'9.2.1. sz. mell  '!C65+'9.2.2. sz. mell  '!C65+'9.2.3. sz. mell  '!C65</f>
        <v>0</v>
      </c>
      <c r="D65" s="141">
        <f>'9.2.1. sz. mell  '!D65+'9.2.2. sz. mell  '!D65+'9.2.3. sz. mell  '!D65</f>
        <v>0</v>
      </c>
      <c r="E65" s="141">
        <f>'9.2.1. sz. mell  '!E65+'9.2.2. sz. mell  '!E65+'9.2.3. sz. mell  '!E65</f>
        <v>0</v>
      </c>
      <c r="F65" s="141">
        <f>'9.2.1. sz. mell  '!F65+'9.2.2. sz. mell  '!F65+'9.2.3. sz. mell  '!F65</f>
        <v>0</v>
      </c>
      <c r="G65" s="358">
        <f>'9.2.1. sz. mell  '!G65+'9.2.2. sz. mell  '!G65+'9.2.3. sz. mell  '!G65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1466000</v>
      </c>
      <c r="D66" s="211">
        <f>+D8+D15+D22+D29+D38+D50+D56+D61</f>
        <v>28000</v>
      </c>
      <c r="E66" s="143">
        <f>+E8+E15+E22+E29+E38+E50+E56+E61</f>
        <v>0</v>
      </c>
      <c r="F66" s="143">
        <f>+F8+F15+F22+F29+F38+F50+F56+F61</f>
        <v>28000</v>
      </c>
      <c r="G66" s="282">
        <f>+G8+G15+G22+G29+G38+G50+G56+G61</f>
        <v>1494000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>
        <f>'9.2.1. sz. mell  '!C68+'9.2.2. sz. mell  '!C68+'9.2.3. sz. mell  '!C68</f>
        <v>0</v>
      </c>
      <c r="D68" s="141">
        <f>'9.2.1. sz. mell  '!D68+'9.2.2. sz. mell  '!D68+'9.2.3. sz. mell  '!D68</f>
        <v>0</v>
      </c>
      <c r="E68" s="141">
        <f>'9.2.1. sz. mell  '!E68+'9.2.2. sz. mell  '!E68+'9.2.3. sz. mell  '!E68</f>
        <v>0</v>
      </c>
      <c r="F68" s="141">
        <f>'9.2.1. sz. mell  '!F68+'9.2.2. sz. mell  '!F68+'9.2.3. sz. mell  '!F68</f>
        <v>0</v>
      </c>
      <c r="G68" s="359">
        <f>'9.2.1. sz. mell  '!G68+'9.2.2. sz. mell  '!G68+'9.2.3. sz. mell  '!G68</f>
        <v>0</v>
      </c>
    </row>
    <row r="69" spans="1:7" s="46" customFormat="1" ht="12" customHeight="1">
      <c r="A69" s="168" t="s">
        <v>234</v>
      </c>
      <c r="B69" s="152" t="s">
        <v>199</v>
      </c>
      <c r="C69" s="141">
        <f>'9.2.1. sz. mell  '!C69+'9.2.2. sz. mell  '!C69+'9.2.3. sz. mell  '!C69</f>
        <v>0</v>
      </c>
      <c r="D69" s="141">
        <f>'9.2.1. sz. mell  '!D69+'9.2.2. sz. mell  '!D69+'9.2.3. sz. mell  '!D69</f>
        <v>0</v>
      </c>
      <c r="E69" s="141">
        <f>'9.2.1. sz. mell  '!E69+'9.2.2. sz. mell  '!E69+'9.2.3. sz. mell  '!E69</f>
        <v>0</v>
      </c>
      <c r="F69" s="141">
        <f>'9.2.1. sz. mell  '!F69+'9.2.2. sz. mell  '!F69+'9.2.3. sz. mell  '!F69</f>
        <v>0</v>
      </c>
      <c r="G69" s="358">
        <f>'9.2.1. sz. mell  '!G69+'9.2.2. sz. mell  '!G69+'9.2.3. sz. mell  '!G69</f>
        <v>0</v>
      </c>
    </row>
    <row r="70" spans="1:7" s="46" customFormat="1" ht="12" customHeight="1" thickBot="1">
      <c r="A70" s="177" t="s">
        <v>235</v>
      </c>
      <c r="B70" s="319" t="s">
        <v>200</v>
      </c>
      <c r="C70" s="141">
        <f>'9.2.1. sz. mell  '!C70+'9.2.2. sz. mell  '!C70+'9.2.3. sz. mell  '!C70</f>
        <v>0</v>
      </c>
      <c r="D70" s="141">
        <f>'9.2.1. sz. mell  '!D70+'9.2.2. sz. mell  '!D70+'9.2.3. sz. mell  '!D70</f>
        <v>0</v>
      </c>
      <c r="E70" s="141">
        <f>'9.2.1. sz. mell  '!E70+'9.2.2. sz. mell  '!E70+'9.2.3. sz. mell  '!E70</f>
        <v>0</v>
      </c>
      <c r="F70" s="141">
        <f>'9.2.1. sz. mell  '!F70+'9.2.2. sz. mell  '!F70+'9.2.3. sz. mell  '!F70</f>
        <v>0</v>
      </c>
      <c r="G70" s="358">
        <f>'9.2.1. sz. mell  '!G70+'9.2.2. sz. mell  '!G70+'9.2.3. sz. mell  '!G70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>
        <f>'9.2.1. sz. mell  '!C72+'9.2.2. sz. mell  '!C72+'9.2.3. sz. mell  '!C72</f>
        <v>0</v>
      </c>
      <c r="D72" s="141">
        <f>'9.2.1. sz. mell  '!D72+'9.2.2. sz. mell  '!D72+'9.2.3. sz. mell  '!D72</f>
        <v>0</v>
      </c>
      <c r="E72" s="141">
        <f>'9.2.1. sz. mell  '!E72+'9.2.2. sz. mell  '!E72+'9.2.3. sz. mell  '!E72</f>
        <v>0</v>
      </c>
      <c r="F72" s="141">
        <f>'9.2.1. sz. mell  '!F72+'9.2.2. sz. mell  '!F72+'9.2.3. sz. mell  '!F72</f>
        <v>0</v>
      </c>
      <c r="G72" s="358">
        <f>'9.2.1. sz. mell  '!G72+'9.2.2. sz. mell  '!G72+'9.2.3. sz. mell  '!G72</f>
        <v>0</v>
      </c>
    </row>
    <row r="73" spans="1:7" s="46" customFormat="1" ht="12" customHeight="1">
      <c r="A73" s="168" t="s">
        <v>81</v>
      </c>
      <c r="B73" s="262" t="s">
        <v>438</v>
      </c>
      <c r="C73" s="141">
        <f>'9.2.1. sz. mell  '!C73+'9.2.2. sz. mell  '!C73+'9.2.3. sz. mell  '!C73</f>
        <v>0</v>
      </c>
      <c r="D73" s="141">
        <f>'9.2.1. sz. mell  '!D73+'9.2.2. sz. mell  '!D73+'9.2.3. sz. mell  '!D73</f>
        <v>0</v>
      </c>
      <c r="E73" s="141">
        <f>'9.2.1. sz. mell  '!E73+'9.2.2. sz. mell  '!E73+'9.2.3. sz. mell  '!E73</f>
        <v>0</v>
      </c>
      <c r="F73" s="141">
        <f>'9.2.1. sz. mell  '!F73+'9.2.2. sz. mell  '!F73+'9.2.3. sz. mell  '!F73</f>
        <v>0</v>
      </c>
      <c r="G73" s="358">
        <f>'9.2.1. sz. mell  '!G73+'9.2.2. sz. mell  '!G73+'9.2.3. sz. mell  '!G73</f>
        <v>0</v>
      </c>
    </row>
    <row r="74" spans="1:7" s="46" customFormat="1" ht="12" customHeight="1">
      <c r="A74" s="168" t="s">
        <v>226</v>
      </c>
      <c r="B74" s="262" t="s">
        <v>204</v>
      </c>
      <c r="C74" s="141">
        <f>'9.2.1. sz. mell  '!C74+'9.2.2. sz. mell  '!C74+'9.2.3. sz. mell  '!C74</f>
        <v>0</v>
      </c>
      <c r="D74" s="141">
        <f>'9.2.1. sz. mell  '!D74+'9.2.2. sz. mell  '!D74+'9.2.3. sz. mell  '!D74</f>
        <v>0</v>
      </c>
      <c r="E74" s="141">
        <f>'9.2.1. sz. mell  '!E74+'9.2.2. sz. mell  '!E74+'9.2.3. sz. mell  '!E74</f>
        <v>0</v>
      </c>
      <c r="F74" s="141">
        <f>'9.2.1. sz. mell  '!F74+'9.2.2. sz. mell  '!F74+'9.2.3. sz. mell  '!F74</f>
        <v>0</v>
      </c>
      <c r="G74" s="358">
        <f>'9.2.1. sz. mell  '!G74+'9.2.2. sz. mell  '!G74+'9.2.3. sz. mell  '!G74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>
        <f>'9.2.1. sz. mell  '!C75+'9.2.2. sz. mell  '!C75+'9.2.3. sz. mell  '!C75</f>
        <v>0</v>
      </c>
      <c r="D75" s="141">
        <f>'9.2.1. sz. mell  '!D75+'9.2.2. sz. mell  '!D75+'9.2.3. sz. mell  '!D75</f>
        <v>0</v>
      </c>
      <c r="E75" s="141">
        <f>'9.2.1. sz. mell  '!E75+'9.2.2. sz. mell  '!E75+'9.2.3. sz. mell  '!E75</f>
        <v>0</v>
      </c>
      <c r="F75" s="141">
        <f>'9.2.1. sz. mell  '!F75+'9.2.2. sz. mell  '!F75+'9.2.3. sz. mell  '!F75</f>
        <v>0</v>
      </c>
      <c r="G75" s="358">
        <f>'9.2.1. sz. mell  '!G75+'9.2.2. sz. mell  '!G75+'9.2.3. sz. mell  '!G75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SUM(C77:C79)</f>
        <v>74168000</v>
      </c>
      <c r="D76" s="137">
        <f>SUM(D77:D79)</f>
        <v>975090</v>
      </c>
      <c r="E76" s="137">
        <f>SUM(E77:E79)</f>
        <v>181000</v>
      </c>
      <c r="F76" s="137">
        <f>SUM(F77:F79)</f>
        <v>1156090</v>
      </c>
      <c r="G76" s="278">
        <f>SUM(G77:G79)</f>
        <v>75324090</v>
      </c>
    </row>
    <row r="77" spans="1:7" s="46" customFormat="1" ht="12" customHeight="1">
      <c r="A77" s="167" t="s">
        <v>228</v>
      </c>
      <c r="B77" s="151" t="s">
        <v>207</v>
      </c>
      <c r="C77" s="141">
        <f>'9.2.1. sz. mell  '!C77+'9.2.2. sz. mell  '!C77+'9.2.3. sz. mell  '!C77</f>
        <v>110000</v>
      </c>
      <c r="D77" s="141">
        <f>'9.2.1. sz. mell  '!D77+'9.2.2. sz. mell  '!D77+'9.2.3. sz. mell  '!D77</f>
        <v>975090</v>
      </c>
      <c r="E77" s="141">
        <f>'9.2.1. sz. mell  '!E77+'9.2.2. sz. mell  '!E77+'9.2.3. sz. mell  '!E77</f>
        <v>0</v>
      </c>
      <c r="F77" s="141">
        <f>'9.2.1. sz. mell  '!F77+'9.2.2. sz. mell  '!F77+'9.2.3. sz. mell  '!F77</f>
        <v>975090</v>
      </c>
      <c r="G77" s="358">
        <f>'9.2.1. sz. mell  '!G77+'9.2.2. sz. mell  '!G77+'9.2.3. sz. mell  '!G77</f>
        <v>1085090</v>
      </c>
    </row>
    <row r="78" spans="1:7" s="46" customFormat="1" ht="12" customHeight="1">
      <c r="A78" s="168" t="s">
        <v>229</v>
      </c>
      <c r="B78" s="79" t="s">
        <v>208</v>
      </c>
      <c r="C78" s="141">
        <f>'9.2.1. sz. mell  '!C78+'9.2.2. sz. mell  '!C78+'9.2.3. sz. mell  '!C78</f>
        <v>0</v>
      </c>
      <c r="D78" s="141">
        <f>'9.2.1. sz. mell  '!D78+'9.2.2. sz. mell  '!D78+'9.2.3. sz. mell  '!D78</f>
        <v>0</v>
      </c>
      <c r="E78" s="141">
        <f>'9.2.1. sz. mell  '!E78+'9.2.2. sz. mell  '!E78+'9.2.3. sz. mell  '!E78</f>
        <v>0</v>
      </c>
      <c r="F78" s="141">
        <f>'9.2.1. sz. mell  '!F78+'9.2.2. sz. mell  '!F78+'9.2.3. sz. mell  '!F78</f>
        <v>0</v>
      </c>
      <c r="G78" s="358">
        <f>'9.2.1. sz. mell  '!G78+'9.2.2. sz. mell  '!G78+'9.2.3. sz. mell  '!G78</f>
        <v>0</v>
      </c>
    </row>
    <row r="79" spans="1:7" s="46" customFormat="1" ht="12" customHeight="1" thickBot="1">
      <c r="A79" s="176" t="s">
        <v>455</v>
      </c>
      <c r="B79" s="343" t="s">
        <v>454</v>
      </c>
      <c r="C79" s="141">
        <f>'9.2.1. sz. mell  '!C79+'9.2.2. sz. mell  '!C79+'9.2.3. sz. mell  '!C79</f>
        <v>74058000</v>
      </c>
      <c r="D79" s="141">
        <f>'9.2.1. sz. mell  '!D79+'9.2.2. sz. mell  '!D79+'9.2.3. sz. mell  '!D79</f>
        <v>0</v>
      </c>
      <c r="E79" s="141">
        <f>'9.2.1. sz. mell  '!E79+'9.2.2. sz. mell  '!E79+'9.2.3. sz. mell  '!E79</f>
        <v>181000</v>
      </c>
      <c r="F79" s="141">
        <f>'9.2.1. sz. mell  '!F79+'9.2.2. sz. mell  '!F79+'9.2.3. sz. mell  '!F79</f>
        <v>181000</v>
      </c>
      <c r="G79" s="358">
        <f>'9.2.1. sz. mell  '!G79+'9.2.2. sz. mell  '!G79+'9.2.3. sz. mell  '!G79</f>
        <v>74239000</v>
      </c>
    </row>
    <row r="80" spans="1:7" s="45" customFormat="1" ht="12" customHeight="1" thickBot="1">
      <c r="A80" s="170" t="s">
        <v>209</v>
      </c>
      <c r="B80" s="78" t="s">
        <v>210</v>
      </c>
      <c r="C80" s="137">
        <f>SUM(C81:C83)</f>
        <v>0</v>
      </c>
      <c r="D80" s="137">
        <f>SUM(D81:D83)</f>
        <v>0</v>
      </c>
      <c r="E80" s="137">
        <f>SUM(E81:E83)</f>
        <v>0</v>
      </c>
      <c r="F80" s="137">
        <f>SUM(F81:F83)</f>
        <v>0</v>
      </c>
      <c r="G80" s="278">
        <f>SUM(G81:G83)</f>
        <v>0</v>
      </c>
    </row>
    <row r="81" spans="1:7" s="46" customFormat="1" ht="12" customHeight="1">
      <c r="A81" s="167" t="s">
        <v>230</v>
      </c>
      <c r="B81" s="151" t="s">
        <v>211</v>
      </c>
      <c r="C81" s="141">
        <f>'9.2.1. sz. mell  '!C81+'9.2.2. sz. mell  '!C81+'9.2.3. sz. mell  '!C81</f>
        <v>0</v>
      </c>
      <c r="D81" s="141">
        <f>'9.2.1. sz. mell  '!D81+'9.2.2. sz. mell  '!D81+'9.2.3. sz. mell  '!D81</f>
        <v>0</v>
      </c>
      <c r="E81" s="141">
        <f>'9.2.1. sz. mell  '!E81+'9.2.2. sz. mell  '!E81+'9.2.3. sz. mell  '!E81</f>
        <v>0</v>
      </c>
      <c r="F81" s="141">
        <f>'9.2.1. sz. mell  '!F81+'9.2.2. sz. mell  '!F81+'9.2.3. sz. mell  '!F81</f>
        <v>0</v>
      </c>
      <c r="G81" s="358">
        <f>'9.2.1. sz. mell  '!G81+'9.2.2. sz. mell  '!G81+'9.2.3. sz. mell  '!G81</f>
        <v>0</v>
      </c>
    </row>
    <row r="82" spans="1:7" s="46" customFormat="1" ht="12" customHeight="1">
      <c r="A82" s="168" t="s">
        <v>231</v>
      </c>
      <c r="B82" s="152" t="s">
        <v>212</v>
      </c>
      <c r="C82" s="141">
        <f>'9.2.1. sz. mell  '!C82+'9.2.2. sz. mell  '!C82+'9.2.3. sz. mell  '!C82</f>
        <v>0</v>
      </c>
      <c r="D82" s="141">
        <f>'9.2.1. sz. mell  '!D82+'9.2.2. sz. mell  '!D82+'9.2.3. sz. mell  '!D82</f>
        <v>0</v>
      </c>
      <c r="E82" s="141">
        <f>'9.2.1. sz. mell  '!E82+'9.2.2. sz. mell  '!E82+'9.2.3. sz. mell  '!E82</f>
        <v>0</v>
      </c>
      <c r="F82" s="141">
        <f>'9.2.1. sz. mell  '!F82+'9.2.2. sz. mell  '!F82+'9.2.3. sz. mell  '!F82</f>
        <v>0</v>
      </c>
      <c r="G82" s="358">
        <f>'9.2.1. sz. mell  '!G82+'9.2.2. sz. mell  '!G82+'9.2.3. sz. mell  '!G82</f>
        <v>0</v>
      </c>
    </row>
    <row r="83" spans="1:7" s="46" customFormat="1" ht="12" customHeight="1" thickBot="1">
      <c r="A83" s="169" t="s">
        <v>232</v>
      </c>
      <c r="B83" s="264" t="s">
        <v>440</v>
      </c>
      <c r="C83" s="141">
        <f>'9.2.1. sz. mell  '!C83+'9.2.2. sz. mell  '!C83+'9.2.3. sz. mell  '!C83</f>
        <v>0</v>
      </c>
      <c r="D83" s="141">
        <f>'9.2.1. sz. mell  '!D83+'9.2.2. sz. mell  '!D83+'9.2.3. sz. mell  '!D83</f>
        <v>0</v>
      </c>
      <c r="E83" s="141">
        <f>'9.2.1. sz. mell  '!E83+'9.2.2. sz. mell  '!E83+'9.2.3. sz. mell  '!E83</f>
        <v>0</v>
      </c>
      <c r="F83" s="141">
        <f>'9.2.1. sz. mell  '!F83+'9.2.2. sz. mell  '!F83+'9.2.3. sz. mell  '!F83</f>
        <v>0</v>
      </c>
      <c r="G83" s="358">
        <f>'9.2.1. sz. mell  '!G83+'9.2.2. sz. mell  '!G83+'9.2.3. sz. mell  '!G83</f>
        <v>0</v>
      </c>
    </row>
    <row r="84" spans="1:7" s="46" customFormat="1" ht="12" customHeight="1" thickBot="1">
      <c r="A84" s="170" t="s">
        <v>213</v>
      </c>
      <c r="B84" s="78" t="s">
        <v>233</v>
      </c>
      <c r="C84" s="137">
        <f>SUM(C85:C88)</f>
        <v>0</v>
      </c>
      <c r="D84" s="137">
        <f>SUM(D85:D88)</f>
        <v>0</v>
      </c>
      <c r="E84" s="137">
        <f>SUM(E85:E88)</f>
        <v>0</v>
      </c>
      <c r="F84" s="137">
        <f>SUM(F85:F88)</f>
        <v>0</v>
      </c>
      <c r="G84" s="278">
        <f>SUM(G85:G88)</f>
        <v>0</v>
      </c>
    </row>
    <row r="85" spans="1:7" s="46" customFormat="1" ht="12" customHeight="1">
      <c r="A85" s="171" t="s">
        <v>214</v>
      </c>
      <c r="B85" s="151" t="s">
        <v>215</v>
      </c>
      <c r="C85" s="141">
        <f>'9.2.1. sz. mell  '!C85+'9.2.2. sz. mell  '!C85+'9.2.3. sz. mell  '!C85</f>
        <v>0</v>
      </c>
      <c r="D85" s="141">
        <f>'9.2.1. sz. mell  '!D85+'9.2.2. sz. mell  '!D85+'9.2.3. sz. mell  '!D85</f>
        <v>0</v>
      </c>
      <c r="E85" s="141">
        <f>'9.2.1. sz. mell  '!E85+'9.2.2. sz. mell  '!E85+'9.2.3. sz. mell  '!E85</f>
        <v>0</v>
      </c>
      <c r="F85" s="141">
        <f>'9.2.1. sz. mell  '!F85+'9.2.2. sz. mell  '!F85+'9.2.3. sz. mell  '!F85</f>
        <v>0</v>
      </c>
      <c r="G85" s="358">
        <f>'9.2.1. sz. mell  '!G85+'9.2.2. sz. mell  '!G85+'9.2.3. sz. mell  '!G85</f>
        <v>0</v>
      </c>
    </row>
    <row r="86" spans="1:7" s="46" customFormat="1" ht="12" customHeight="1">
      <c r="A86" s="172" t="s">
        <v>216</v>
      </c>
      <c r="B86" s="152" t="s">
        <v>217</v>
      </c>
      <c r="C86" s="141">
        <f>'9.2.1. sz. mell  '!C86+'9.2.2. sz. mell  '!C86+'9.2.3. sz. mell  '!C86</f>
        <v>0</v>
      </c>
      <c r="D86" s="141">
        <f>'9.2.1. sz. mell  '!D86+'9.2.2. sz. mell  '!D86+'9.2.3. sz. mell  '!D86</f>
        <v>0</v>
      </c>
      <c r="E86" s="141">
        <f>'9.2.1. sz. mell  '!E86+'9.2.2. sz. mell  '!E86+'9.2.3. sz. mell  '!E86</f>
        <v>0</v>
      </c>
      <c r="F86" s="141">
        <f>'9.2.1. sz. mell  '!F86+'9.2.2. sz. mell  '!F86+'9.2.3. sz. mell  '!F86</f>
        <v>0</v>
      </c>
      <c r="G86" s="358">
        <f>'9.2.1. sz. mell  '!G86+'9.2.2. sz. mell  '!G86+'9.2.3. sz. mell  '!G86</f>
        <v>0</v>
      </c>
    </row>
    <row r="87" spans="1:7" s="46" customFormat="1" ht="12" customHeight="1">
      <c r="A87" s="172" t="s">
        <v>218</v>
      </c>
      <c r="B87" s="152" t="s">
        <v>219</v>
      </c>
      <c r="C87" s="141">
        <f>'9.2.1. sz. mell  '!C87+'9.2.2. sz. mell  '!C87+'9.2.3. sz. mell  '!C87</f>
        <v>0</v>
      </c>
      <c r="D87" s="141">
        <f>'9.2.1. sz. mell  '!D87+'9.2.2. sz. mell  '!D87+'9.2.3. sz. mell  '!D87</f>
        <v>0</v>
      </c>
      <c r="E87" s="141">
        <f>'9.2.1. sz. mell  '!E87+'9.2.2. sz. mell  '!E87+'9.2.3. sz. mell  '!E87</f>
        <v>0</v>
      </c>
      <c r="F87" s="141">
        <f>'9.2.1. sz. mell  '!F87+'9.2.2. sz. mell  '!F87+'9.2.3. sz. mell  '!F87</f>
        <v>0</v>
      </c>
      <c r="G87" s="358">
        <f>'9.2.1. sz. mell  '!G87+'9.2.2. sz. mell  '!G87+'9.2.3. sz. mell  '!G87</f>
        <v>0</v>
      </c>
    </row>
    <row r="88" spans="1:7" s="45" customFormat="1" ht="12" customHeight="1" thickBot="1">
      <c r="A88" s="173" t="s">
        <v>220</v>
      </c>
      <c r="B88" s="153" t="s">
        <v>221</v>
      </c>
      <c r="C88" s="141">
        <f>'9.2.1. sz. mell  '!C88+'9.2.2. sz. mell  '!C88+'9.2.3. sz. mell  '!C88</f>
        <v>0</v>
      </c>
      <c r="D88" s="141">
        <f>'9.2.1. sz. mell  '!D88+'9.2.2. sz. mell  '!D88+'9.2.3. sz. mell  '!D88</f>
        <v>0</v>
      </c>
      <c r="E88" s="141">
        <f>'9.2.1. sz. mell  '!E88+'9.2.2. sz. mell  '!E88+'9.2.3. sz. mell  '!E88</f>
        <v>0</v>
      </c>
      <c r="F88" s="141">
        <f>'9.2.1. sz. mell  '!F88+'9.2.2. sz. mell  '!F88+'9.2.3. sz. mell  '!F88</f>
        <v>0</v>
      </c>
      <c r="G88" s="358">
        <f>'9.2.1. sz. mell  '!G88+'9.2.2. sz. mell  '!G88+'9.2.3. sz. mell  '!G88</f>
        <v>0</v>
      </c>
    </row>
    <row r="89" spans="1:7" s="45" customFormat="1" ht="12" customHeight="1" thickBot="1">
      <c r="A89" s="170" t="s">
        <v>222</v>
      </c>
      <c r="B89" s="78" t="s">
        <v>341</v>
      </c>
      <c r="C89" s="185"/>
      <c r="D89" s="185"/>
      <c r="E89" s="185"/>
      <c r="F89" s="137">
        <f>D89+E89</f>
        <v>0</v>
      </c>
      <c r="G89" s="278">
        <f>C89+F89</f>
        <v>0</v>
      </c>
    </row>
    <row r="90" spans="1:7" s="45" customFormat="1" ht="12" customHeight="1" thickBot="1">
      <c r="A90" s="170" t="s">
        <v>362</v>
      </c>
      <c r="B90" s="78" t="s">
        <v>223</v>
      </c>
      <c r="C90" s="185"/>
      <c r="D90" s="185"/>
      <c r="E90" s="185"/>
      <c r="F90" s="137">
        <f>D90+E90</f>
        <v>0</v>
      </c>
      <c r="G90" s="278">
        <f>C90+F90</f>
        <v>0</v>
      </c>
    </row>
    <row r="91" spans="1:7" s="45" customFormat="1" ht="12" customHeight="1" thickBot="1">
      <c r="A91" s="170" t="s">
        <v>363</v>
      </c>
      <c r="B91" s="157" t="s">
        <v>344</v>
      </c>
      <c r="C91" s="143">
        <f>+C67+C71+C76+C80+C84+C90+C89</f>
        <v>74168000</v>
      </c>
      <c r="D91" s="143">
        <f>+D67+D71+D76+D80+D84+D90+D89</f>
        <v>975090</v>
      </c>
      <c r="E91" s="143">
        <f>+E67+E71+E76+E80+E84+E90+E89</f>
        <v>181000</v>
      </c>
      <c r="F91" s="143">
        <f>+F67+F71+F76+F80+F84+F90+F89</f>
        <v>1156090</v>
      </c>
      <c r="G91" s="282">
        <f>+G67+G71+G76+G80+G84+G90+G89</f>
        <v>75324090</v>
      </c>
    </row>
    <row r="92" spans="1:7" s="45" customFormat="1" ht="12" customHeight="1" thickBot="1">
      <c r="A92" s="174" t="s">
        <v>364</v>
      </c>
      <c r="B92" s="158" t="s">
        <v>365</v>
      </c>
      <c r="C92" s="143">
        <f>+C66+C91</f>
        <v>75634000</v>
      </c>
      <c r="D92" s="143">
        <f>+D66+D91</f>
        <v>1003090</v>
      </c>
      <c r="E92" s="143">
        <f>+E66+E91</f>
        <v>181000</v>
      </c>
      <c r="F92" s="143">
        <f>+F66+F91</f>
        <v>1184090</v>
      </c>
      <c r="G92" s="282">
        <f>+G66+G91</f>
        <v>76818090</v>
      </c>
    </row>
    <row r="93" spans="1:3" s="46" customFormat="1" ht="15" customHeight="1" thickBot="1">
      <c r="A93" s="72"/>
      <c r="B93" s="73"/>
      <c r="C93" s="123"/>
    </row>
    <row r="94" spans="1:7" s="41" customFormat="1" ht="16.5" customHeight="1" thickBot="1">
      <c r="A94" s="415" t="s">
        <v>38</v>
      </c>
      <c r="B94" s="416"/>
      <c r="C94" s="416"/>
      <c r="D94" s="416"/>
      <c r="E94" s="416"/>
      <c r="F94" s="416"/>
      <c r="G94" s="417"/>
    </row>
    <row r="95" spans="1:7" s="47" customFormat="1" ht="12" customHeight="1" thickBot="1">
      <c r="A95" s="145" t="s">
        <v>5</v>
      </c>
      <c r="B95" s="24" t="s">
        <v>369</v>
      </c>
      <c r="C95" s="136">
        <f>+C96+C97+C98+C99+C100+C113</f>
        <v>75634000</v>
      </c>
      <c r="D95" s="286">
        <f>+D96+D97+D98+D99+D100+D113</f>
        <v>975090</v>
      </c>
      <c r="E95" s="136">
        <f>+E96+E97+E98+E99+E100+E113</f>
        <v>181000</v>
      </c>
      <c r="F95" s="136">
        <f>+F96+F97+F98+F99+F100+F113</f>
        <v>1156090</v>
      </c>
      <c r="G95" s="290">
        <f>+G96+G97+G98+G99+G100+G113</f>
        <v>76790090</v>
      </c>
    </row>
    <row r="96" spans="1:7" ht="12" customHeight="1">
      <c r="A96" s="175" t="s">
        <v>59</v>
      </c>
      <c r="B96" s="8" t="s">
        <v>34</v>
      </c>
      <c r="C96" s="364">
        <f>'9.2.1. sz. mell  '!C96+'9.2.2. sz. mell  '!C96+'9.2.3. sz. mell  '!C96</f>
        <v>53693000</v>
      </c>
      <c r="D96" s="199">
        <f>'9.2.1. sz. mell  '!D96+'9.2.2. sz. mell  '!D96+'9.2.3. sz. mell  '!D96</f>
        <v>844000</v>
      </c>
      <c r="E96" s="199">
        <f>'9.2.1. sz. mell  '!E96+'9.2.2. sz. mell  '!E96+'9.2.3. sz. mell  '!E96</f>
        <v>170000</v>
      </c>
      <c r="F96" s="199">
        <f>'9.2.1. sz. mell  '!F96+'9.2.2. sz. mell  '!F96+'9.2.3. sz. mell  '!F96</f>
        <v>1014000</v>
      </c>
      <c r="G96" s="346">
        <f>'9.2.1. sz. mell  '!G96+'9.2.2. sz. mell  '!G96+'9.2.3. sz. mell  '!G96</f>
        <v>54707000</v>
      </c>
    </row>
    <row r="97" spans="1:7" ht="12" customHeight="1">
      <c r="A97" s="168" t="s">
        <v>60</v>
      </c>
      <c r="B97" s="6" t="s">
        <v>104</v>
      </c>
      <c r="C97" s="209">
        <f>'9.2.1. sz. mell  '!C97+'9.2.2. sz. mell  '!C97+'9.2.3. sz. mell  '!C97</f>
        <v>10902000</v>
      </c>
      <c r="D97" s="138">
        <f>'9.2.1. sz. mell  '!D97+'9.2.2. sz. mell  '!D97+'9.2.3. sz. mell  '!D97</f>
        <v>158090</v>
      </c>
      <c r="E97" s="138">
        <f>'9.2.1. sz. mell  '!E97+'9.2.2. sz. mell  '!E97+'9.2.3. sz. mell  '!E97</f>
        <v>30000</v>
      </c>
      <c r="F97" s="138">
        <f>'9.2.1. sz. mell  '!F97+'9.2.2. sz. mell  '!F97+'9.2.3. sz. mell  '!F97</f>
        <v>188090</v>
      </c>
      <c r="G97" s="347">
        <f>'9.2.1. sz. mell  '!G97+'9.2.2. sz. mell  '!G97+'9.2.3. sz. mell  '!G97</f>
        <v>11090090</v>
      </c>
    </row>
    <row r="98" spans="1:7" ht="12" customHeight="1">
      <c r="A98" s="168" t="s">
        <v>61</v>
      </c>
      <c r="B98" s="6" t="s">
        <v>78</v>
      </c>
      <c r="C98" s="209">
        <f>'9.2.1. sz. mell  '!C98+'9.2.2. sz. mell  '!C98+'9.2.3. sz. mell  '!C98</f>
        <v>11039000</v>
      </c>
      <c r="D98" s="138">
        <f>'9.2.1. sz. mell  '!D98+'9.2.2. sz. mell  '!D98+'9.2.3. sz. mell  '!D98</f>
        <v>-27000</v>
      </c>
      <c r="E98" s="138">
        <f>'9.2.1. sz. mell  '!E98+'9.2.2. sz. mell  '!E98+'9.2.3. sz. mell  '!E98</f>
        <v>-19000</v>
      </c>
      <c r="F98" s="138">
        <f>'9.2.1. sz. mell  '!F98+'9.2.2. sz. mell  '!F98+'9.2.3. sz. mell  '!F98</f>
        <v>-46000</v>
      </c>
      <c r="G98" s="347">
        <f>'9.2.1. sz. mell  '!G98+'9.2.2. sz. mell  '!G98+'9.2.3. sz. mell  '!G98</f>
        <v>10993000</v>
      </c>
    </row>
    <row r="99" spans="1:7" ht="12" customHeight="1">
      <c r="A99" s="168" t="s">
        <v>62</v>
      </c>
      <c r="B99" s="6" t="s">
        <v>105</v>
      </c>
      <c r="C99" s="209">
        <f>'9.2.1. sz. mell  '!C99+'9.2.2. sz. mell  '!C99+'9.2.3. sz. mell  '!C99</f>
        <v>0</v>
      </c>
      <c r="D99" s="138">
        <f>'9.2.1. sz. mell  '!D99+'9.2.2. sz. mell  '!D99+'9.2.3. sz. mell  '!D99</f>
        <v>0</v>
      </c>
      <c r="E99" s="138">
        <f>'9.2.1. sz. mell  '!E99+'9.2.2. sz. mell  '!E99+'9.2.3. sz. mell  '!E99</f>
        <v>0</v>
      </c>
      <c r="F99" s="138">
        <f>'9.2.1. sz. mell  '!F99+'9.2.2. sz. mell  '!F99+'9.2.3. sz. mell  '!F99</f>
        <v>0</v>
      </c>
      <c r="G99" s="347">
        <f>'9.2.1. sz. mell  '!G99+'9.2.2. sz. mell  '!G99+'9.2.3. sz. mell  '!G99</f>
        <v>0</v>
      </c>
    </row>
    <row r="100" spans="1:7" ht="12" customHeight="1">
      <c r="A100" s="168" t="s">
        <v>70</v>
      </c>
      <c r="B100" s="5" t="s">
        <v>106</v>
      </c>
      <c r="C100" s="209">
        <f>'9.2.1. sz. mell  '!C100+'9.2.2. sz. mell  '!C100+'9.2.3. sz. mell  '!C100</f>
        <v>0</v>
      </c>
      <c r="D100" s="138">
        <f>'9.2.1. sz. mell  '!D100+'9.2.2. sz. mell  '!D100+'9.2.3. sz. mell  '!D100</f>
        <v>0</v>
      </c>
      <c r="E100" s="138">
        <f>'9.2.1. sz. mell  '!E100+'9.2.2. sz. mell  '!E100+'9.2.3. sz. mell  '!E100</f>
        <v>0</v>
      </c>
      <c r="F100" s="138">
        <f>'9.2.1. sz. mell  '!F100+'9.2.2. sz. mell  '!F100+'9.2.3. sz. mell  '!F100</f>
        <v>0</v>
      </c>
      <c r="G100" s="347">
        <f>'9.2.1. sz. mell  '!G100+'9.2.2. sz. mell  '!G100+'9.2.3. sz. mell  '!G100</f>
        <v>0</v>
      </c>
    </row>
    <row r="101" spans="1:7" ht="12" customHeight="1">
      <c r="A101" s="168" t="s">
        <v>63</v>
      </c>
      <c r="B101" s="6" t="s">
        <v>366</v>
      </c>
      <c r="C101" s="209">
        <f>'9.2.1. sz. mell  '!C101+'9.2.2. sz. mell  '!C101+'9.2.3. sz. mell  '!C101</f>
        <v>0</v>
      </c>
      <c r="D101" s="138">
        <f>'9.2.1. sz. mell  '!D101+'9.2.2. sz. mell  '!D101+'9.2.3. sz. mell  '!D101</f>
        <v>0</v>
      </c>
      <c r="E101" s="138">
        <f>'9.2.1. sz. mell  '!E101+'9.2.2. sz. mell  '!E101+'9.2.3. sz. mell  '!E101</f>
        <v>0</v>
      </c>
      <c r="F101" s="138">
        <f>'9.2.1. sz. mell  '!F101+'9.2.2. sz. mell  '!F101+'9.2.3. sz. mell  '!F101</f>
        <v>0</v>
      </c>
      <c r="G101" s="347">
        <f>'9.2.1. sz. mell  '!G101+'9.2.2. sz. mell  '!G101+'9.2.3. sz. mell  '!G101</f>
        <v>0</v>
      </c>
    </row>
    <row r="102" spans="1:7" ht="12" customHeight="1">
      <c r="A102" s="168" t="s">
        <v>64</v>
      </c>
      <c r="B102" s="53" t="s">
        <v>307</v>
      </c>
      <c r="C102" s="209">
        <f>'9.2.1. sz. mell  '!C102+'9.2.2. sz. mell  '!C102+'9.2.3. sz. mell  '!C102</f>
        <v>0</v>
      </c>
      <c r="D102" s="138">
        <f>'9.2.1. sz. mell  '!D102+'9.2.2. sz. mell  '!D102+'9.2.3. sz. mell  '!D102</f>
        <v>0</v>
      </c>
      <c r="E102" s="138">
        <f>'9.2.1. sz. mell  '!E102+'9.2.2. sz. mell  '!E102+'9.2.3. sz. mell  '!E102</f>
        <v>0</v>
      </c>
      <c r="F102" s="138">
        <f>'9.2.1. sz. mell  '!F102+'9.2.2. sz. mell  '!F102+'9.2.3. sz. mell  '!F102</f>
        <v>0</v>
      </c>
      <c r="G102" s="347">
        <f>'9.2.1. sz. mell  '!G102+'9.2.2. sz. mell  '!G102+'9.2.3. sz. mell  '!G102</f>
        <v>0</v>
      </c>
    </row>
    <row r="103" spans="1:7" ht="12" customHeight="1">
      <c r="A103" s="168" t="s">
        <v>71</v>
      </c>
      <c r="B103" s="53" t="s">
        <v>306</v>
      </c>
      <c r="C103" s="209">
        <f>'9.2.1. sz. mell  '!C103+'9.2.2. sz. mell  '!C103+'9.2.3. sz. mell  '!C103</f>
        <v>0</v>
      </c>
      <c r="D103" s="138">
        <f>'9.2.1. sz. mell  '!D103+'9.2.2. sz. mell  '!D103+'9.2.3. sz. mell  '!D103</f>
        <v>0</v>
      </c>
      <c r="E103" s="138">
        <f>'9.2.1. sz. mell  '!E103+'9.2.2. sz. mell  '!E103+'9.2.3. sz. mell  '!E103</f>
        <v>0</v>
      </c>
      <c r="F103" s="138">
        <f>'9.2.1. sz. mell  '!F103+'9.2.2. sz. mell  '!F103+'9.2.3. sz. mell  '!F103</f>
        <v>0</v>
      </c>
      <c r="G103" s="347">
        <f>'9.2.1. sz. mell  '!G103+'9.2.2. sz. mell  '!G103+'9.2.3. sz. mell  '!G103</f>
        <v>0</v>
      </c>
    </row>
    <row r="104" spans="1:7" ht="12" customHeight="1">
      <c r="A104" s="168" t="s">
        <v>72</v>
      </c>
      <c r="B104" s="53" t="s">
        <v>239</v>
      </c>
      <c r="C104" s="209">
        <f>'9.2.1. sz. mell  '!C104+'9.2.2. sz. mell  '!C104+'9.2.3. sz. mell  '!C104</f>
        <v>0</v>
      </c>
      <c r="D104" s="138">
        <f>'9.2.1. sz. mell  '!D104+'9.2.2. sz. mell  '!D104+'9.2.3. sz. mell  '!D104</f>
        <v>0</v>
      </c>
      <c r="E104" s="138">
        <f>'9.2.1. sz. mell  '!E104+'9.2.2. sz. mell  '!E104+'9.2.3. sz. mell  '!E104</f>
        <v>0</v>
      </c>
      <c r="F104" s="138">
        <f>'9.2.1. sz. mell  '!F104+'9.2.2. sz. mell  '!F104+'9.2.3. sz. mell  '!F104</f>
        <v>0</v>
      </c>
      <c r="G104" s="347">
        <f>'9.2.1. sz. mell  '!G104+'9.2.2. sz. mell  '!G104+'9.2.3. sz. mell  '!G104</f>
        <v>0</v>
      </c>
    </row>
    <row r="105" spans="1:7" ht="12" customHeight="1">
      <c r="A105" s="168" t="s">
        <v>73</v>
      </c>
      <c r="B105" s="54" t="s">
        <v>240</v>
      </c>
      <c r="C105" s="209">
        <f>'9.2.1. sz. mell  '!C105+'9.2.2. sz. mell  '!C105+'9.2.3. sz. mell  '!C105</f>
        <v>0</v>
      </c>
      <c r="D105" s="138">
        <f>'9.2.1. sz. mell  '!D105+'9.2.2. sz. mell  '!D105+'9.2.3. sz. mell  '!D105</f>
        <v>0</v>
      </c>
      <c r="E105" s="138">
        <f>'9.2.1. sz. mell  '!E105+'9.2.2. sz. mell  '!E105+'9.2.3. sz. mell  '!E105</f>
        <v>0</v>
      </c>
      <c r="F105" s="138">
        <f>'9.2.1. sz. mell  '!F105+'9.2.2. sz. mell  '!F105+'9.2.3. sz. mell  '!F105</f>
        <v>0</v>
      </c>
      <c r="G105" s="347">
        <f>'9.2.1. sz. mell  '!G105+'9.2.2. sz. mell  '!G105+'9.2.3. sz. mell  '!G105</f>
        <v>0</v>
      </c>
    </row>
    <row r="106" spans="1:7" ht="12" customHeight="1">
      <c r="A106" s="168" t="s">
        <v>74</v>
      </c>
      <c r="B106" s="54" t="s">
        <v>241</v>
      </c>
      <c r="C106" s="209">
        <f>'9.2.1. sz. mell  '!C106+'9.2.2. sz. mell  '!C106+'9.2.3. sz. mell  '!C106</f>
        <v>0</v>
      </c>
      <c r="D106" s="138">
        <f>'9.2.1. sz. mell  '!D106+'9.2.2. sz. mell  '!D106+'9.2.3. sz. mell  '!D106</f>
        <v>0</v>
      </c>
      <c r="E106" s="138">
        <f>'9.2.1. sz. mell  '!E106+'9.2.2. sz. mell  '!E106+'9.2.3. sz. mell  '!E106</f>
        <v>0</v>
      </c>
      <c r="F106" s="138">
        <f>'9.2.1. sz. mell  '!F106+'9.2.2. sz. mell  '!F106+'9.2.3. sz. mell  '!F106</f>
        <v>0</v>
      </c>
      <c r="G106" s="347">
        <f>'9.2.1. sz. mell  '!G106+'9.2.2. sz. mell  '!G106+'9.2.3. sz. mell  '!G106</f>
        <v>0</v>
      </c>
    </row>
    <row r="107" spans="1:7" ht="12" customHeight="1">
      <c r="A107" s="168" t="s">
        <v>76</v>
      </c>
      <c r="B107" s="53" t="s">
        <v>242</v>
      </c>
      <c r="C107" s="209">
        <f>'9.2.1. sz. mell  '!C107+'9.2.2. sz. mell  '!C107+'9.2.3. sz. mell  '!C107</f>
        <v>0</v>
      </c>
      <c r="D107" s="138">
        <f>'9.2.1. sz. mell  '!D107+'9.2.2. sz. mell  '!D107+'9.2.3. sz. mell  '!D107</f>
        <v>0</v>
      </c>
      <c r="E107" s="138">
        <f>'9.2.1. sz. mell  '!E107+'9.2.2. sz. mell  '!E107+'9.2.3. sz. mell  '!E107</f>
        <v>0</v>
      </c>
      <c r="F107" s="138">
        <f>'9.2.1. sz. mell  '!F107+'9.2.2. sz. mell  '!F107+'9.2.3. sz. mell  '!F107</f>
        <v>0</v>
      </c>
      <c r="G107" s="347">
        <f>'9.2.1. sz. mell  '!G107+'9.2.2. sz. mell  '!G107+'9.2.3. sz. mell  '!G107</f>
        <v>0</v>
      </c>
    </row>
    <row r="108" spans="1:7" ht="12" customHeight="1">
      <c r="A108" s="168" t="s">
        <v>107</v>
      </c>
      <c r="B108" s="53" t="s">
        <v>243</v>
      </c>
      <c r="C108" s="209">
        <f>'9.2.1. sz. mell  '!C108+'9.2.2. sz. mell  '!C108+'9.2.3. sz. mell  '!C108</f>
        <v>0</v>
      </c>
      <c r="D108" s="138">
        <f>'9.2.1. sz. mell  '!D108+'9.2.2. sz. mell  '!D108+'9.2.3. sz. mell  '!D108</f>
        <v>0</v>
      </c>
      <c r="E108" s="138">
        <f>'9.2.1. sz. mell  '!E108+'9.2.2. sz. mell  '!E108+'9.2.3. sz. mell  '!E108</f>
        <v>0</v>
      </c>
      <c r="F108" s="138">
        <f>'9.2.1. sz. mell  '!F108+'9.2.2. sz. mell  '!F108+'9.2.3. sz. mell  '!F108</f>
        <v>0</v>
      </c>
      <c r="G108" s="347">
        <f>'9.2.1. sz. mell  '!G108+'9.2.2. sz. mell  '!G108+'9.2.3. sz. mell  '!G108</f>
        <v>0</v>
      </c>
    </row>
    <row r="109" spans="1:7" ht="12" customHeight="1">
      <c r="A109" s="168" t="s">
        <v>237</v>
      </c>
      <c r="B109" s="54" t="s">
        <v>244</v>
      </c>
      <c r="C109" s="209">
        <f>'9.2.1. sz. mell  '!C109+'9.2.2. sz. mell  '!C109+'9.2.3. sz. mell  '!C109</f>
        <v>0</v>
      </c>
      <c r="D109" s="138">
        <f>'9.2.1. sz. mell  '!D109+'9.2.2. sz. mell  '!D109+'9.2.3. sz. mell  '!D109</f>
        <v>0</v>
      </c>
      <c r="E109" s="138">
        <f>'9.2.1. sz. mell  '!E109+'9.2.2. sz. mell  '!E109+'9.2.3. sz. mell  '!E109</f>
        <v>0</v>
      </c>
      <c r="F109" s="138">
        <f>'9.2.1. sz. mell  '!F109+'9.2.2. sz. mell  '!F109+'9.2.3. sz. mell  '!F109</f>
        <v>0</v>
      </c>
      <c r="G109" s="347">
        <f>'9.2.1. sz. mell  '!G109+'9.2.2. sz. mell  '!G109+'9.2.3. sz. mell  '!G109</f>
        <v>0</v>
      </c>
    </row>
    <row r="110" spans="1:7" ht="12" customHeight="1">
      <c r="A110" s="176" t="s">
        <v>238</v>
      </c>
      <c r="B110" s="55" t="s">
        <v>245</v>
      </c>
      <c r="C110" s="209">
        <f>'9.2.1. sz. mell  '!C110+'9.2.2. sz. mell  '!C110+'9.2.3. sz. mell  '!C110</f>
        <v>0</v>
      </c>
      <c r="D110" s="138">
        <f>'9.2.1. sz. mell  '!D110+'9.2.2. sz. mell  '!D110+'9.2.3. sz. mell  '!D110</f>
        <v>0</v>
      </c>
      <c r="E110" s="138">
        <f>'9.2.1. sz. mell  '!E110+'9.2.2. sz. mell  '!E110+'9.2.3. sz. mell  '!E110</f>
        <v>0</v>
      </c>
      <c r="F110" s="138">
        <f>'9.2.1. sz. mell  '!F110+'9.2.2. sz. mell  '!F110+'9.2.3. sz. mell  '!F110</f>
        <v>0</v>
      </c>
      <c r="G110" s="347">
        <f>'9.2.1. sz. mell  '!G110+'9.2.2. sz. mell  '!G110+'9.2.3. sz. mell  '!G110</f>
        <v>0</v>
      </c>
    </row>
    <row r="111" spans="1:7" ht="12" customHeight="1">
      <c r="A111" s="168" t="s">
        <v>304</v>
      </c>
      <c r="B111" s="55" t="s">
        <v>246</v>
      </c>
      <c r="C111" s="209">
        <f>'9.2.1. sz. mell  '!C111+'9.2.2. sz. mell  '!C111+'9.2.3. sz. mell  '!C111</f>
        <v>0</v>
      </c>
      <c r="D111" s="138">
        <f>'9.2.1. sz. mell  '!D111+'9.2.2. sz. mell  '!D111+'9.2.3. sz. mell  '!D111</f>
        <v>0</v>
      </c>
      <c r="E111" s="138">
        <f>'9.2.1. sz. mell  '!E111+'9.2.2. sz. mell  '!E111+'9.2.3. sz. mell  '!E111</f>
        <v>0</v>
      </c>
      <c r="F111" s="138">
        <f>'9.2.1. sz. mell  '!F111+'9.2.2. sz. mell  '!F111+'9.2.3. sz. mell  '!F111</f>
        <v>0</v>
      </c>
      <c r="G111" s="347">
        <f>'9.2.1. sz. mell  '!G111+'9.2.2. sz. mell  '!G111+'9.2.3. sz. mell  '!G111</f>
        <v>0</v>
      </c>
    </row>
    <row r="112" spans="1:7" ht="12" customHeight="1">
      <c r="A112" s="168" t="s">
        <v>305</v>
      </c>
      <c r="B112" s="54" t="s">
        <v>247</v>
      </c>
      <c r="C112" s="209">
        <f>'9.2.1. sz. mell  '!C112+'9.2.2. sz. mell  '!C112+'9.2.3. sz. mell  '!C112</f>
        <v>0</v>
      </c>
      <c r="D112" s="138">
        <f>'9.2.1. sz. mell  '!D112+'9.2.2. sz. mell  '!D112+'9.2.3. sz. mell  '!D112</f>
        <v>0</v>
      </c>
      <c r="E112" s="138">
        <f>'9.2.1. sz. mell  '!E112+'9.2.2. sz. mell  '!E112+'9.2.3. sz. mell  '!E112</f>
        <v>0</v>
      </c>
      <c r="F112" s="138">
        <f>'9.2.1. sz. mell  '!F112+'9.2.2. sz. mell  '!F112+'9.2.3. sz. mell  '!F112</f>
        <v>0</v>
      </c>
      <c r="G112" s="347">
        <f>'9.2.1. sz. mell  '!G112+'9.2.2. sz. mell  '!G112+'9.2.3. sz. mell  '!G112</f>
        <v>0</v>
      </c>
    </row>
    <row r="113" spans="1:7" ht="12" customHeight="1">
      <c r="A113" s="168" t="s">
        <v>309</v>
      </c>
      <c r="B113" s="6" t="s">
        <v>35</v>
      </c>
      <c r="C113" s="209">
        <f>'9.2.1. sz. mell  '!C113+'9.2.2. sz. mell  '!C113+'9.2.3. sz. mell  '!C113</f>
        <v>0</v>
      </c>
      <c r="D113" s="138">
        <f>'9.2.1. sz. mell  '!D113+'9.2.2. sz. mell  '!D113+'9.2.3. sz. mell  '!D113</f>
        <v>0</v>
      </c>
      <c r="E113" s="138">
        <f>'9.2.1. sz. mell  '!E113+'9.2.2. sz. mell  '!E113+'9.2.3. sz. mell  '!E113</f>
        <v>0</v>
      </c>
      <c r="F113" s="138">
        <f>'9.2.1. sz. mell  '!F113+'9.2.2. sz. mell  '!F113+'9.2.3. sz. mell  '!F113</f>
        <v>0</v>
      </c>
      <c r="G113" s="347">
        <f>'9.2.1. sz. mell  '!G113+'9.2.2. sz. mell  '!G113+'9.2.3. sz. mell  '!G113</f>
        <v>0</v>
      </c>
    </row>
    <row r="114" spans="1:7" ht="12" customHeight="1">
      <c r="A114" s="169" t="s">
        <v>310</v>
      </c>
      <c r="B114" s="6" t="s">
        <v>367</v>
      </c>
      <c r="C114" s="209">
        <f>'9.2.1. sz. mell  '!C114+'9.2.2. sz. mell  '!C114+'9.2.3. sz. mell  '!C114</f>
        <v>0</v>
      </c>
      <c r="D114" s="138">
        <f>'9.2.1. sz. mell  '!D114+'9.2.2. sz. mell  '!D114+'9.2.3. sz. mell  '!D114</f>
        <v>0</v>
      </c>
      <c r="E114" s="138">
        <f>'9.2.1. sz. mell  '!E114+'9.2.2. sz. mell  '!E114+'9.2.3. sz. mell  '!E114</f>
        <v>0</v>
      </c>
      <c r="F114" s="138">
        <f>'9.2.1. sz. mell  '!F114+'9.2.2. sz. mell  '!F114+'9.2.3. sz. mell  '!F114</f>
        <v>0</v>
      </c>
      <c r="G114" s="347">
        <f>'9.2.1. sz. mell  '!G114+'9.2.2. sz. mell  '!G114+'9.2.3. sz. mell  '!G114</f>
        <v>0</v>
      </c>
    </row>
    <row r="115" spans="1:7" ht="12" customHeight="1" thickBot="1">
      <c r="A115" s="177" t="s">
        <v>311</v>
      </c>
      <c r="B115" s="56" t="s">
        <v>368</v>
      </c>
      <c r="C115" s="365">
        <f>'9.2.1. sz. mell  '!C115+'9.2.2. sz. mell  '!C115+'9.2.3. sz. mell  '!C115</f>
        <v>0</v>
      </c>
      <c r="D115" s="200">
        <f>'9.2.1. sz. mell  '!D115+'9.2.2. sz. mell  '!D115+'9.2.3. sz. mell  '!D115</f>
        <v>0</v>
      </c>
      <c r="E115" s="200">
        <f>'9.2.1. sz. mell  '!E115+'9.2.2. sz. mell  '!E115+'9.2.3. sz. mell  '!E115</f>
        <v>0</v>
      </c>
      <c r="F115" s="200">
        <f>'9.2.1. sz. mell  '!F115+'9.2.2. sz. mell  '!F115+'9.2.3. sz. mell  '!F115</f>
        <v>0</v>
      </c>
      <c r="G115" s="348">
        <f>'9.2.1. sz. mell  '!G115+'9.2.2. sz. mell  '!G115+'9.2.3. sz. mell  '!G115</f>
        <v>0</v>
      </c>
    </row>
    <row r="116" spans="1:7" ht="12" customHeight="1" thickBot="1">
      <c r="A116" s="25" t="s">
        <v>6</v>
      </c>
      <c r="B116" s="23" t="s">
        <v>248</v>
      </c>
      <c r="C116" s="201">
        <f>+C117+C119+C121</f>
        <v>0</v>
      </c>
      <c r="D116" s="362">
        <f>+D117+D119+D121</f>
        <v>28000</v>
      </c>
      <c r="E116" s="201">
        <f>+E117+E119+E121</f>
        <v>0</v>
      </c>
      <c r="F116" s="201">
        <f>+F117+F119+F121</f>
        <v>28000</v>
      </c>
      <c r="G116" s="363">
        <f>+G117+G119+G121</f>
        <v>28000</v>
      </c>
    </row>
    <row r="117" spans="1:7" ht="12" customHeight="1">
      <c r="A117" s="167" t="s">
        <v>65</v>
      </c>
      <c r="B117" s="6" t="s">
        <v>122</v>
      </c>
      <c r="C117" s="139">
        <f>'9.2.1. sz. mell  '!C117+'9.2.2. sz. mell  '!C117+'9.2.3. sz. mell  '!C117</f>
        <v>0</v>
      </c>
      <c r="D117" s="139">
        <f>'9.2.1. sz. mell  '!D117+'9.2.2. sz. mell  '!D117+'9.2.3. sz. mell  '!D117</f>
        <v>28000</v>
      </c>
      <c r="E117" s="139">
        <f>'9.2.1. sz. mell  '!E117+'9.2.2. sz. mell  '!E117+'9.2.3. sz. mell  '!E117</f>
        <v>0</v>
      </c>
      <c r="F117" s="139">
        <f>'9.2.1. sz. mell  '!F117+'9.2.2. sz. mell  '!F117+'9.2.3. sz. mell  '!F117</f>
        <v>28000</v>
      </c>
      <c r="G117" s="349">
        <f>'9.2.1. sz. mell  '!G117+'9.2.2. sz. mell  '!G117+'9.2.3. sz. mell  '!G117</f>
        <v>28000</v>
      </c>
    </row>
    <row r="118" spans="1:7" ht="12" customHeight="1">
      <c r="A118" s="167" t="s">
        <v>66</v>
      </c>
      <c r="B118" s="10" t="s">
        <v>252</v>
      </c>
      <c r="C118" s="139">
        <f>'9.2.1. sz. mell  '!C118+'9.2.2. sz. mell  '!C118+'9.2.3. sz. mell  '!C118</f>
        <v>0</v>
      </c>
      <c r="D118" s="139">
        <f>'9.2.1. sz. mell  '!D118+'9.2.2. sz. mell  '!D118+'9.2.3. sz. mell  '!D118</f>
        <v>0</v>
      </c>
      <c r="E118" s="139">
        <f>'9.2.1. sz. mell  '!E118+'9.2.2. sz. mell  '!E118+'9.2.3. sz. mell  '!E118</f>
        <v>0</v>
      </c>
      <c r="F118" s="139">
        <f>'9.2.1. sz. mell  '!F118+'9.2.2. sz. mell  '!F118+'9.2.3. sz. mell  '!F118</f>
        <v>0</v>
      </c>
      <c r="G118" s="347">
        <f>'9.2.1. sz. mell  '!G118+'9.2.2. sz. mell  '!G118+'9.2.3. sz. mell  '!G118</f>
        <v>0</v>
      </c>
    </row>
    <row r="119" spans="1:7" ht="12" customHeight="1">
      <c r="A119" s="167" t="s">
        <v>67</v>
      </c>
      <c r="B119" s="10" t="s">
        <v>108</v>
      </c>
      <c r="C119" s="139">
        <f>'9.2.1. sz. mell  '!C119+'9.2.2. sz. mell  '!C119+'9.2.3. sz. mell  '!C119</f>
        <v>0</v>
      </c>
      <c r="D119" s="139">
        <f>'9.2.1. sz. mell  '!D119+'9.2.2. sz. mell  '!D119+'9.2.3. sz. mell  '!D119</f>
        <v>0</v>
      </c>
      <c r="E119" s="139">
        <f>'9.2.1. sz. mell  '!E119+'9.2.2. sz. mell  '!E119+'9.2.3. sz. mell  '!E119</f>
        <v>0</v>
      </c>
      <c r="F119" s="139">
        <f>'9.2.1. sz. mell  '!F119+'9.2.2. sz. mell  '!F119+'9.2.3. sz. mell  '!F119</f>
        <v>0</v>
      </c>
      <c r="G119" s="349">
        <f>'9.2.1. sz. mell  '!G119+'9.2.2. sz. mell  '!G119+'9.2.3. sz. mell  '!G119</f>
        <v>0</v>
      </c>
    </row>
    <row r="120" spans="1:7" ht="12" customHeight="1">
      <c r="A120" s="167" t="s">
        <v>68</v>
      </c>
      <c r="B120" s="10" t="s">
        <v>253</v>
      </c>
      <c r="C120" s="139">
        <f>'9.2.1. sz. mell  '!C120+'9.2.2. sz. mell  '!C120+'9.2.3. sz. mell  '!C120</f>
        <v>0</v>
      </c>
      <c r="D120" s="139">
        <f>'9.2.1. sz. mell  '!D120+'9.2.2. sz. mell  '!D120+'9.2.3. sz. mell  '!D120</f>
        <v>0</v>
      </c>
      <c r="E120" s="139">
        <f>'9.2.1. sz. mell  '!E120+'9.2.2. sz. mell  '!E120+'9.2.3. sz. mell  '!E120</f>
        <v>0</v>
      </c>
      <c r="F120" s="139">
        <f>'9.2.1. sz. mell  '!F120+'9.2.2. sz. mell  '!F120+'9.2.3. sz. mell  '!F120</f>
        <v>0</v>
      </c>
      <c r="G120" s="349">
        <f>'9.2.1. sz. mell  '!G120+'9.2.2. sz. mell  '!G120+'9.2.3. sz. mell  '!G120</f>
        <v>0</v>
      </c>
    </row>
    <row r="121" spans="1:7" ht="12" customHeight="1">
      <c r="A121" s="167" t="s">
        <v>69</v>
      </c>
      <c r="B121" s="80" t="s">
        <v>124</v>
      </c>
      <c r="C121" s="139">
        <f>'9.2.1. sz. mell  '!C121+'9.2.2. sz. mell  '!C121+'9.2.3. sz. mell  '!C121</f>
        <v>0</v>
      </c>
      <c r="D121" s="139">
        <f>'9.2.1. sz. mell  '!D121+'9.2.2. sz. mell  '!D121+'9.2.3. sz. mell  '!D121</f>
        <v>0</v>
      </c>
      <c r="E121" s="139">
        <f>'9.2.1. sz. mell  '!E121+'9.2.2. sz. mell  '!E121+'9.2.3. sz. mell  '!E121</f>
        <v>0</v>
      </c>
      <c r="F121" s="139">
        <f>'9.2.1. sz. mell  '!F121+'9.2.2. sz. mell  '!F121+'9.2.3. sz. mell  '!F121</f>
        <v>0</v>
      </c>
      <c r="G121" s="349">
        <f>'9.2.1. sz. mell  '!G121+'9.2.2. sz. mell  '!G121+'9.2.3. sz. mell  '!G121</f>
        <v>0</v>
      </c>
    </row>
    <row r="122" spans="1:7" ht="12" customHeight="1">
      <c r="A122" s="167" t="s">
        <v>75</v>
      </c>
      <c r="B122" s="79" t="s">
        <v>297</v>
      </c>
      <c r="C122" s="139">
        <f>'9.2.1. sz. mell  '!C122+'9.2.2. sz. mell  '!C122+'9.2.3. sz. mell  '!C122</f>
        <v>0</v>
      </c>
      <c r="D122" s="139">
        <f>'9.2.1. sz. mell  '!D122+'9.2.2. sz. mell  '!D122+'9.2.3. sz. mell  '!D122</f>
        <v>0</v>
      </c>
      <c r="E122" s="139">
        <f>'9.2.1. sz. mell  '!E122+'9.2.2. sz. mell  '!E122+'9.2.3. sz. mell  '!E122</f>
        <v>0</v>
      </c>
      <c r="F122" s="139">
        <f>'9.2.1. sz. mell  '!F122+'9.2.2. sz. mell  '!F122+'9.2.3. sz. mell  '!F122</f>
        <v>0</v>
      </c>
      <c r="G122" s="349">
        <f>'9.2.1. sz. mell  '!G122+'9.2.2. sz. mell  '!G122+'9.2.3. sz. mell  '!G122</f>
        <v>0</v>
      </c>
    </row>
    <row r="123" spans="1:7" ht="12" customHeight="1">
      <c r="A123" s="167" t="s">
        <v>77</v>
      </c>
      <c r="B123" s="147" t="s">
        <v>258</v>
      </c>
      <c r="C123" s="139">
        <f>'9.2.1. sz. mell  '!C123+'9.2.2. sz. mell  '!C123+'9.2.3. sz. mell  '!C123</f>
        <v>0</v>
      </c>
      <c r="D123" s="139">
        <f>'9.2.1. sz. mell  '!D123+'9.2.2. sz. mell  '!D123+'9.2.3. sz. mell  '!D123</f>
        <v>0</v>
      </c>
      <c r="E123" s="139">
        <f>'9.2.1. sz. mell  '!E123+'9.2.2. sz. mell  '!E123+'9.2.3. sz. mell  '!E123</f>
        <v>0</v>
      </c>
      <c r="F123" s="139">
        <f>'9.2.1. sz. mell  '!F123+'9.2.2. sz. mell  '!F123+'9.2.3. sz. mell  '!F123</f>
        <v>0</v>
      </c>
      <c r="G123" s="349">
        <f>'9.2.1. sz. mell  '!G123+'9.2.2. sz. mell  '!G123+'9.2.3. sz. mell  '!G123</f>
        <v>0</v>
      </c>
    </row>
    <row r="124" spans="1:7" ht="12" customHeight="1">
      <c r="A124" s="167" t="s">
        <v>109</v>
      </c>
      <c r="B124" s="54" t="s">
        <v>241</v>
      </c>
      <c r="C124" s="139">
        <f>'9.2.1. sz. mell  '!C124+'9.2.2. sz. mell  '!C124+'9.2.3. sz. mell  '!C124</f>
        <v>0</v>
      </c>
      <c r="D124" s="139">
        <f>'9.2.1. sz. mell  '!D124+'9.2.2. sz. mell  '!D124+'9.2.3. sz. mell  '!D124</f>
        <v>0</v>
      </c>
      <c r="E124" s="139">
        <f>'9.2.1. sz. mell  '!E124+'9.2.2. sz. mell  '!E124+'9.2.3. sz. mell  '!E124</f>
        <v>0</v>
      </c>
      <c r="F124" s="139">
        <f>'9.2.1. sz. mell  '!F124+'9.2.2. sz. mell  '!F124+'9.2.3. sz. mell  '!F124</f>
        <v>0</v>
      </c>
      <c r="G124" s="349">
        <f>'9.2.1. sz. mell  '!G124+'9.2.2. sz. mell  '!G124+'9.2.3. sz. mell  '!G124</f>
        <v>0</v>
      </c>
    </row>
    <row r="125" spans="1:7" ht="12" customHeight="1">
      <c r="A125" s="167" t="s">
        <v>110</v>
      </c>
      <c r="B125" s="54" t="s">
        <v>257</v>
      </c>
      <c r="C125" s="139">
        <f>'9.2.1. sz. mell  '!C125+'9.2.2. sz. mell  '!C125+'9.2.3. sz. mell  '!C125</f>
        <v>0</v>
      </c>
      <c r="D125" s="139">
        <f>'9.2.1. sz. mell  '!D125+'9.2.2. sz. mell  '!D125+'9.2.3. sz. mell  '!D125</f>
        <v>0</v>
      </c>
      <c r="E125" s="139">
        <f>'9.2.1. sz. mell  '!E125+'9.2.2. sz. mell  '!E125+'9.2.3. sz. mell  '!E125</f>
        <v>0</v>
      </c>
      <c r="F125" s="139">
        <f>'9.2.1. sz. mell  '!F125+'9.2.2. sz. mell  '!F125+'9.2.3. sz. mell  '!F125</f>
        <v>0</v>
      </c>
      <c r="G125" s="349">
        <f>'9.2.1. sz. mell  '!G125+'9.2.2. sz. mell  '!G125+'9.2.3. sz. mell  '!G125</f>
        <v>0</v>
      </c>
    </row>
    <row r="126" spans="1:7" ht="12" customHeight="1">
      <c r="A126" s="167" t="s">
        <v>111</v>
      </c>
      <c r="B126" s="54" t="s">
        <v>256</v>
      </c>
      <c r="C126" s="139">
        <f>'9.2.1. sz. mell  '!C126+'9.2.2. sz. mell  '!C126+'9.2.3. sz. mell  '!C126</f>
        <v>0</v>
      </c>
      <c r="D126" s="139">
        <f>'9.2.1. sz. mell  '!D126+'9.2.2. sz. mell  '!D126+'9.2.3. sz. mell  '!D126</f>
        <v>0</v>
      </c>
      <c r="E126" s="139">
        <f>'9.2.1. sz. mell  '!E126+'9.2.2. sz. mell  '!E126+'9.2.3. sz. mell  '!E126</f>
        <v>0</v>
      </c>
      <c r="F126" s="139">
        <f>'9.2.1. sz. mell  '!F126+'9.2.2. sz. mell  '!F126+'9.2.3. sz. mell  '!F126</f>
        <v>0</v>
      </c>
      <c r="G126" s="349">
        <f>'9.2.1. sz. mell  '!G126+'9.2.2. sz. mell  '!G126+'9.2.3. sz. mell  '!G126</f>
        <v>0</v>
      </c>
    </row>
    <row r="127" spans="1:7" ht="12" customHeight="1">
      <c r="A127" s="167" t="s">
        <v>249</v>
      </c>
      <c r="B127" s="54" t="s">
        <v>244</v>
      </c>
      <c r="C127" s="139">
        <f>'9.2.1. sz. mell  '!C127+'9.2.2. sz. mell  '!C127+'9.2.3. sz. mell  '!C127</f>
        <v>0</v>
      </c>
      <c r="D127" s="139">
        <f>'9.2.1. sz. mell  '!D127+'9.2.2. sz. mell  '!D127+'9.2.3. sz. mell  '!D127</f>
        <v>0</v>
      </c>
      <c r="E127" s="139">
        <f>'9.2.1. sz. mell  '!E127+'9.2.2. sz. mell  '!E127+'9.2.3. sz. mell  '!E127</f>
        <v>0</v>
      </c>
      <c r="F127" s="139">
        <f>'9.2.1. sz. mell  '!F127+'9.2.2. sz. mell  '!F127+'9.2.3. sz. mell  '!F127</f>
        <v>0</v>
      </c>
      <c r="G127" s="349">
        <f>'9.2.1. sz. mell  '!G127+'9.2.2. sz. mell  '!G127+'9.2.3. sz. mell  '!G127</f>
        <v>0</v>
      </c>
    </row>
    <row r="128" spans="1:7" ht="12" customHeight="1">
      <c r="A128" s="167" t="s">
        <v>250</v>
      </c>
      <c r="B128" s="54" t="s">
        <v>255</v>
      </c>
      <c r="C128" s="139">
        <f>'9.2.1. sz. mell  '!C128+'9.2.2. sz. mell  '!C128+'9.2.3. sz. mell  '!C128</f>
        <v>0</v>
      </c>
      <c r="D128" s="139">
        <f>'9.2.1. sz. mell  '!D128+'9.2.2. sz. mell  '!D128+'9.2.3. sz. mell  '!D128</f>
        <v>0</v>
      </c>
      <c r="E128" s="139">
        <f>'9.2.1. sz. mell  '!E128+'9.2.2. sz. mell  '!E128+'9.2.3. sz. mell  '!E128</f>
        <v>0</v>
      </c>
      <c r="F128" s="139">
        <f>'9.2.1. sz. mell  '!F128+'9.2.2. sz. mell  '!F128+'9.2.3. sz. mell  '!F128</f>
        <v>0</v>
      </c>
      <c r="G128" s="349">
        <f>'9.2.1. sz. mell  '!G128+'9.2.2. sz. mell  '!G128+'9.2.3. sz. mell  '!G128</f>
        <v>0</v>
      </c>
    </row>
    <row r="129" spans="1:7" ht="12" customHeight="1" thickBot="1">
      <c r="A129" s="176" t="s">
        <v>251</v>
      </c>
      <c r="B129" s="54" t="s">
        <v>254</v>
      </c>
      <c r="C129" s="139">
        <f>'9.2.1. sz. mell  '!C129+'9.2.2. sz. mell  '!C129+'9.2.3. sz. mell  '!C129</f>
        <v>0</v>
      </c>
      <c r="D129" s="139">
        <f>'9.2.1. sz. mell  '!D129+'9.2.2. sz. mell  '!D129+'9.2.3. sz. mell  '!D129</f>
        <v>0</v>
      </c>
      <c r="E129" s="139">
        <f>'9.2.1. sz. mell  '!E129+'9.2.2. sz. mell  '!E129+'9.2.3. sz. mell  '!E129</f>
        <v>0</v>
      </c>
      <c r="F129" s="139">
        <f>'9.2.1. sz. mell  '!F129+'9.2.2. sz. mell  '!F129+'9.2.3. sz. mell  '!F129</f>
        <v>0</v>
      </c>
      <c r="G129" s="349">
        <f>'9.2.1. sz. mell  '!G129+'9.2.2. sz. mell  '!G129+'9.2.3. sz. mell  '!G129</f>
        <v>0</v>
      </c>
    </row>
    <row r="130" spans="1:7" ht="12" customHeight="1" thickBot="1">
      <c r="A130" s="25" t="s">
        <v>7</v>
      </c>
      <c r="B130" s="50" t="s">
        <v>314</v>
      </c>
      <c r="C130" s="137">
        <f>+C95+C116</f>
        <v>75634000</v>
      </c>
      <c r="D130" s="265">
        <f>+D95+D116</f>
        <v>1003090</v>
      </c>
      <c r="E130" s="137">
        <f>+E95+E116</f>
        <v>181000</v>
      </c>
      <c r="F130" s="137">
        <f>+F95+F116</f>
        <v>1184090</v>
      </c>
      <c r="G130" s="278">
        <f>+G95+G116</f>
        <v>76818090</v>
      </c>
    </row>
    <row r="131" spans="1:7" ht="12" customHeight="1" thickBot="1">
      <c r="A131" s="25" t="s">
        <v>8</v>
      </c>
      <c r="B131" s="50" t="s">
        <v>315</v>
      </c>
      <c r="C131" s="137">
        <f>+C132+C133+C134</f>
        <v>0</v>
      </c>
      <c r="D131" s="265">
        <f>+D132+D133+D134</f>
        <v>0</v>
      </c>
      <c r="E131" s="137">
        <f>+E132+E133+E134</f>
        <v>0</v>
      </c>
      <c r="F131" s="137">
        <f>+F132+F133+F134</f>
        <v>0</v>
      </c>
      <c r="G131" s="278">
        <f>+G132+G133+G134</f>
        <v>0</v>
      </c>
    </row>
    <row r="132" spans="1:7" s="47" customFormat="1" ht="12" customHeight="1">
      <c r="A132" s="167" t="s">
        <v>156</v>
      </c>
      <c r="B132" s="7" t="s">
        <v>372</v>
      </c>
      <c r="C132" s="138">
        <f>'9.2.1. sz. mell  '!C132+'9.2.2. sz. mell  '!C132+'9.2.3. sz. mell  '!C132</f>
        <v>0</v>
      </c>
      <c r="D132" s="138">
        <f>'9.2.1. sz. mell  '!D132+'9.2.2. sz. mell  '!D132+'9.2.3. sz. mell  '!D132</f>
        <v>0</v>
      </c>
      <c r="E132" s="138">
        <f>'9.2.1. sz. mell  '!E132+'9.2.2. sz. mell  '!E132+'9.2.3. sz. mell  '!E132</f>
        <v>0</v>
      </c>
      <c r="F132" s="138">
        <f>'9.2.1. sz. mell  '!F132+'9.2.2. sz. mell  '!F132+'9.2.3. sz. mell  '!F132</f>
        <v>0</v>
      </c>
      <c r="G132" s="347">
        <f>'9.2.1. sz. mell  '!G132+'9.2.2. sz. mell  '!G132+'9.2.3. sz. mell  '!G132</f>
        <v>0</v>
      </c>
    </row>
    <row r="133" spans="1:7" ht="12" customHeight="1">
      <c r="A133" s="167" t="s">
        <v>157</v>
      </c>
      <c r="B133" s="7" t="s">
        <v>323</v>
      </c>
      <c r="C133" s="138">
        <f>'9.2.1. sz. mell  '!C133+'9.2.2. sz. mell  '!C133+'9.2.3. sz. mell  '!C133</f>
        <v>0</v>
      </c>
      <c r="D133" s="138">
        <f>'9.2.1. sz. mell  '!D133+'9.2.2. sz. mell  '!D133+'9.2.3. sz. mell  '!D133</f>
        <v>0</v>
      </c>
      <c r="E133" s="138">
        <f>'9.2.1. sz. mell  '!E133+'9.2.2. sz. mell  '!E133+'9.2.3. sz. mell  '!E133</f>
        <v>0</v>
      </c>
      <c r="F133" s="138">
        <f>'9.2.1. sz. mell  '!F133+'9.2.2. sz. mell  '!F133+'9.2.3. sz. mell  '!F133</f>
        <v>0</v>
      </c>
      <c r="G133" s="347">
        <f>'9.2.1. sz. mell  '!G133+'9.2.2. sz. mell  '!G133+'9.2.3. sz. mell  '!G133</f>
        <v>0</v>
      </c>
    </row>
    <row r="134" spans="1:7" ht="12" customHeight="1" thickBot="1">
      <c r="A134" s="176" t="s">
        <v>158</v>
      </c>
      <c r="B134" s="5" t="s">
        <v>371</v>
      </c>
      <c r="C134" s="138">
        <f>'9.2.1. sz. mell  '!C134+'9.2.2. sz. mell  '!C134+'9.2.3. sz. mell  '!C134</f>
        <v>0</v>
      </c>
      <c r="D134" s="138">
        <f>'9.2.1. sz. mell  '!D134+'9.2.2. sz. mell  '!D134+'9.2.3. sz. mell  '!D134</f>
        <v>0</v>
      </c>
      <c r="E134" s="138">
        <f>'9.2.1. sz. mell  '!E134+'9.2.2. sz. mell  '!E134+'9.2.3. sz. mell  '!E134</f>
        <v>0</v>
      </c>
      <c r="F134" s="138">
        <f>'9.2.1. sz. mell  '!F134+'9.2.2. sz. mell  '!F134+'9.2.3. sz. mell  '!F134</f>
        <v>0</v>
      </c>
      <c r="G134" s="347">
        <f>'9.2.1. sz. mell  '!G134+'9.2.2. sz. mell  '!G134+'9.2.3. sz. mell  '!G134</f>
        <v>0</v>
      </c>
    </row>
    <row r="135" spans="1:7" ht="12" customHeight="1" thickBot="1">
      <c r="A135" s="25" t="s">
        <v>9</v>
      </c>
      <c r="B135" s="50" t="s">
        <v>316</v>
      </c>
      <c r="C135" s="137">
        <f>+C136+C137+C138+C139+C140+C141</f>
        <v>0</v>
      </c>
      <c r="D135" s="265">
        <f>+D136+D137+D138+D139+D140+D141</f>
        <v>0</v>
      </c>
      <c r="E135" s="137">
        <f>+E136+E137+E138+E139+E140+E141</f>
        <v>0</v>
      </c>
      <c r="F135" s="137">
        <f>+F136+F137+F138+F139+F140+F141</f>
        <v>0</v>
      </c>
      <c r="G135" s="278">
        <f>+G136+G137+G138+G139+G140+G141</f>
        <v>0</v>
      </c>
    </row>
    <row r="136" spans="1:7" ht="12" customHeight="1">
      <c r="A136" s="167" t="s">
        <v>52</v>
      </c>
      <c r="B136" s="7" t="s">
        <v>325</v>
      </c>
      <c r="C136" s="138">
        <f>'9.2.1. sz. mell  '!C136+'9.2.2. sz. mell  '!C136+'9.2.3. sz. mell  '!C136</f>
        <v>0</v>
      </c>
      <c r="D136" s="138">
        <f>'9.2.1. sz. mell  '!D136+'9.2.2. sz. mell  '!D136+'9.2.3. sz. mell  '!D136</f>
        <v>0</v>
      </c>
      <c r="E136" s="138">
        <f>'9.2.1. sz. mell  '!E136+'9.2.2. sz. mell  '!E136+'9.2.3. sz. mell  '!E136</f>
        <v>0</v>
      </c>
      <c r="F136" s="138">
        <f>'9.2.1. sz. mell  '!F136+'9.2.2. sz. mell  '!F136+'9.2.3. sz. mell  '!F136</f>
        <v>0</v>
      </c>
      <c r="G136" s="347">
        <f>'9.2.1. sz. mell  '!G136+'9.2.2. sz. mell  '!G136+'9.2.3. sz. mell  '!G136</f>
        <v>0</v>
      </c>
    </row>
    <row r="137" spans="1:7" ht="12" customHeight="1">
      <c r="A137" s="167" t="s">
        <v>53</v>
      </c>
      <c r="B137" s="7" t="s">
        <v>317</v>
      </c>
      <c r="C137" s="138">
        <f>'9.2.1. sz. mell  '!C137+'9.2.2. sz. mell  '!C137+'9.2.3. sz. mell  '!C137</f>
        <v>0</v>
      </c>
      <c r="D137" s="138">
        <f>'9.2.1. sz. mell  '!D137+'9.2.2. sz. mell  '!D137+'9.2.3. sz. mell  '!D137</f>
        <v>0</v>
      </c>
      <c r="E137" s="138">
        <f>'9.2.1. sz. mell  '!E137+'9.2.2. sz. mell  '!E137+'9.2.3. sz. mell  '!E137</f>
        <v>0</v>
      </c>
      <c r="F137" s="138">
        <f>'9.2.1. sz. mell  '!F137+'9.2.2. sz. mell  '!F137+'9.2.3. sz. mell  '!F137</f>
        <v>0</v>
      </c>
      <c r="G137" s="347">
        <f>'9.2.1. sz. mell  '!G137+'9.2.2. sz. mell  '!G137+'9.2.3. sz. mell  '!G137</f>
        <v>0</v>
      </c>
    </row>
    <row r="138" spans="1:7" ht="12" customHeight="1">
      <c r="A138" s="167" t="s">
        <v>54</v>
      </c>
      <c r="B138" s="7" t="s">
        <v>318</v>
      </c>
      <c r="C138" s="138">
        <f>'9.2.1. sz. mell  '!C138+'9.2.2. sz. mell  '!C138+'9.2.3. sz. mell  '!C138</f>
        <v>0</v>
      </c>
      <c r="D138" s="138">
        <f>'9.2.1. sz. mell  '!D138+'9.2.2. sz. mell  '!D138+'9.2.3. sz. mell  '!D138</f>
        <v>0</v>
      </c>
      <c r="E138" s="138">
        <f>'9.2.1. sz. mell  '!E138+'9.2.2. sz. mell  '!E138+'9.2.3. sz. mell  '!E138</f>
        <v>0</v>
      </c>
      <c r="F138" s="138">
        <f>'9.2.1. sz. mell  '!F138+'9.2.2. sz. mell  '!F138+'9.2.3. sz. mell  '!F138</f>
        <v>0</v>
      </c>
      <c r="G138" s="347">
        <f>'9.2.1. sz. mell  '!G138+'9.2.2. sz. mell  '!G138+'9.2.3. sz. mell  '!G138</f>
        <v>0</v>
      </c>
    </row>
    <row r="139" spans="1:7" ht="12" customHeight="1">
      <c r="A139" s="167" t="s">
        <v>96</v>
      </c>
      <c r="B139" s="7" t="s">
        <v>370</v>
      </c>
      <c r="C139" s="138">
        <f>'9.2.1. sz. mell  '!C139+'9.2.2. sz. mell  '!C139+'9.2.3. sz. mell  '!C139</f>
        <v>0</v>
      </c>
      <c r="D139" s="138">
        <f>'9.2.1. sz. mell  '!D139+'9.2.2. sz. mell  '!D139+'9.2.3. sz. mell  '!D139</f>
        <v>0</v>
      </c>
      <c r="E139" s="138">
        <f>'9.2.1. sz. mell  '!E139+'9.2.2. sz. mell  '!E139+'9.2.3. sz. mell  '!E139</f>
        <v>0</v>
      </c>
      <c r="F139" s="138">
        <f>'9.2.1. sz. mell  '!F139+'9.2.2. sz. mell  '!F139+'9.2.3. sz. mell  '!F139</f>
        <v>0</v>
      </c>
      <c r="G139" s="347">
        <f>'9.2.1. sz. mell  '!G139+'9.2.2. sz. mell  '!G139+'9.2.3. sz. mell  '!G139</f>
        <v>0</v>
      </c>
    </row>
    <row r="140" spans="1:7" ht="12" customHeight="1">
      <c r="A140" s="167" t="s">
        <v>97</v>
      </c>
      <c r="B140" s="7" t="s">
        <v>320</v>
      </c>
      <c r="C140" s="138">
        <f>'9.2.1. sz. mell  '!C140+'9.2.2. sz. mell  '!C140+'9.2.3. sz. mell  '!C140</f>
        <v>0</v>
      </c>
      <c r="D140" s="138">
        <f>'9.2.1. sz. mell  '!D140+'9.2.2. sz. mell  '!D140+'9.2.3. sz. mell  '!D140</f>
        <v>0</v>
      </c>
      <c r="E140" s="138">
        <f>'9.2.1. sz. mell  '!E140+'9.2.2. sz. mell  '!E140+'9.2.3. sz. mell  '!E140</f>
        <v>0</v>
      </c>
      <c r="F140" s="138">
        <f>'9.2.1. sz. mell  '!F140+'9.2.2. sz. mell  '!F140+'9.2.3. sz. mell  '!F140</f>
        <v>0</v>
      </c>
      <c r="G140" s="347">
        <f>'9.2.1. sz. mell  '!G140+'9.2.2. sz. mell  '!G140+'9.2.3. sz. mell  '!G140</f>
        <v>0</v>
      </c>
    </row>
    <row r="141" spans="1:7" s="47" customFormat="1" ht="12" customHeight="1" thickBot="1">
      <c r="A141" s="176" t="s">
        <v>98</v>
      </c>
      <c r="B141" s="5" t="s">
        <v>321</v>
      </c>
      <c r="C141" s="138">
        <f>'9.2.1. sz. mell  '!C141+'9.2.2. sz. mell  '!C141+'9.2.3. sz. mell  '!C141</f>
        <v>0</v>
      </c>
      <c r="D141" s="138">
        <f>'9.2.1. sz. mell  '!D141+'9.2.2. sz. mell  '!D141+'9.2.3. sz. mell  '!D141</f>
        <v>0</v>
      </c>
      <c r="E141" s="138">
        <f>'9.2.1. sz. mell  '!E141+'9.2.2. sz. mell  '!E141+'9.2.3. sz. mell  '!E141</f>
        <v>0</v>
      </c>
      <c r="F141" s="138">
        <f>'9.2.1. sz. mell  '!F141+'9.2.2. sz. mell  '!F141+'9.2.3. sz. mell  '!F141</f>
        <v>0</v>
      </c>
      <c r="G141" s="347">
        <f>'9.2.1. sz. mell  '!G141+'9.2.2. sz. mell  '!G141+'9.2.3. sz. mell  '!G141</f>
        <v>0</v>
      </c>
    </row>
    <row r="142" spans="1:13" ht="12" customHeight="1" thickBot="1">
      <c r="A142" s="25" t="s">
        <v>10</v>
      </c>
      <c r="B142" s="50" t="s">
        <v>377</v>
      </c>
      <c r="C142" s="143">
        <f>+C143+C144+C146+C147+C145</f>
        <v>0</v>
      </c>
      <c r="D142" s="267">
        <f>+D143+D144+D146+D147+D145</f>
        <v>0</v>
      </c>
      <c r="E142" s="143">
        <f>+E143+E144+E146+E147+E145</f>
        <v>0</v>
      </c>
      <c r="F142" s="143">
        <f>+F143+F144+F146+F147+F145</f>
        <v>0</v>
      </c>
      <c r="G142" s="282">
        <f>+G143+G144+G146+G147+G145</f>
        <v>0</v>
      </c>
      <c r="M142" s="76"/>
    </row>
    <row r="143" spans="1:7" ht="12.75">
      <c r="A143" s="167" t="s">
        <v>55</v>
      </c>
      <c r="B143" s="7" t="s">
        <v>259</v>
      </c>
      <c r="C143" s="138">
        <f>'9.2.1. sz. mell  '!C143+'9.2.2. sz. mell  '!C143+'9.2.3. sz. mell  '!C143</f>
        <v>0</v>
      </c>
      <c r="D143" s="138">
        <f>'9.2.1. sz. mell  '!D143+'9.2.2. sz. mell  '!D143+'9.2.3. sz. mell  '!D143</f>
        <v>0</v>
      </c>
      <c r="E143" s="138">
        <f>'9.2.1. sz. mell  '!E143+'9.2.2. sz. mell  '!E143+'9.2.3. sz. mell  '!E143</f>
        <v>0</v>
      </c>
      <c r="F143" s="138">
        <f>'9.2.1. sz. mell  '!F143+'9.2.2. sz. mell  '!F143+'9.2.3. sz. mell  '!F143</f>
        <v>0</v>
      </c>
      <c r="G143" s="347">
        <f>'9.2.1. sz. mell  '!G143+'9.2.2. sz. mell  '!G143+'9.2.3. sz. mell  '!G143</f>
        <v>0</v>
      </c>
    </row>
    <row r="144" spans="1:7" ht="12" customHeight="1">
      <c r="A144" s="167" t="s">
        <v>56</v>
      </c>
      <c r="B144" s="7" t="s">
        <v>260</v>
      </c>
      <c r="C144" s="138">
        <f>'9.2.1. sz. mell  '!C144+'9.2.2. sz. mell  '!C144+'9.2.3. sz. mell  '!C144</f>
        <v>0</v>
      </c>
      <c r="D144" s="138">
        <f>'9.2.1. sz. mell  '!D144+'9.2.2. sz. mell  '!D144+'9.2.3. sz. mell  '!D144</f>
        <v>0</v>
      </c>
      <c r="E144" s="138">
        <f>'9.2.1. sz. mell  '!E144+'9.2.2. sz. mell  '!E144+'9.2.3. sz. mell  '!E144</f>
        <v>0</v>
      </c>
      <c r="F144" s="138">
        <f>'9.2.1. sz. mell  '!F144+'9.2.2. sz. mell  '!F144+'9.2.3. sz. mell  '!F144</f>
        <v>0</v>
      </c>
      <c r="G144" s="347">
        <f>'9.2.1. sz. mell  '!G144+'9.2.2. sz. mell  '!G144+'9.2.3. sz. mell  '!G144</f>
        <v>0</v>
      </c>
    </row>
    <row r="145" spans="1:7" ht="12" customHeight="1">
      <c r="A145" s="167" t="s">
        <v>176</v>
      </c>
      <c r="B145" s="7" t="s">
        <v>376</v>
      </c>
      <c r="C145" s="138">
        <f>'9.2.1. sz. mell  '!C145+'9.2.2. sz. mell  '!C145+'9.2.3. sz. mell  '!C145</f>
        <v>0</v>
      </c>
      <c r="D145" s="138">
        <f>'9.2.1. sz. mell  '!D145+'9.2.2. sz. mell  '!D145+'9.2.3. sz. mell  '!D145</f>
        <v>0</v>
      </c>
      <c r="E145" s="138">
        <f>'9.2.1. sz. mell  '!E145+'9.2.2. sz. mell  '!E145+'9.2.3. sz. mell  '!E145</f>
        <v>0</v>
      </c>
      <c r="F145" s="138">
        <f>'9.2.1. sz. mell  '!F145+'9.2.2. sz. mell  '!F145+'9.2.3. sz. mell  '!F145</f>
        <v>0</v>
      </c>
      <c r="G145" s="347">
        <f>'9.2.1. sz. mell  '!G145+'9.2.2. sz. mell  '!G145+'9.2.3. sz. mell  '!G145</f>
        <v>0</v>
      </c>
    </row>
    <row r="146" spans="1:7" s="47" customFormat="1" ht="12" customHeight="1">
      <c r="A146" s="167" t="s">
        <v>177</v>
      </c>
      <c r="B146" s="7" t="s">
        <v>330</v>
      </c>
      <c r="C146" s="138">
        <f>'9.2.1. sz. mell  '!C146+'9.2.2. sz. mell  '!C146+'9.2.3. sz. mell  '!C146</f>
        <v>0</v>
      </c>
      <c r="D146" s="138">
        <f>'9.2.1. sz. mell  '!D146+'9.2.2. sz. mell  '!D146+'9.2.3. sz. mell  '!D146</f>
        <v>0</v>
      </c>
      <c r="E146" s="138">
        <f>'9.2.1. sz. mell  '!E146+'9.2.2. sz. mell  '!E146+'9.2.3. sz. mell  '!E146</f>
        <v>0</v>
      </c>
      <c r="F146" s="138">
        <f>'9.2.1. sz. mell  '!F146+'9.2.2. sz. mell  '!F146+'9.2.3. sz. mell  '!F146</f>
        <v>0</v>
      </c>
      <c r="G146" s="347">
        <f>'9.2.1. sz. mell  '!G146+'9.2.2. sz. mell  '!G146+'9.2.3. sz. mell  '!G146</f>
        <v>0</v>
      </c>
    </row>
    <row r="147" spans="1:7" s="47" customFormat="1" ht="12" customHeight="1" thickBot="1">
      <c r="A147" s="176" t="s">
        <v>178</v>
      </c>
      <c r="B147" s="5" t="s">
        <v>279</v>
      </c>
      <c r="C147" s="138">
        <f>'9.2.1. sz. mell  '!C147+'9.2.2. sz. mell  '!C147+'9.2.3. sz. mell  '!C147</f>
        <v>0</v>
      </c>
      <c r="D147" s="138">
        <f>'9.2.1. sz. mell  '!D147+'9.2.2. sz. mell  '!D147+'9.2.3. sz. mell  '!D147</f>
        <v>0</v>
      </c>
      <c r="E147" s="138">
        <f>'9.2.1. sz. mell  '!E147+'9.2.2. sz. mell  '!E147+'9.2.3. sz. mell  '!E147</f>
        <v>0</v>
      </c>
      <c r="F147" s="138">
        <f>'9.2.1. sz. mell  '!F147+'9.2.2. sz. mell  '!F147+'9.2.3. sz. mell  '!F147</f>
        <v>0</v>
      </c>
      <c r="G147" s="347">
        <f>'9.2.1. sz. mell  '!G147+'9.2.2. sz. mell  '!G147+'9.2.3. sz. mell  '!G147</f>
        <v>0</v>
      </c>
    </row>
    <row r="148" spans="1:7" s="47" customFormat="1" ht="12" customHeight="1" thickBot="1">
      <c r="A148" s="25" t="s">
        <v>11</v>
      </c>
      <c r="B148" s="50" t="s">
        <v>331</v>
      </c>
      <c r="C148" s="202">
        <f>+C149+C150+C151+C152+C153</f>
        <v>0</v>
      </c>
      <c r="D148" s="271">
        <f>+D149+D150+D151+D152+D153</f>
        <v>0</v>
      </c>
      <c r="E148" s="202">
        <f>+E149+E150+E151+E152+E153</f>
        <v>0</v>
      </c>
      <c r="F148" s="202">
        <f>+F149+F150+F151+F152+F153</f>
        <v>0</v>
      </c>
      <c r="G148" s="293">
        <f>+G149+G150+G151+G152+G153</f>
        <v>0</v>
      </c>
    </row>
    <row r="149" spans="1:7" s="47" customFormat="1" ht="12" customHeight="1">
      <c r="A149" s="167" t="s">
        <v>57</v>
      </c>
      <c r="B149" s="7" t="s">
        <v>326</v>
      </c>
      <c r="C149" s="138">
        <f>'9.2.1. sz. mell  '!C149+'9.2.2. sz. mell  '!C149+'9.2.3. sz. mell  '!C149</f>
        <v>0</v>
      </c>
      <c r="D149" s="138">
        <f>'9.2.1. sz. mell  '!D149+'9.2.2. sz. mell  '!D149+'9.2.3. sz. mell  '!D149</f>
        <v>0</v>
      </c>
      <c r="E149" s="138">
        <f>'9.2.1. sz. mell  '!E149+'9.2.2. sz. mell  '!E149+'9.2.3. sz. mell  '!E149</f>
        <v>0</v>
      </c>
      <c r="F149" s="138">
        <f>'9.2.1. sz. mell  '!F149+'9.2.2. sz. mell  '!F149+'9.2.3. sz. mell  '!F149</f>
        <v>0</v>
      </c>
      <c r="G149" s="347">
        <f>'9.2.1. sz. mell  '!G149+'9.2.2. sz. mell  '!G149+'9.2.3. sz. mell  '!G149</f>
        <v>0</v>
      </c>
    </row>
    <row r="150" spans="1:7" s="47" customFormat="1" ht="12" customHeight="1">
      <c r="A150" s="167" t="s">
        <v>58</v>
      </c>
      <c r="B150" s="7" t="s">
        <v>333</v>
      </c>
      <c r="C150" s="138">
        <f>'9.2.1. sz. mell  '!C150+'9.2.2. sz. mell  '!C150+'9.2.3. sz. mell  '!C150</f>
        <v>0</v>
      </c>
      <c r="D150" s="138">
        <f>'9.2.1. sz. mell  '!D150+'9.2.2. sz. mell  '!D150+'9.2.3. sz. mell  '!D150</f>
        <v>0</v>
      </c>
      <c r="E150" s="138">
        <f>'9.2.1. sz. mell  '!E150+'9.2.2. sz. mell  '!E150+'9.2.3. sz. mell  '!E150</f>
        <v>0</v>
      </c>
      <c r="F150" s="138">
        <f>'9.2.1. sz. mell  '!F150+'9.2.2. sz. mell  '!F150+'9.2.3. sz. mell  '!F150</f>
        <v>0</v>
      </c>
      <c r="G150" s="347">
        <f>'9.2.1. sz. mell  '!G150+'9.2.2. sz. mell  '!G150+'9.2.3. sz. mell  '!G150</f>
        <v>0</v>
      </c>
    </row>
    <row r="151" spans="1:7" s="47" customFormat="1" ht="12" customHeight="1">
      <c r="A151" s="167" t="s">
        <v>188</v>
      </c>
      <c r="B151" s="7" t="s">
        <v>328</v>
      </c>
      <c r="C151" s="138">
        <f>'9.2.1. sz. mell  '!C151+'9.2.2. sz. mell  '!C151+'9.2.3. sz. mell  '!C151</f>
        <v>0</v>
      </c>
      <c r="D151" s="138">
        <f>'9.2.1. sz. mell  '!D151+'9.2.2. sz. mell  '!D151+'9.2.3. sz. mell  '!D151</f>
        <v>0</v>
      </c>
      <c r="E151" s="138">
        <f>'9.2.1. sz. mell  '!E151+'9.2.2. sz. mell  '!E151+'9.2.3. sz. mell  '!E151</f>
        <v>0</v>
      </c>
      <c r="F151" s="138">
        <f>'9.2.1. sz. mell  '!F151+'9.2.2. sz. mell  '!F151+'9.2.3. sz. mell  '!F151</f>
        <v>0</v>
      </c>
      <c r="G151" s="347">
        <f>'9.2.1. sz. mell  '!G151+'9.2.2. sz. mell  '!G151+'9.2.3. sz. mell  '!G151</f>
        <v>0</v>
      </c>
    </row>
    <row r="152" spans="1:7" s="47" customFormat="1" ht="12" customHeight="1">
      <c r="A152" s="167" t="s">
        <v>189</v>
      </c>
      <c r="B152" s="7" t="s">
        <v>373</v>
      </c>
      <c r="C152" s="138">
        <f>'9.2.1. sz. mell  '!C152+'9.2.2. sz. mell  '!C152+'9.2.3. sz. mell  '!C152</f>
        <v>0</v>
      </c>
      <c r="D152" s="138">
        <f>'9.2.1. sz. mell  '!D152+'9.2.2. sz. mell  '!D152+'9.2.3. sz. mell  '!D152</f>
        <v>0</v>
      </c>
      <c r="E152" s="138">
        <f>'9.2.1. sz. mell  '!E152+'9.2.2. sz. mell  '!E152+'9.2.3. sz. mell  '!E152</f>
        <v>0</v>
      </c>
      <c r="F152" s="138">
        <f>'9.2.1. sz. mell  '!F152+'9.2.2. sz. mell  '!F152+'9.2.3. sz. mell  '!F152</f>
        <v>0</v>
      </c>
      <c r="G152" s="347">
        <f>'9.2.1. sz. mell  '!G152+'9.2.2. sz. mell  '!G152+'9.2.3. sz. mell  '!G152</f>
        <v>0</v>
      </c>
    </row>
    <row r="153" spans="1:7" ht="12.75" customHeight="1" thickBot="1">
      <c r="A153" s="176" t="s">
        <v>332</v>
      </c>
      <c r="B153" s="5" t="s">
        <v>335</v>
      </c>
      <c r="C153" s="138">
        <f>'9.2.1. sz. mell  '!C153+'9.2.2. sz. mell  '!C153+'9.2.3. sz. mell  '!C153</f>
        <v>0</v>
      </c>
      <c r="D153" s="138">
        <f>'9.2.1. sz. mell  '!D153+'9.2.2. sz. mell  '!D153+'9.2.3. sz. mell  '!D153</f>
        <v>0</v>
      </c>
      <c r="E153" s="138">
        <f>'9.2.1. sz. mell  '!E153+'9.2.2. sz. mell  '!E153+'9.2.3. sz. mell  '!E153</f>
        <v>0</v>
      </c>
      <c r="F153" s="138">
        <f>'9.2.1. sz. mell  '!F153+'9.2.2. sz. mell  '!F153+'9.2.3. sz. mell  '!F153</f>
        <v>0</v>
      </c>
      <c r="G153" s="347">
        <f>'9.2.1. sz. mell  '!G153+'9.2.2. sz. mell  '!G153+'9.2.3. sz. mell  '!G153</f>
        <v>0</v>
      </c>
    </row>
    <row r="154" spans="1:7" ht="12.75" customHeight="1" thickBot="1">
      <c r="A154" s="194" t="s">
        <v>12</v>
      </c>
      <c r="B154" s="50" t="s">
        <v>336</v>
      </c>
      <c r="C154" s="203"/>
      <c r="D154" s="272"/>
      <c r="E154" s="203"/>
      <c r="F154" s="202">
        <f>D154+E154</f>
        <v>0</v>
      </c>
      <c r="G154" s="293">
        <f>C154+F154</f>
        <v>0</v>
      </c>
    </row>
    <row r="155" spans="1:7" ht="12.75" customHeight="1" thickBot="1">
      <c r="A155" s="194" t="s">
        <v>13</v>
      </c>
      <c r="B155" s="50" t="s">
        <v>337</v>
      </c>
      <c r="C155" s="203"/>
      <c r="D155" s="272"/>
      <c r="E155" s="203"/>
      <c r="F155" s="202">
        <f>D155+E155</f>
        <v>0</v>
      </c>
      <c r="G155" s="293">
        <f>C155+F155</f>
        <v>0</v>
      </c>
    </row>
    <row r="156" spans="1:7" ht="12" customHeight="1" thickBot="1">
      <c r="A156" s="25" t="s">
        <v>14</v>
      </c>
      <c r="B156" s="50" t="s">
        <v>339</v>
      </c>
      <c r="C156" s="204">
        <f>+C131+C135+C142+C148+C154+C155</f>
        <v>0</v>
      </c>
      <c r="D156" s="273">
        <f>+D131+D135+D142+D148+D154+D155</f>
        <v>0</v>
      </c>
      <c r="E156" s="204"/>
      <c r="F156" s="204"/>
      <c r="G156" s="294">
        <f>+G131+G135+G142+G148+G154+G155</f>
        <v>0</v>
      </c>
    </row>
    <row r="157" spans="1:7" ht="15" customHeight="1" thickBot="1">
      <c r="A157" s="178" t="s">
        <v>15</v>
      </c>
      <c r="B157" s="124" t="s">
        <v>338</v>
      </c>
      <c r="C157" s="204">
        <f>+C130+C156</f>
        <v>75634000</v>
      </c>
      <c r="D157" s="273">
        <f>+D130+D156</f>
        <v>1003090</v>
      </c>
      <c r="E157" s="204">
        <f>+E130+E156</f>
        <v>181000</v>
      </c>
      <c r="F157" s="204">
        <f>+F130+F156</f>
        <v>1184090</v>
      </c>
      <c r="G157" s="294">
        <f>+G130+G156</f>
        <v>76818090</v>
      </c>
    </row>
    <row r="158" spans="1:7" ht="13.5" thickBot="1">
      <c r="A158" s="127"/>
      <c r="B158" s="128"/>
      <c r="C158" s="129"/>
      <c r="D158" s="129"/>
      <c r="E158" s="296"/>
      <c r="F158" s="296"/>
      <c r="G158" s="295"/>
    </row>
    <row r="159" spans="1:7" ht="15" customHeight="1" thickBot="1">
      <c r="A159" s="74" t="s">
        <v>374</v>
      </c>
      <c r="B159" s="75"/>
      <c r="C159" s="239">
        <f>'9.2.1. sz. mell  '!C159+'9.2.2. sz. mell  '!C159+'9.2.3. sz. mell  '!C159</f>
        <v>13</v>
      </c>
      <c r="D159" s="239">
        <f>'9.2.1. sz. mell  '!D159+'9.2.2. sz. mell  '!D159+'9.2.3. sz. mell  '!D159</f>
        <v>0</v>
      </c>
      <c r="E159" s="239">
        <f>'9.2.1. sz. mell  '!E159+'9.2.2. sz. mell  '!E159+'9.2.3. sz. mell  '!E159</f>
        <v>0</v>
      </c>
      <c r="F159" s="239">
        <f>'9.2.1. sz. mell  '!F159+'9.2.2. sz. mell  '!F159+'9.2.3. sz. mell  '!F159</f>
        <v>0</v>
      </c>
      <c r="G159" s="357">
        <f>'9.2.1. sz. mell  '!G159+'9.2.2. sz. mell  '!G159+'9.2.3. sz. mell  '!G159</f>
        <v>13</v>
      </c>
    </row>
    <row r="160" spans="1:7" ht="14.25" customHeight="1" thickBot="1">
      <c r="A160" s="74" t="s">
        <v>119</v>
      </c>
      <c r="B160" s="75"/>
      <c r="C160" s="239">
        <f>'9.2.1. sz. mell  '!C160+'9.2.2. sz. mell  '!C160+'9.2.3. sz. mell  '!C160</f>
        <v>0</v>
      </c>
      <c r="D160" s="239">
        <f>'9.2.1. sz. mell  '!D160+'9.2.2. sz. mell  '!D160+'9.2.3. sz. mell  '!D160</f>
        <v>0</v>
      </c>
      <c r="E160" s="239">
        <f>'9.2.1. sz. mell  '!E160+'9.2.2. sz. mell  '!E160+'9.2.3. sz. mell  '!E160</f>
        <v>0</v>
      </c>
      <c r="F160" s="239">
        <f>'9.2.1. sz. mell  '!F160+'9.2.2. sz. mell  '!F160+'9.2.3. sz. mell  '!F160</f>
        <v>0</v>
      </c>
      <c r="G160" s="357">
        <f>'9.2.1. sz. mell  '!G160+'9.2.2. sz. mell  '!G160+'9.2.3. sz. mell  '!G160</f>
        <v>0</v>
      </c>
    </row>
    <row r="161" ht="12.75">
      <c r="G161" s="361"/>
    </row>
    <row r="162" ht="12.75">
      <c r="G162" s="360"/>
    </row>
    <row r="163" spans="7:8" ht="12.75">
      <c r="G163" s="360"/>
      <c r="H163" s="360"/>
    </row>
  </sheetData>
  <sheetProtection formatCells="0"/>
  <mergeCells count="4">
    <mergeCell ref="A7:G7"/>
    <mergeCell ref="A94:G94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9.2. melléklet a 9/2018. (VI.29.) önkormányzati rendelethez</oddHeader>
  </headerFooter>
  <rowBreaks count="2" manualBreakCount="2">
    <brk id="70" max="255" man="1"/>
    <brk id="9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0"/>
  <sheetViews>
    <sheetView zoomScaleSheetLayoutView="100" workbookViewId="0" topLeftCell="B1">
      <selection activeCell="F10" sqref="F10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8" t="s">
        <v>449</v>
      </c>
      <c r="C2" s="419"/>
      <c r="D2" s="419"/>
      <c r="E2" s="419"/>
      <c r="F2" s="420"/>
      <c r="G2" s="339" t="s">
        <v>39</v>
      </c>
    </row>
    <row r="3" spans="1:7" s="43" customFormat="1" ht="36.75" thickBot="1">
      <c r="A3" s="234" t="s">
        <v>117</v>
      </c>
      <c r="B3" s="421" t="s">
        <v>288</v>
      </c>
      <c r="C3" s="422"/>
      <c r="D3" s="422"/>
      <c r="E3" s="422"/>
      <c r="F3" s="423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450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445</v>
      </c>
      <c r="E5" s="325" t="s">
        <v>483</v>
      </c>
      <c r="F5" s="325" t="s">
        <v>442</v>
      </c>
      <c r="G5" s="326" t="s">
        <v>484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446</v>
      </c>
      <c r="G6" s="323" t="s">
        <v>447</v>
      </c>
    </row>
    <row r="7" spans="1:7" s="41" customFormat="1" ht="15.75" customHeight="1" thickBot="1">
      <c r="A7" s="415" t="s">
        <v>37</v>
      </c>
      <c r="B7" s="416"/>
      <c r="C7" s="416"/>
      <c r="D7" s="416"/>
      <c r="E7" s="416"/>
      <c r="F7" s="416"/>
      <c r="G7" s="417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/>
      <c r="D9" s="208"/>
      <c r="E9" s="139"/>
      <c r="F9" s="181">
        <f aca="true" t="shared" si="0" ref="F9:F14">D9+E9</f>
        <v>0</v>
      </c>
      <c r="G9" s="279">
        <f aca="true" t="shared" si="1" ref="G9:G14">C9+F9</f>
        <v>0</v>
      </c>
    </row>
    <row r="10" spans="1:7" s="46" customFormat="1" ht="12" customHeight="1">
      <c r="A10" s="168" t="s">
        <v>60</v>
      </c>
      <c r="B10" s="152" t="s">
        <v>143</v>
      </c>
      <c r="C10" s="138"/>
      <c r="D10" s="209"/>
      <c r="E10" s="138"/>
      <c r="F10" s="181">
        <f t="shared" si="0"/>
        <v>0</v>
      </c>
      <c r="G10" s="279">
        <f t="shared" si="1"/>
        <v>0</v>
      </c>
    </row>
    <row r="11" spans="1:7" s="46" customFormat="1" ht="12" customHeight="1">
      <c r="A11" s="168" t="s">
        <v>61</v>
      </c>
      <c r="B11" s="152" t="s">
        <v>144</v>
      </c>
      <c r="C11" s="138"/>
      <c r="D11" s="209"/>
      <c r="E11" s="138"/>
      <c r="F11" s="181">
        <f t="shared" si="0"/>
        <v>0</v>
      </c>
      <c r="G11" s="279">
        <f t="shared" si="1"/>
        <v>0</v>
      </c>
    </row>
    <row r="12" spans="1:7" s="46" customFormat="1" ht="12" customHeight="1">
      <c r="A12" s="168" t="s">
        <v>62</v>
      </c>
      <c r="B12" s="152" t="s">
        <v>145</v>
      </c>
      <c r="C12" s="138"/>
      <c r="D12" s="209"/>
      <c r="E12" s="138"/>
      <c r="F12" s="181">
        <f t="shared" si="0"/>
        <v>0</v>
      </c>
      <c r="G12" s="279">
        <f t="shared" si="1"/>
        <v>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/>
      <c r="F13" s="181">
        <f t="shared" si="0"/>
        <v>0</v>
      </c>
      <c r="G13" s="279">
        <f t="shared" si="1"/>
        <v>0</v>
      </c>
    </row>
    <row r="14" spans="1:7" s="45" customFormat="1" ht="12" customHeight="1" thickBot="1">
      <c r="A14" s="169" t="s">
        <v>63</v>
      </c>
      <c r="B14" s="80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1449000</v>
      </c>
      <c r="D15" s="207">
        <f>+D16+D17+D18+D19+D20</f>
        <v>28000</v>
      </c>
      <c r="E15" s="137">
        <f>+E16+E17+E18+E19+E20</f>
        <v>0</v>
      </c>
      <c r="F15" s="137">
        <f>+F16+F17+F18+F19+F20</f>
        <v>28000</v>
      </c>
      <c r="G15" s="278">
        <f>+G16+G17+G18+G19+G20</f>
        <v>1477000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>
        <v>1449000</v>
      </c>
      <c r="D20" s="209">
        <v>28000</v>
      </c>
      <c r="E20" s="138"/>
      <c r="F20" s="306">
        <f t="shared" si="2"/>
        <v>28000</v>
      </c>
      <c r="G20" s="280">
        <f t="shared" si="3"/>
        <v>1477000</v>
      </c>
    </row>
    <row r="21" spans="1:7" s="46" customFormat="1" ht="12" customHeight="1" thickBot="1">
      <c r="A21" s="169" t="s">
        <v>75</v>
      </c>
      <c r="B21" s="80" t="s">
        <v>150</v>
      </c>
      <c r="C21" s="140"/>
      <c r="D21" s="210"/>
      <c r="E21" s="140"/>
      <c r="F21" s="307">
        <f t="shared" si="2"/>
        <v>0</v>
      </c>
      <c r="G21" s="281">
        <f t="shared" si="3"/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/>
      <c r="F23" s="181">
        <f aca="true" t="shared" si="4" ref="F23:F28">D23+E23</f>
        <v>0</v>
      </c>
      <c r="G23" s="279">
        <f aca="true" t="shared" si="5" ref="G23:G28">C23+F23</f>
        <v>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79" t="s">
        <v>154</v>
      </c>
      <c r="C27" s="138"/>
      <c r="D27" s="209"/>
      <c r="E27" s="138"/>
      <c r="F27" s="306">
        <f t="shared" si="4"/>
        <v>0</v>
      </c>
      <c r="G27" s="280">
        <f t="shared" si="5"/>
        <v>0</v>
      </c>
    </row>
    <row r="28" spans="1:7" s="46" customFormat="1" ht="12" customHeight="1" thickBot="1">
      <c r="A28" s="169" t="s">
        <v>93</v>
      </c>
      <c r="B28" s="80" t="s">
        <v>155</v>
      </c>
      <c r="C28" s="140"/>
      <c r="D28" s="210"/>
      <c r="E28" s="140"/>
      <c r="F28" s="307">
        <f t="shared" si="4"/>
        <v>0</v>
      </c>
      <c r="G28" s="281">
        <f t="shared" si="5"/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+C30+C31+C33+C34+C35+C36+C37</f>
        <v>0</v>
      </c>
      <c r="D29" s="143">
        <f>+D30+D31+D33+D34+D35+D36+D37</f>
        <v>0</v>
      </c>
      <c r="E29" s="143">
        <f>+E30+E31+E33+E34+E35+E36+E37</f>
        <v>0</v>
      </c>
      <c r="F29" s="143">
        <f>+F30+F31+F33+F34+F35+F36+F37</f>
        <v>0</v>
      </c>
      <c r="G29" s="282">
        <f>+G30+G31+G33+G34+G35+G36+G37</f>
        <v>0</v>
      </c>
    </row>
    <row r="30" spans="1:7" s="46" customFormat="1" ht="12" customHeight="1">
      <c r="A30" s="167" t="s">
        <v>156</v>
      </c>
      <c r="B30" s="151" t="s">
        <v>422</v>
      </c>
      <c r="C30" s="139"/>
      <c r="D30" s="139"/>
      <c r="E30" s="139"/>
      <c r="F30" s="181">
        <f aca="true" t="shared" si="6" ref="F30:F37">D30+E30</f>
        <v>0</v>
      </c>
      <c r="G30" s="279">
        <f aca="true" t="shared" si="7" ref="G30:G37">C30+F30</f>
        <v>0</v>
      </c>
    </row>
    <row r="31" spans="1:7" s="46" customFormat="1" ht="12" customHeight="1">
      <c r="A31" s="167" t="s">
        <v>157</v>
      </c>
      <c r="B31" s="151" t="s">
        <v>451</v>
      </c>
      <c r="C31" s="138"/>
      <c r="D31" s="138"/>
      <c r="E31" s="138"/>
      <c r="F31" s="306">
        <f t="shared" si="6"/>
        <v>0</v>
      </c>
      <c r="G31" s="280">
        <f t="shared" si="7"/>
        <v>0</v>
      </c>
    </row>
    <row r="32" spans="1:7" s="46" customFormat="1" ht="12" customHeight="1">
      <c r="A32" s="168" t="s">
        <v>158</v>
      </c>
      <c r="B32" s="152" t="s">
        <v>452</v>
      </c>
      <c r="C32" s="138"/>
      <c r="D32" s="138"/>
      <c r="E32" s="138"/>
      <c r="F32" s="306"/>
      <c r="G32" s="280"/>
    </row>
    <row r="33" spans="1:7" s="46" customFormat="1" ht="12" customHeight="1">
      <c r="A33" s="168" t="s">
        <v>159</v>
      </c>
      <c r="B33" s="152" t="s">
        <v>423</v>
      </c>
      <c r="C33" s="138"/>
      <c r="D33" s="138"/>
      <c r="E33" s="138"/>
      <c r="F33" s="306">
        <f t="shared" si="6"/>
        <v>0</v>
      </c>
      <c r="G33" s="280">
        <f t="shared" si="7"/>
        <v>0</v>
      </c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>
        <f t="shared" si="6"/>
        <v>0</v>
      </c>
      <c r="G34" s="280">
        <f t="shared" si="7"/>
        <v>0</v>
      </c>
    </row>
    <row r="35" spans="1:7" s="46" customFormat="1" ht="12" customHeight="1">
      <c r="A35" s="168" t="s">
        <v>426</v>
      </c>
      <c r="B35" s="152" t="s">
        <v>160</v>
      </c>
      <c r="C35" s="138"/>
      <c r="D35" s="138"/>
      <c r="E35" s="138"/>
      <c r="F35" s="306">
        <f t="shared" si="6"/>
        <v>0</v>
      </c>
      <c r="G35" s="280">
        <f t="shared" si="7"/>
        <v>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80">
        <f t="shared" si="7"/>
        <v>0</v>
      </c>
    </row>
    <row r="37" spans="1:7" s="46" customFormat="1" ht="12" customHeight="1" thickBot="1">
      <c r="A37" s="169" t="s">
        <v>453</v>
      </c>
      <c r="B37" s="80" t="s">
        <v>162</v>
      </c>
      <c r="C37" s="140"/>
      <c r="D37" s="140"/>
      <c r="E37" s="140"/>
      <c r="F37" s="307">
        <f t="shared" si="6"/>
        <v>0</v>
      </c>
      <c r="G37" s="281">
        <f t="shared" si="7"/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17000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17000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>
        <v>15000</v>
      </c>
      <c r="D40" s="209"/>
      <c r="E40" s="138"/>
      <c r="F40" s="306">
        <f t="shared" si="8"/>
        <v>0</v>
      </c>
      <c r="G40" s="280">
        <f t="shared" si="9"/>
        <v>15000</v>
      </c>
    </row>
    <row r="41" spans="1:7" s="46" customFormat="1" ht="12" customHeight="1">
      <c r="A41" s="168" t="s">
        <v>54</v>
      </c>
      <c r="B41" s="152" t="s">
        <v>167</v>
      </c>
      <c r="C41" s="138"/>
      <c r="D41" s="209"/>
      <c r="E41" s="138"/>
      <c r="F41" s="306">
        <f t="shared" si="8"/>
        <v>0</v>
      </c>
      <c r="G41" s="280">
        <f t="shared" si="9"/>
        <v>0</v>
      </c>
    </row>
    <row r="42" spans="1:7" s="46" customFormat="1" ht="12" customHeight="1">
      <c r="A42" s="168" t="s">
        <v>96</v>
      </c>
      <c r="B42" s="152" t="s">
        <v>168</v>
      </c>
      <c r="C42" s="138"/>
      <c r="D42" s="209"/>
      <c r="E42" s="138"/>
      <c r="F42" s="306">
        <f t="shared" si="8"/>
        <v>0</v>
      </c>
      <c r="G42" s="280">
        <f t="shared" si="9"/>
        <v>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>
        <v>1000</v>
      </c>
      <c r="D46" s="209"/>
      <c r="E46" s="138"/>
      <c r="F46" s="306">
        <f t="shared" si="8"/>
        <v>0</v>
      </c>
      <c r="G46" s="280">
        <f t="shared" si="9"/>
        <v>1000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80" t="s">
        <v>174</v>
      </c>
      <c r="C49" s="142">
        <v>1000</v>
      </c>
      <c r="D49" s="236"/>
      <c r="E49" s="142"/>
      <c r="F49" s="310">
        <f t="shared" si="8"/>
        <v>0</v>
      </c>
      <c r="G49" s="284">
        <f t="shared" si="9"/>
        <v>1000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80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152" t="s">
        <v>186</v>
      </c>
      <c r="C59" s="138"/>
      <c r="D59" s="209"/>
      <c r="E59" s="138"/>
      <c r="F59" s="306">
        <f>D59+E59</f>
        <v>0</v>
      </c>
      <c r="G59" s="280">
        <f>C59+F59</f>
        <v>0</v>
      </c>
    </row>
    <row r="60" spans="1:7" s="46" customFormat="1" ht="12" customHeight="1" thickBot="1">
      <c r="A60" s="169" t="s">
        <v>189</v>
      </c>
      <c r="B60" s="80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153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1466000</v>
      </c>
      <c r="D66" s="211">
        <f>+D8+D15+D22+D29+D38+D50+D56+D61</f>
        <v>28000</v>
      </c>
      <c r="E66" s="143">
        <f>+E8+E15+E22+E29+E38+E50+E56+E61</f>
        <v>0</v>
      </c>
      <c r="F66" s="143">
        <f>+F8+F15+F22+F29+F38+F50+F56+F61</f>
        <v>28000</v>
      </c>
      <c r="G66" s="282">
        <f>+G8+G15+G22+G29+G38+G50+G56+G61</f>
        <v>1494000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319" t="s">
        <v>200</v>
      </c>
      <c r="C70" s="277"/>
      <c r="D70" s="238"/>
      <c r="E70" s="277"/>
      <c r="F70" s="303">
        <f>D70+E70</f>
        <v>0</v>
      </c>
      <c r="G70" s="299">
        <f>C70+F70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/>
      <c r="F72" s="304">
        <f>D72+E72</f>
        <v>0</v>
      </c>
      <c r="G72" s="283">
        <f>C72+F72</f>
        <v>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/>
      <c r="D74" s="141"/>
      <c r="E74" s="141"/>
      <c r="F74" s="304">
        <f>D74+E74</f>
        <v>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SUM(C77:C79)</f>
        <v>74168000</v>
      </c>
      <c r="D76" s="137">
        <f>SUM(D77:D79)</f>
        <v>975090</v>
      </c>
      <c r="E76" s="137">
        <f>SUM(E77:E79)</f>
        <v>181000</v>
      </c>
      <c r="F76" s="137">
        <f>SUM(F77:F79)</f>
        <v>1156090</v>
      </c>
      <c r="G76" s="137">
        <f>SUM(G77:G79)</f>
        <v>75324090</v>
      </c>
    </row>
    <row r="77" spans="1:7" s="46" customFormat="1" ht="12" customHeight="1">
      <c r="A77" s="167" t="s">
        <v>228</v>
      </c>
      <c r="B77" s="151" t="s">
        <v>207</v>
      </c>
      <c r="C77" s="141">
        <v>110000</v>
      </c>
      <c r="D77" s="141">
        <v>975090</v>
      </c>
      <c r="E77" s="141"/>
      <c r="F77" s="304">
        <f>D77+E77</f>
        <v>975090</v>
      </c>
      <c r="G77" s="283">
        <f>C77+F77</f>
        <v>1085090</v>
      </c>
    </row>
    <row r="78" spans="1:7" s="46" customFormat="1" ht="12" customHeight="1">
      <c r="A78" s="168" t="s">
        <v>229</v>
      </c>
      <c r="B78" s="79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6" customFormat="1" ht="12" customHeight="1" thickBot="1">
      <c r="A79" s="176" t="s">
        <v>455</v>
      </c>
      <c r="B79" s="343" t="s">
        <v>454</v>
      </c>
      <c r="C79" s="274">
        <v>74058000</v>
      </c>
      <c r="D79" s="274"/>
      <c r="E79" s="274">
        <v>181000</v>
      </c>
      <c r="F79" s="304">
        <f>D79+E79</f>
        <v>181000</v>
      </c>
      <c r="G79" s="283">
        <f>C79+F79</f>
        <v>74239000</v>
      </c>
    </row>
    <row r="80" spans="1:7" s="45" customFormat="1" ht="12" customHeight="1" thickBot="1">
      <c r="A80" s="170" t="s">
        <v>209</v>
      </c>
      <c r="B80" s="78" t="s">
        <v>210</v>
      </c>
      <c r="C80" s="137">
        <f>SUM(C81:C83)</f>
        <v>0</v>
      </c>
      <c r="D80" s="137">
        <f>SUM(D81:D83)</f>
        <v>0</v>
      </c>
      <c r="E80" s="137">
        <f>SUM(E81:E83)</f>
        <v>0</v>
      </c>
      <c r="F80" s="137">
        <f>SUM(F81:F83)</f>
        <v>0</v>
      </c>
      <c r="G80" s="278">
        <f>SUM(G81:G83)</f>
        <v>0</v>
      </c>
    </row>
    <row r="81" spans="1:7" s="46" customFormat="1" ht="12" customHeight="1">
      <c r="A81" s="167" t="s">
        <v>230</v>
      </c>
      <c r="B81" s="151" t="s">
        <v>211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>
      <c r="A82" s="168" t="s">
        <v>231</v>
      </c>
      <c r="B82" s="152" t="s">
        <v>212</v>
      </c>
      <c r="C82" s="141"/>
      <c r="D82" s="141"/>
      <c r="E82" s="141"/>
      <c r="F82" s="304">
        <f>D82+E82</f>
        <v>0</v>
      </c>
      <c r="G82" s="283">
        <f>C82+F82</f>
        <v>0</v>
      </c>
    </row>
    <row r="83" spans="1:7" s="46" customFormat="1" ht="12" customHeight="1" thickBot="1">
      <c r="A83" s="169" t="s">
        <v>232</v>
      </c>
      <c r="B83" s="264" t="s">
        <v>440</v>
      </c>
      <c r="C83" s="141"/>
      <c r="D83" s="141"/>
      <c r="E83" s="141"/>
      <c r="F83" s="304">
        <f>D83+E83</f>
        <v>0</v>
      </c>
      <c r="G83" s="283">
        <f>C83+F83</f>
        <v>0</v>
      </c>
    </row>
    <row r="84" spans="1:7" s="46" customFormat="1" ht="12" customHeight="1" thickBot="1">
      <c r="A84" s="170" t="s">
        <v>213</v>
      </c>
      <c r="B84" s="78" t="s">
        <v>233</v>
      </c>
      <c r="C84" s="137">
        <f>SUM(C85:C88)</f>
        <v>0</v>
      </c>
      <c r="D84" s="137">
        <f>SUM(D85:D88)</f>
        <v>0</v>
      </c>
      <c r="E84" s="137">
        <f>SUM(E85:E88)</f>
        <v>0</v>
      </c>
      <c r="F84" s="137">
        <f>SUM(F85:F88)</f>
        <v>0</v>
      </c>
      <c r="G84" s="278">
        <f>SUM(G85:G88)</f>
        <v>0</v>
      </c>
    </row>
    <row r="85" spans="1:7" s="46" customFormat="1" ht="12" customHeight="1">
      <c r="A85" s="171" t="s">
        <v>214</v>
      </c>
      <c r="B85" s="151" t="s">
        <v>215</v>
      </c>
      <c r="C85" s="141"/>
      <c r="D85" s="141"/>
      <c r="E85" s="141"/>
      <c r="F85" s="304">
        <f aca="true" t="shared" si="10" ref="F85:F90">D85+E85</f>
        <v>0</v>
      </c>
      <c r="G85" s="283">
        <f aca="true" t="shared" si="11" ref="G85:G90">C85+F85</f>
        <v>0</v>
      </c>
    </row>
    <row r="86" spans="1:7" s="46" customFormat="1" ht="12" customHeight="1">
      <c r="A86" s="172" t="s">
        <v>216</v>
      </c>
      <c r="B86" s="152" t="s">
        <v>217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6" customFormat="1" ht="12" customHeight="1">
      <c r="A87" s="172" t="s">
        <v>218</v>
      </c>
      <c r="B87" s="152" t="s">
        <v>219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3" t="s">
        <v>220</v>
      </c>
      <c r="B88" s="153" t="s">
        <v>221</v>
      </c>
      <c r="C88" s="141"/>
      <c r="D88" s="141"/>
      <c r="E88" s="141"/>
      <c r="F88" s="304">
        <f t="shared" si="10"/>
        <v>0</v>
      </c>
      <c r="G88" s="283">
        <f t="shared" si="11"/>
        <v>0</v>
      </c>
    </row>
    <row r="89" spans="1:7" s="45" customFormat="1" ht="12" customHeight="1" thickBot="1">
      <c r="A89" s="170" t="s">
        <v>222</v>
      </c>
      <c r="B89" s="78" t="s">
        <v>341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362</v>
      </c>
      <c r="B90" s="78" t="s">
        <v>223</v>
      </c>
      <c r="C90" s="185"/>
      <c r="D90" s="185"/>
      <c r="E90" s="185"/>
      <c r="F90" s="137">
        <f t="shared" si="10"/>
        <v>0</v>
      </c>
      <c r="G90" s="278">
        <f t="shared" si="11"/>
        <v>0</v>
      </c>
    </row>
    <row r="91" spans="1:7" s="45" customFormat="1" ht="12" customHeight="1" thickBot="1">
      <c r="A91" s="170" t="s">
        <v>363</v>
      </c>
      <c r="B91" s="157" t="s">
        <v>344</v>
      </c>
      <c r="C91" s="143">
        <f>+C67+C71+C76+C80+C84+C90+C89</f>
        <v>74168000</v>
      </c>
      <c r="D91" s="143">
        <f>+D67+D71+D76+D80+D84+D90+D89</f>
        <v>975090</v>
      </c>
      <c r="E91" s="143">
        <f>+E67+E71+E76+E80+E84+E90+E89</f>
        <v>181000</v>
      </c>
      <c r="F91" s="143">
        <f>+F67+F71+F76+F80+F84+F90+F89</f>
        <v>1156090</v>
      </c>
      <c r="G91" s="282">
        <f>+G67+G71+G76+G80+G84+G90+G89</f>
        <v>75324090</v>
      </c>
    </row>
    <row r="92" spans="1:7" s="45" customFormat="1" ht="12" customHeight="1" thickBot="1">
      <c r="A92" s="174" t="s">
        <v>364</v>
      </c>
      <c r="B92" s="158" t="s">
        <v>365</v>
      </c>
      <c r="C92" s="143">
        <f>+C66+C91</f>
        <v>75634000</v>
      </c>
      <c r="D92" s="143">
        <f>+D66+D91</f>
        <v>1003090</v>
      </c>
      <c r="E92" s="143">
        <f>+E66+E91</f>
        <v>181000</v>
      </c>
      <c r="F92" s="143">
        <f>+F66+F91</f>
        <v>1184090</v>
      </c>
      <c r="G92" s="282">
        <f>+G66+G91</f>
        <v>76818090</v>
      </c>
    </row>
    <row r="93" spans="1:3" s="46" customFormat="1" ht="15" customHeight="1" thickBot="1">
      <c r="A93" s="72"/>
      <c r="B93" s="73"/>
      <c r="C93" s="123"/>
    </row>
    <row r="94" spans="1:7" s="41" customFormat="1" ht="16.5" customHeight="1" thickBot="1">
      <c r="A94" s="415" t="s">
        <v>38</v>
      </c>
      <c r="B94" s="416"/>
      <c r="C94" s="416"/>
      <c r="D94" s="416"/>
      <c r="E94" s="416"/>
      <c r="F94" s="416"/>
      <c r="G94" s="417"/>
    </row>
    <row r="95" spans="1:7" s="47" customFormat="1" ht="12" customHeight="1" thickBot="1">
      <c r="A95" s="145" t="s">
        <v>5</v>
      </c>
      <c r="B95" s="24" t="s">
        <v>369</v>
      </c>
      <c r="C95" s="136">
        <f>+C96+C97+C98+C99+C100+C113</f>
        <v>75634000</v>
      </c>
      <c r="D95" s="286">
        <f>+D96+D97+D98+D99+D100+D113</f>
        <v>975090</v>
      </c>
      <c r="E95" s="136">
        <f>+E96+E97+E98+E99+E100+E113</f>
        <v>181000</v>
      </c>
      <c r="F95" s="136">
        <f>+F96+F97+F98+F99+F100+F113</f>
        <v>1156090</v>
      </c>
      <c r="G95" s="290">
        <f>+G96+G97+G98+G99+G100+G113</f>
        <v>76790090</v>
      </c>
    </row>
    <row r="96" spans="1:7" ht="12" customHeight="1">
      <c r="A96" s="175" t="s">
        <v>59</v>
      </c>
      <c r="B96" s="8" t="s">
        <v>34</v>
      </c>
      <c r="C96" s="199">
        <v>53693000</v>
      </c>
      <c r="D96" s="199">
        <f>13000+15000+816000</f>
        <v>844000</v>
      </c>
      <c r="E96" s="199">
        <f>151000+19000</f>
        <v>170000</v>
      </c>
      <c r="F96" s="305">
        <f aca="true" t="shared" si="12" ref="F96:F115">D96+E96</f>
        <v>1014000</v>
      </c>
      <c r="G96" s="291">
        <f aca="true" t="shared" si="13" ref="G96:G115">C96+F96</f>
        <v>54707000</v>
      </c>
    </row>
    <row r="97" spans="1:7" ht="12" customHeight="1">
      <c r="A97" s="168" t="s">
        <v>60</v>
      </c>
      <c r="B97" s="6" t="s">
        <v>104</v>
      </c>
      <c r="C97" s="138">
        <v>10902000</v>
      </c>
      <c r="D97" s="138">
        <f>-1000+159090</f>
        <v>158090</v>
      </c>
      <c r="E97" s="138">
        <v>30000</v>
      </c>
      <c r="F97" s="306">
        <f t="shared" si="12"/>
        <v>188090</v>
      </c>
      <c r="G97" s="280">
        <f t="shared" si="13"/>
        <v>11090090</v>
      </c>
    </row>
    <row r="98" spans="1:7" ht="12" customHeight="1">
      <c r="A98" s="168" t="s">
        <v>61</v>
      </c>
      <c r="B98" s="6" t="s">
        <v>78</v>
      </c>
      <c r="C98" s="140">
        <v>11039000</v>
      </c>
      <c r="D98" s="140">
        <f>16000-28000-15000</f>
        <v>-27000</v>
      </c>
      <c r="E98" s="140">
        <v>-19000</v>
      </c>
      <c r="F98" s="307">
        <f t="shared" si="12"/>
        <v>-46000</v>
      </c>
      <c r="G98" s="281">
        <f t="shared" si="13"/>
        <v>10993000</v>
      </c>
    </row>
    <row r="99" spans="1:7" ht="12" customHeight="1">
      <c r="A99" s="168" t="s">
        <v>62</v>
      </c>
      <c r="B99" s="9" t="s">
        <v>105</v>
      </c>
      <c r="C99" s="140"/>
      <c r="D99" s="269"/>
      <c r="E99" s="140"/>
      <c r="F99" s="307">
        <f t="shared" si="12"/>
        <v>0</v>
      </c>
      <c r="G99" s="281">
        <f t="shared" si="13"/>
        <v>0</v>
      </c>
    </row>
    <row r="100" spans="1:7" ht="12" customHeight="1">
      <c r="A100" s="168" t="s">
        <v>70</v>
      </c>
      <c r="B100" s="17" t="s">
        <v>106</v>
      </c>
      <c r="C100" s="140"/>
      <c r="D100" s="269"/>
      <c r="E100" s="140"/>
      <c r="F100" s="307">
        <f t="shared" si="12"/>
        <v>0</v>
      </c>
      <c r="G100" s="281">
        <f t="shared" si="13"/>
        <v>0</v>
      </c>
    </row>
    <row r="101" spans="1:7" ht="12" customHeight="1">
      <c r="A101" s="168" t="s">
        <v>63</v>
      </c>
      <c r="B101" s="6" t="s">
        <v>366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64</v>
      </c>
      <c r="B102" s="53" t="s">
        <v>307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71</v>
      </c>
      <c r="B103" s="53" t="s">
        <v>306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72</v>
      </c>
      <c r="B104" s="53" t="s">
        <v>239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73</v>
      </c>
      <c r="B105" s="54" t="s">
        <v>240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74</v>
      </c>
      <c r="B106" s="54" t="s">
        <v>241</v>
      </c>
      <c r="C106" s="140"/>
      <c r="D106" s="269"/>
      <c r="E106" s="140"/>
      <c r="F106" s="307">
        <f t="shared" si="12"/>
        <v>0</v>
      </c>
      <c r="G106" s="281">
        <f t="shared" si="13"/>
        <v>0</v>
      </c>
    </row>
    <row r="107" spans="1:7" ht="12" customHeight="1">
      <c r="A107" s="168" t="s">
        <v>76</v>
      </c>
      <c r="B107" s="53" t="s">
        <v>242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107</v>
      </c>
      <c r="B108" s="53" t="s">
        <v>243</v>
      </c>
      <c r="C108" s="140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68" t="s">
        <v>237</v>
      </c>
      <c r="B109" s="54" t="s">
        <v>244</v>
      </c>
      <c r="C109" s="138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76" t="s">
        <v>238</v>
      </c>
      <c r="B110" s="55" t="s">
        <v>245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304</v>
      </c>
      <c r="B111" s="55" t="s">
        <v>246</v>
      </c>
      <c r="C111" s="140"/>
      <c r="D111" s="269"/>
      <c r="E111" s="140"/>
      <c r="F111" s="307">
        <f t="shared" si="12"/>
        <v>0</v>
      </c>
      <c r="G111" s="281">
        <f t="shared" si="13"/>
        <v>0</v>
      </c>
    </row>
    <row r="112" spans="1:7" ht="12" customHeight="1">
      <c r="A112" s="168" t="s">
        <v>305</v>
      </c>
      <c r="B112" s="54" t="s">
        <v>247</v>
      </c>
      <c r="C112" s="138"/>
      <c r="D112" s="268"/>
      <c r="E112" s="138"/>
      <c r="F112" s="306">
        <f t="shared" si="12"/>
        <v>0</v>
      </c>
      <c r="G112" s="280">
        <f t="shared" si="13"/>
        <v>0</v>
      </c>
    </row>
    <row r="113" spans="1:7" ht="12" customHeight="1">
      <c r="A113" s="168" t="s">
        <v>309</v>
      </c>
      <c r="B113" s="9" t="s">
        <v>35</v>
      </c>
      <c r="C113" s="138"/>
      <c r="D113" s="268"/>
      <c r="E113" s="138"/>
      <c r="F113" s="306">
        <f t="shared" si="12"/>
        <v>0</v>
      </c>
      <c r="G113" s="280">
        <f t="shared" si="13"/>
        <v>0</v>
      </c>
    </row>
    <row r="114" spans="1:7" ht="12" customHeight="1">
      <c r="A114" s="169" t="s">
        <v>310</v>
      </c>
      <c r="B114" s="6" t="s">
        <v>367</v>
      </c>
      <c r="C114" s="140"/>
      <c r="D114" s="269"/>
      <c r="E114" s="140"/>
      <c r="F114" s="307">
        <f t="shared" si="12"/>
        <v>0</v>
      </c>
      <c r="G114" s="281">
        <f t="shared" si="13"/>
        <v>0</v>
      </c>
    </row>
    <row r="115" spans="1:7" ht="12" customHeight="1" thickBot="1">
      <c r="A115" s="177" t="s">
        <v>311</v>
      </c>
      <c r="B115" s="56" t="s">
        <v>368</v>
      </c>
      <c r="C115" s="200"/>
      <c r="D115" s="270"/>
      <c r="E115" s="200"/>
      <c r="F115" s="308">
        <f t="shared" si="12"/>
        <v>0</v>
      </c>
      <c r="G115" s="292">
        <f t="shared" si="13"/>
        <v>0</v>
      </c>
    </row>
    <row r="116" spans="1:7" ht="12" customHeight="1" thickBot="1">
      <c r="A116" s="25" t="s">
        <v>6</v>
      </c>
      <c r="B116" s="23" t="s">
        <v>248</v>
      </c>
      <c r="C116" s="137">
        <f>+C117+C119+C121</f>
        <v>0</v>
      </c>
      <c r="D116" s="265">
        <f>+D117+D119+D121</f>
        <v>28000</v>
      </c>
      <c r="E116" s="137">
        <f>+E117+E119+E121</f>
        <v>0</v>
      </c>
      <c r="F116" s="137">
        <f>+F117+F119+F121</f>
        <v>28000</v>
      </c>
      <c r="G116" s="278">
        <f>+G117+G119+G121</f>
        <v>28000</v>
      </c>
    </row>
    <row r="117" spans="1:7" ht="12" customHeight="1">
      <c r="A117" s="167" t="s">
        <v>65</v>
      </c>
      <c r="B117" s="6" t="s">
        <v>122</v>
      </c>
      <c r="C117" s="139"/>
      <c r="D117" s="139">
        <v>28000</v>
      </c>
      <c r="E117" s="139"/>
      <c r="F117" s="181">
        <f aca="true" t="shared" si="14" ref="F117:F129">D117+E117</f>
        <v>28000</v>
      </c>
      <c r="G117" s="279">
        <f aca="true" t="shared" si="15" ref="G117:G129">C117+F117</f>
        <v>28000</v>
      </c>
    </row>
    <row r="118" spans="1:7" ht="12" customHeight="1">
      <c r="A118" s="167" t="s">
        <v>66</v>
      </c>
      <c r="B118" s="10" t="s">
        <v>252</v>
      </c>
      <c r="C118" s="139"/>
      <c r="D118" s="266"/>
      <c r="E118" s="139"/>
      <c r="F118" s="181">
        <f t="shared" si="14"/>
        <v>0</v>
      </c>
      <c r="G118" s="279">
        <f t="shared" si="15"/>
        <v>0</v>
      </c>
    </row>
    <row r="119" spans="1:7" ht="12" customHeight="1">
      <c r="A119" s="167" t="s">
        <v>67</v>
      </c>
      <c r="B119" s="10" t="s">
        <v>108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68</v>
      </c>
      <c r="B120" s="10" t="s">
        <v>253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69</v>
      </c>
      <c r="B121" s="80" t="s">
        <v>124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75</v>
      </c>
      <c r="B122" s="79" t="s">
        <v>297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77</v>
      </c>
      <c r="B123" s="147" t="s">
        <v>258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109</v>
      </c>
      <c r="B124" s="54" t="s">
        <v>241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110</v>
      </c>
      <c r="B125" s="54" t="s">
        <v>257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111</v>
      </c>
      <c r="B126" s="54" t="s">
        <v>256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249</v>
      </c>
      <c r="B127" s="54" t="s">
        <v>244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>
      <c r="A128" s="167" t="s">
        <v>250</v>
      </c>
      <c r="B128" s="54" t="s">
        <v>255</v>
      </c>
      <c r="C128" s="138"/>
      <c r="D128" s="268"/>
      <c r="E128" s="138"/>
      <c r="F128" s="306">
        <f t="shared" si="14"/>
        <v>0</v>
      </c>
      <c r="G128" s="280">
        <f t="shared" si="15"/>
        <v>0</v>
      </c>
    </row>
    <row r="129" spans="1:7" ht="12" customHeight="1" thickBot="1">
      <c r="A129" s="176" t="s">
        <v>251</v>
      </c>
      <c r="B129" s="54" t="s">
        <v>254</v>
      </c>
      <c r="C129" s="140"/>
      <c r="D129" s="269"/>
      <c r="E129" s="140"/>
      <c r="F129" s="307">
        <f t="shared" si="14"/>
        <v>0</v>
      </c>
      <c r="G129" s="281">
        <f t="shared" si="15"/>
        <v>0</v>
      </c>
    </row>
    <row r="130" spans="1:7" ht="12" customHeight="1" thickBot="1">
      <c r="A130" s="25" t="s">
        <v>7</v>
      </c>
      <c r="B130" s="50" t="s">
        <v>314</v>
      </c>
      <c r="C130" s="137">
        <f>+C95+C116</f>
        <v>75634000</v>
      </c>
      <c r="D130" s="265">
        <f>+D95+D116</f>
        <v>1003090</v>
      </c>
      <c r="E130" s="137">
        <f>+E95+E116</f>
        <v>181000</v>
      </c>
      <c r="F130" s="137">
        <f>+F95+F116</f>
        <v>1184090</v>
      </c>
      <c r="G130" s="278">
        <f>+G95+G116</f>
        <v>76818090</v>
      </c>
    </row>
    <row r="131" spans="1:7" ht="12" customHeight="1" thickBot="1">
      <c r="A131" s="25" t="s">
        <v>8</v>
      </c>
      <c r="B131" s="50" t="s">
        <v>315</v>
      </c>
      <c r="C131" s="137">
        <f>+C132+C133+C134</f>
        <v>0</v>
      </c>
      <c r="D131" s="265">
        <f>+D132+D133+D134</f>
        <v>0</v>
      </c>
      <c r="E131" s="137">
        <f>+E132+E133+E134</f>
        <v>0</v>
      </c>
      <c r="F131" s="137">
        <f>+F132+F133+F134</f>
        <v>0</v>
      </c>
      <c r="G131" s="278">
        <f>+G132+G133+G134</f>
        <v>0</v>
      </c>
    </row>
    <row r="132" spans="1:7" s="47" customFormat="1" ht="12" customHeight="1">
      <c r="A132" s="167" t="s">
        <v>156</v>
      </c>
      <c r="B132" s="7" t="s">
        <v>372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>
      <c r="A133" s="167" t="s">
        <v>157</v>
      </c>
      <c r="B133" s="7" t="s">
        <v>323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176" t="s">
        <v>158</v>
      </c>
      <c r="B134" s="5" t="s">
        <v>371</v>
      </c>
      <c r="C134" s="138"/>
      <c r="D134" s="268"/>
      <c r="E134" s="138"/>
      <c r="F134" s="306">
        <f>D134+E134</f>
        <v>0</v>
      </c>
      <c r="G134" s="280">
        <f>C134+F134</f>
        <v>0</v>
      </c>
    </row>
    <row r="135" spans="1:7" ht="12" customHeight="1" thickBot="1">
      <c r="A135" s="25" t="s">
        <v>9</v>
      </c>
      <c r="B135" s="50" t="s">
        <v>316</v>
      </c>
      <c r="C135" s="137">
        <f>+C136+C137+C138+C139+C140+C141</f>
        <v>0</v>
      </c>
      <c r="D135" s="265">
        <f>+D136+D137+D138+D139+D140+D141</f>
        <v>0</v>
      </c>
      <c r="E135" s="137">
        <f>+E136+E137+E138+E139+E140+E141</f>
        <v>0</v>
      </c>
      <c r="F135" s="137">
        <f>+F136+F137+F138+F139+F140+F141</f>
        <v>0</v>
      </c>
      <c r="G135" s="278">
        <f>+G136+G137+G138+G139+G140+G141</f>
        <v>0</v>
      </c>
    </row>
    <row r="136" spans="1:7" ht="12" customHeight="1">
      <c r="A136" s="167" t="s">
        <v>52</v>
      </c>
      <c r="B136" s="7" t="s">
        <v>325</v>
      </c>
      <c r="C136" s="138"/>
      <c r="D136" s="268"/>
      <c r="E136" s="138"/>
      <c r="F136" s="306">
        <f aca="true" t="shared" si="16" ref="F136:F141">D136+E136</f>
        <v>0</v>
      </c>
      <c r="G136" s="280">
        <f aca="true" t="shared" si="17" ref="G136:G141">C136+F136</f>
        <v>0</v>
      </c>
    </row>
    <row r="137" spans="1:7" ht="12" customHeight="1">
      <c r="A137" s="167" t="s">
        <v>53</v>
      </c>
      <c r="B137" s="7" t="s">
        <v>317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54</v>
      </c>
      <c r="B138" s="7" t="s">
        <v>318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96</v>
      </c>
      <c r="B139" s="7" t="s">
        <v>370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ht="12" customHeight="1">
      <c r="A140" s="167" t="s">
        <v>97</v>
      </c>
      <c r="B140" s="7" t="s">
        <v>320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7" s="47" customFormat="1" ht="12" customHeight="1" thickBot="1">
      <c r="A141" s="176" t="s">
        <v>98</v>
      </c>
      <c r="B141" s="5" t="s">
        <v>321</v>
      </c>
      <c r="C141" s="138"/>
      <c r="D141" s="268"/>
      <c r="E141" s="138"/>
      <c r="F141" s="306">
        <f t="shared" si="16"/>
        <v>0</v>
      </c>
      <c r="G141" s="280">
        <f t="shared" si="17"/>
        <v>0</v>
      </c>
    </row>
    <row r="142" spans="1:13" ht="12" customHeight="1" thickBot="1">
      <c r="A142" s="25" t="s">
        <v>10</v>
      </c>
      <c r="B142" s="50" t="s">
        <v>377</v>
      </c>
      <c r="C142" s="143">
        <f>+C143+C144+C146+C147+C145</f>
        <v>0</v>
      </c>
      <c r="D142" s="267">
        <f>+D143+D144+D146+D147+D145</f>
        <v>0</v>
      </c>
      <c r="E142" s="143">
        <f>+E143+E144+E146+E147+E145</f>
        <v>0</v>
      </c>
      <c r="F142" s="143">
        <f>+F143+F144+F146+F147+F145</f>
        <v>0</v>
      </c>
      <c r="G142" s="282">
        <f>+G143+G144+G146+G147+G145</f>
        <v>0</v>
      </c>
      <c r="M142" s="76"/>
    </row>
    <row r="143" spans="1:7" ht="12.75">
      <c r="A143" s="167" t="s">
        <v>55</v>
      </c>
      <c r="B143" s="7" t="s">
        <v>259</v>
      </c>
      <c r="C143" s="138"/>
      <c r="D143" s="268"/>
      <c r="E143" s="138"/>
      <c r="F143" s="306">
        <f>D143+E143</f>
        <v>0</v>
      </c>
      <c r="G143" s="280">
        <f>C143+F143</f>
        <v>0</v>
      </c>
    </row>
    <row r="144" spans="1:7" ht="12" customHeight="1">
      <c r="A144" s="167" t="s">
        <v>56</v>
      </c>
      <c r="B144" s="7" t="s">
        <v>260</v>
      </c>
      <c r="C144" s="138"/>
      <c r="D144" s="268"/>
      <c r="E144" s="138"/>
      <c r="F144" s="306">
        <f>D144+E144</f>
        <v>0</v>
      </c>
      <c r="G144" s="280">
        <f>C144+F144</f>
        <v>0</v>
      </c>
    </row>
    <row r="145" spans="1:7" ht="12" customHeight="1">
      <c r="A145" s="167" t="s">
        <v>176</v>
      </c>
      <c r="B145" s="7" t="s">
        <v>376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>
      <c r="A146" s="167" t="s">
        <v>177</v>
      </c>
      <c r="B146" s="7" t="s">
        <v>330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176" t="s">
        <v>178</v>
      </c>
      <c r="B147" s="5" t="s">
        <v>279</v>
      </c>
      <c r="C147" s="138"/>
      <c r="D147" s="268"/>
      <c r="E147" s="138"/>
      <c r="F147" s="306">
        <f>D147+E147</f>
        <v>0</v>
      </c>
      <c r="G147" s="280">
        <f>C147+F147</f>
        <v>0</v>
      </c>
    </row>
    <row r="148" spans="1:7" s="47" customFormat="1" ht="12" customHeight="1" thickBot="1">
      <c r="A148" s="25" t="s">
        <v>11</v>
      </c>
      <c r="B148" s="50" t="s">
        <v>331</v>
      </c>
      <c r="C148" s="202">
        <f>+C149+C150+C151+C152+C153</f>
        <v>0</v>
      </c>
      <c r="D148" s="271">
        <f>+D149+D150+D151+D152+D153</f>
        <v>0</v>
      </c>
      <c r="E148" s="202">
        <f>+E149+E150+E151+E152+E153</f>
        <v>0</v>
      </c>
      <c r="F148" s="202">
        <f>+F149+F150+F151+F152+F153</f>
        <v>0</v>
      </c>
      <c r="G148" s="293">
        <f>+G149+G150+G151+G152+G153</f>
        <v>0</v>
      </c>
    </row>
    <row r="149" spans="1:7" s="47" customFormat="1" ht="12" customHeight="1">
      <c r="A149" s="167" t="s">
        <v>57</v>
      </c>
      <c r="B149" s="7" t="s">
        <v>326</v>
      </c>
      <c r="C149" s="138"/>
      <c r="D149" s="268"/>
      <c r="E149" s="138"/>
      <c r="F149" s="306">
        <f aca="true" t="shared" si="18" ref="F149:F155">D149+E149</f>
        <v>0</v>
      </c>
      <c r="G149" s="280">
        <f aca="true" t="shared" si="19" ref="G149:G155">C149+F149</f>
        <v>0</v>
      </c>
    </row>
    <row r="150" spans="1:7" s="47" customFormat="1" ht="12" customHeight="1">
      <c r="A150" s="167" t="s">
        <v>58</v>
      </c>
      <c r="B150" s="7" t="s">
        <v>333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188</v>
      </c>
      <c r="B151" s="7" t="s">
        <v>328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s="47" customFormat="1" ht="12" customHeight="1">
      <c r="A152" s="167" t="s">
        <v>189</v>
      </c>
      <c r="B152" s="7" t="s">
        <v>373</v>
      </c>
      <c r="C152" s="138"/>
      <c r="D152" s="268"/>
      <c r="E152" s="138"/>
      <c r="F152" s="306">
        <f t="shared" si="18"/>
        <v>0</v>
      </c>
      <c r="G152" s="280">
        <f t="shared" si="19"/>
        <v>0</v>
      </c>
    </row>
    <row r="153" spans="1:7" ht="12.75" customHeight="1" thickBot="1">
      <c r="A153" s="176" t="s">
        <v>332</v>
      </c>
      <c r="B153" s="5" t="s">
        <v>335</v>
      </c>
      <c r="C153" s="140"/>
      <c r="D153" s="269"/>
      <c r="E153" s="140"/>
      <c r="F153" s="307">
        <f t="shared" si="18"/>
        <v>0</v>
      </c>
      <c r="G153" s="281">
        <f t="shared" si="19"/>
        <v>0</v>
      </c>
    </row>
    <row r="154" spans="1:7" ht="12.75" customHeight="1" thickBot="1">
      <c r="A154" s="194" t="s">
        <v>12</v>
      </c>
      <c r="B154" s="50" t="s">
        <v>336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.75" customHeight="1" thickBot="1">
      <c r="A155" s="194" t="s">
        <v>13</v>
      </c>
      <c r="B155" s="50" t="s">
        <v>337</v>
      </c>
      <c r="C155" s="203"/>
      <c r="D155" s="272"/>
      <c r="E155" s="203"/>
      <c r="F155" s="202">
        <f t="shared" si="18"/>
        <v>0</v>
      </c>
      <c r="G155" s="293">
        <f t="shared" si="19"/>
        <v>0</v>
      </c>
    </row>
    <row r="156" spans="1:7" ht="12" customHeight="1" thickBot="1">
      <c r="A156" s="25" t="s">
        <v>14</v>
      </c>
      <c r="B156" s="50" t="s">
        <v>339</v>
      </c>
      <c r="C156" s="204">
        <f>+C131+C135+C142+C148+C154+C155</f>
        <v>0</v>
      </c>
      <c r="D156" s="273">
        <f>+D131+D135+D142+D148+D154+D155</f>
        <v>0</v>
      </c>
      <c r="E156" s="204"/>
      <c r="F156" s="204"/>
      <c r="G156" s="294">
        <f>+G131+G135+G142+G148+G154+G155</f>
        <v>0</v>
      </c>
    </row>
    <row r="157" spans="1:7" ht="15" customHeight="1" thickBot="1">
      <c r="A157" s="178" t="s">
        <v>15</v>
      </c>
      <c r="B157" s="124" t="s">
        <v>338</v>
      </c>
      <c r="C157" s="204">
        <f>+C130+C156</f>
        <v>75634000</v>
      </c>
      <c r="D157" s="273">
        <f>+D130+D156</f>
        <v>1003090</v>
      </c>
      <c r="E157" s="204">
        <f>+E130+E156</f>
        <v>181000</v>
      </c>
      <c r="F157" s="204">
        <f>+F130+F156</f>
        <v>1184090</v>
      </c>
      <c r="G157" s="294">
        <f>+G130+G156</f>
        <v>76818090</v>
      </c>
    </row>
    <row r="158" spans="1:7" ht="13.5" thickBot="1">
      <c r="A158" s="127"/>
      <c r="B158" s="128"/>
      <c r="C158" s="129"/>
      <c r="D158" s="129"/>
      <c r="E158" s="296"/>
      <c r="F158" s="296"/>
      <c r="G158" s="295"/>
    </row>
    <row r="159" spans="1:7" ht="15" customHeight="1" thickBot="1">
      <c r="A159" s="74" t="s">
        <v>374</v>
      </c>
      <c r="B159" s="75"/>
      <c r="C159" s="239">
        <v>13</v>
      </c>
      <c r="D159" s="289"/>
      <c r="E159" s="239"/>
      <c r="F159" s="327">
        <f>D159+E159</f>
        <v>0</v>
      </c>
      <c r="G159" s="328">
        <f>C159+F159</f>
        <v>13</v>
      </c>
    </row>
    <row r="160" spans="1:7" ht="14.25" customHeight="1" thickBot="1">
      <c r="A160" s="74" t="s">
        <v>119</v>
      </c>
      <c r="B160" s="75"/>
      <c r="C160" s="239"/>
      <c r="D160" s="289"/>
      <c r="E160" s="239"/>
      <c r="F160" s="327"/>
      <c r="G160" s="328"/>
    </row>
  </sheetData>
  <sheetProtection formatCells="0"/>
  <mergeCells count="4">
    <mergeCell ref="A7:G7"/>
    <mergeCell ref="A94:G94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9.2.1. melléklet a 9/2018. (VI.29.) önkormányzati rendelethez</oddHeader>
  </headerFooter>
  <rowBreaks count="2" manualBreakCount="2">
    <brk id="70" max="255" man="1"/>
    <brk id="9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0"/>
  <sheetViews>
    <sheetView zoomScaleSheetLayoutView="100" workbookViewId="0" topLeftCell="B1">
      <selection activeCell="E8" sqref="E8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8" t="s">
        <v>449</v>
      </c>
      <c r="C2" s="419"/>
      <c r="D2" s="419"/>
      <c r="E2" s="419"/>
      <c r="F2" s="420"/>
      <c r="G2" s="339" t="s">
        <v>39</v>
      </c>
    </row>
    <row r="3" spans="1:7" s="43" customFormat="1" ht="36.75" thickBot="1">
      <c r="A3" s="234" t="s">
        <v>117</v>
      </c>
      <c r="B3" s="421" t="s">
        <v>289</v>
      </c>
      <c r="C3" s="422"/>
      <c r="D3" s="422"/>
      <c r="E3" s="422"/>
      <c r="F3" s="423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450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445</v>
      </c>
      <c r="E5" s="325" t="s">
        <v>483</v>
      </c>
      <c r="F5" s="325" t="s">
        <v>442</v>
      </c>
      <c r="G5" s="326" t="s">
        <v>484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446</v>
      </c>
      <c r="G6" s="323" t="s">
        <v>447</v>
      </c>
    </row>
    <row r="7" spans="1:7" s="41" customFormat="1" ht="15.75" customHeight="1" thickBot="1">
      <c r="A7" s="415" t="s">
        <v>37</v>
      </c>
      <c r="B7" s="416"/>
      <c r="C7" s="416"/>
      <c r="D7" s="416"/>
      <c r="E7" s="416"/>
      <c r="F7" s="416"/>
      <c r="G7" s="417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/>
      <c r="D9" s="208"/>
      <c r="E9" s="139"/>
      <c r="F9" s="181">
        <f aca="true" t="shared" si="0" ref="F9:F14">D9+E9</f>
        <v>0</v>
      </c>
      <c r="G9" s="279">
        <f aca="true" t="shared" si="1" ref="G9:G14">C9+F9</f>
        <v>0</v>
      </c>
    </row>
    <row r="10" spans="1:7" s="46" customFormat="1" ht="12" customHeight="1">
      <c r="A10" s="168" t="s">
        <v>60</v>
      </c>
      <c r="B10" s="152" t="s">
        <v>143</v>
      </c>
      <c r="C10" s="138"/>
      <c r="D10" s="209"/>
      <c r="E10" s="138"/>
      <c r="F10" s="181">
        <f t="shared" si="0"/>
        <v>0</v>
      </c>
      <c r="G10" s="279">
        <f t="shared" si="1"/>
        <v>0</v>
      </c>
    </row>
    <row r="11" spans="1:7" s="46" customFormat="1" ht="12" customHeight="1">
      <c r="A11" s="168" t="s">
        <v>61</v>
      </c>
      <c r="B11" s="152" t="s">
        <v>144</v>
      </c>
      <c r="C11" s="138"/>
      <c r="D11" s="209"/>
      <c r="E11" s="138"/>
      <c r="F11" s="181">
        <f t="shared" si="0"/>
        <v>0</v>
      </c>
      <c r="G11" s="279">
        <f t="shared" si="1"/>
        <v>0</v>
      </c>
    </row>
    <row r="12" spans="1:7" s="46" customFormat="1" ht="12" customHeight="1">
      <c r="A12" s="168" t="s">
        <v>62</v>
      </c>
      <c r="B12" s="152" t="s">
        <v>145</v>
      </c>
      <c r="C12" s="138"/>
      <c r="D12" s="209"/>
      <c r="E12" s="138"/>
      <c r="F12" s="181">
        <f t="shared" si="0"/>
        <v>0</v>
      </c>
      <c r="G12" s="279">
        <f t="shared" si="1"/>
        <v>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/>
      <c r="F13" s="181">
        <f t="shared" si="0"/>
        <v>0</v>
      </c>
      <c r="G13" s="279">
        <f t="shared" si="1"/>
        <v>0</v>
      </c>
    </row>
    <row r="14" spans="1:7" s="45" customFormat="1" ht="12" customHeight="1" thickBot="1">
      <c r="A14" s="169" t="s">
        <v>63</v>
      </c>
      <c r="B14" s="153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0</v>
      </c>
      <c r="D15" s="207">
        <f>+D16+D17+D18+D19+D20</f>
        <v>0</v>
      </c>
      <c r="E15" s="137">
        <f>+E16+E17+E18+E19+E20</f>
        <v>0</v>
      </c>
      <c r="F15" s="137">
        <f>+F16+F17+F18+F19+F20</f>
        <v>0</v>
      </c>
      <c r="G15" s="278">
        <f>+G16+G17+G18+G19+G20</f>
        <v>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/>
      <c r="D20" s="209"/>
      <c r="E20" s="138"/>
      <c r="F20" s="306">
        <f t="shared" si="2"/>
        <v>0</v>
      </c>
      <c r="G20" s="280">
        <f t="shared" si="3"/>
        <v>0</v>
      </c>
    </row>
    <row r="21" spans="1:7" s="46" customFormat="1" ht="12" customHeight="1" thickBot="1">
      <c r="A21" s="169" t="s">
        <v>75</v>
      </c>
      <c r="B21" s="153" t="s">
        <v>150</v>
      </c>
      <c r="C21" s="140"/>
      <c r="D21" s="210"/>
      <c r="E21" s="140"/>
      <c r="F21" s="307">
        <f t="shared" si="2"/>
        <v>0</v>
      </c>
      <c r="G21" s="281">
        <f t="shared" si="3"/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/>
      <c r="F23" s="181">
        <f aca="true" t="shared" si="4" ref="F23:F28">D23+E23</f>
        <v>0</v>
      </c>
      <c r="G23" s="279">
        <f aca="true" t="shared" si="5" ref="G23:G28">C23+F23</f>
        <v>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152" t="s">
        <v>154</v>
      </c>
      <c r="C27" s="138"/>
      <c r="D27" s="209"/>
      <c r="E27" s="138"/>
      <c r="F27" s="306">
        <f t="shared" si="4"/>
        <v>0</v>
      </c>
      <c r="G27" s="280">
        <f t="shared" si="5"/>
        <v>0</v>
      </c>
    </row>
    <row r="28" spans="1:7" s="46" customFormat="1" ht="12" customHeight="1" thickBot="1">
      <c r="A28" s="169" t="s">
        <v>93</v>
      </c>
      <c r="B28" s="80" t="s">
        <v>155</v>
      </c>
      <c r="C28" s="140"/>
      <c r="D28" s="210"/>
      <c r="E28" s="140"/>
      <c r="F28" s="307">
        <f t="shared" si="4"/>
        <v>0</v>
      </c>
      <c r="G28" s="281">
        <f t="shared" si="5"/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+C30+C31+C33+C34+C35+C36+C37</f>
        <v>0</v>
      </c>
      <c r="D29" s="143">
        <f>+D30+D31+D33+D34+D35+D36+D37</f>
        <v>0</v>
      </c>
      <c r="E29" s="143">
        <f>+E30+E31+E33+E34+E35+E36+E37</f>
        <v>0</v>
      </c>
      <c r="F29" s="143">
        <f>+F30+F31+F33+F34+F35+F36+F37</f>
        <v>0</v>
      </c>
      <c r="G29" s="282">
        <f>+G30+G31+G33+G34+G35+G36+G37</f>
        <v>0</v>
      </c>
    </row>
    <row r="30" spans="1:7" s="46" customFormat="1" ht="12" customHeight="1">
      <c r="A30" s="167" t="s">
        <v>156</v>
      </c>
      <c r="B30" s="151" t="s">
        <v>422</v>
      </c>
      <c r="C30" s="139"/>
      <c r="D30" s="139"/>
      <c r="E30" s="139"/>
      <c r="F30" s="181">
        <f aca="true" t="shared" si="6" ref="F30:F37">D30+E30</f>
        <v>0</v>
      </c>
      <c r="G30" s="279">
        <f aca="true" t="shared" si="7" ref="G30:G37">C30+F30</f>
        <v>0</v>
      </c>
    </row>
    <row r="31" spans="1:7" s="46" customFormat="1" ht="12" customHeight="1">
      <c r="A31" s="167" t="s">
        <v>157</v>
      </c>
      <c r="B31" s="151" t="s">
        <v>451</v>
      </c>
      <c r="C31" s="138"/>
      <c r="D31" s="138"/>
      <c r="E31" s="138"/>
      <c r="F31" s="306">
        <f t="shared" si="6"/>
        <v>0</v>
      </c>
      <c r="G31" s="280">
        <f t="shared" si="7"/>
        <v>0</v>
      </c>
    </row>
    <row r="32" spans="1:7" s="46" customFormat="1" ht="12" customHeight="1">
      <c r="A32" s="168" t="s">
        <v>158</v>
      </c>
      <c r="B32" s="152" t="s">
        <v>452</v>
      </c>
      <c r="C32" s="138"/>
      <c r="D32" s="138"/>
      <c r="E32" s="138"/>
      <c r="F32" s="306"/>
      <c r="G32" s="280"/>
    </row>
    <row r="33" spans="1:7" s="46" customFormat="1" ht="12" customHeight="1">
      <c r="A33" s="168" t="s">
        <v>159</v>
      </c>
      <c r="B33" s="152" t="s">
        <v>423</v>
      </c>
      <c r="C33" s="138"/>
      <c r="D33" s="138"/>
      <c r="E33" s="138"/>
      <c r="F33" s="306">
        <f t="shared" si="6"/>
        <v>0</v>
      </c>
      <c r="G33" s="280">
        <f t="shared" si="7"/>
        <v>0</v>
      </c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>
        <f t="shared" si="6"/>
        <v>0</v>
      </c>
      <c r="G34" s="280">
        <f t="shared" si="7"/>
        <v>0</v>
      </c>
    </row>
    <row r="35" spans="1:7" s="46" customFormat="1" ht="12" customHeight="1">
      <c r="A35" s="168" t="s">
        <v>426</v>
      </c>
      <c r="B35" s="152" t="s">
        <v>160</v>
      </c>
      <c r="C35" s="138"/>
      <c r="D35" s="138"/>
      <c r="E35" s="138"/>
      <c r="F35" s="306">
        <f t="shared" si="6"/>
        <v>0</v>
      </c>
      <c r="G35" s="280">
        <f t="shared" si="7"/>
        <v>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80">
        <f t="shared" si="7"/>
        <v>0</v>
      </c>
    </row>
    <row r="37" spans="1:7" s="46" customFormat="1" ht="12" customHeight="1" thickBot="1">
      <c r="A37" s="169" t="s">
        <v>453</v>
      </c>
      <c r="B37" s="80" t="s">
        <v>162</v>
      </c>
      <c r="C37" s="140"/>
      <c r="D37" s="140"/>
      <c r="E37" s="140"/>
      <c r="F37" s="307">
        <f t="shared" si="6"/>
        <v>0</v>
      </c>
      <c r="G37" s="281">
        <f t="shared" si="7"/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/>
      <c r="D40" s="209"/>
      <c r="E40" s="138"/>
      <c r="F40" s="306">
        <f t="shared" si="8"/>
        <v>0</v>
      </c>
      <c r="G40" s="280">
        <f t="shared" si="9"/>
        <v>0</v>
      </c>
    </row>
    <row r="41" spans="1:7" s="46" customFormat="1" ht="12" customHeight="1">
      <c r="A41" s="168" t="s">
        <v>54</v>
      </c>
      <c r="B41" s="152" t="s">
        <v>167</v>
      </c>
      <c r="C41" s="138"/>
      <c r="D41" s="209"/>
      <c r="E41" s="138"/>
      <c r="F41" s="306">
        <f t="shared" si="8"/>
        <v>0</v>
      </c>
      <c r="G41" s="280">
        <f t="shared" si="9"/>
        <v>0</v>
      </c>
    </row>
    <row r="42" spans="1:7" s="46" customFormat="1" ht="12" customHeight="1">
      <c r="A42" s="168" t="s">
        <v>96</v>
      </c>
      <c r="B42" s="152" t="s">
        <v>168</v>
      </c>
      <c r="C42" s="138"/>
      <c r="D42" s="209"/>
      <c r="E42" s="138"/>
      <c r="F42" s="306">
        <f t="shared" si="8"/>
        <v>0</v>
      </c>
      <c r="G42" s="280">
        <f t="shared" si="9"/>
        <v>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/>
      <c r="D46" s="209"/>
      <c r="E46" s="138"/>
      <c r="F46" s="306">
        <f t="shared" si="8"/>
        <v>0</v>
      </c>
      <c r="G46" s="280">
        <f t="shared" si="9"/>
        <v>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153" t="s">
        <v>174</v>
      </c>
      <c r="C49" s="142"/>
      <c r="D49" s="236"/>
      <c r="E49" s="142"/>
      <c r="F49" s="310">
        <f t="shared" si="8"/>
        <v>0</v>
      </c>
      <c r="G49" s="284">
        <f t="shared" si="9"/>
        <v>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153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152" t="s">
        <v>186</v>
      </c>
      <c r="C59" s="138"/>
      <c r="D59" s="209"/>
      <c r="E59" s="138"/>
      <c r="F59" s="306">
        <f>D59+E59</f>
        <v>0</v>
      </c>
      <c r="G59" s="280">
        <f>C59+F59</f>
        <v>0</v>
      </c>
    </row>
    <row r="60" spans="1:7" s="46" customFormat="1" ht="12" customHeight="1" thickBot="1">
      <c r="A60" s="169" t="s">
        <v>189</v>
      </c>
      <c r="B60" s="153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153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0</v>
      </c>
      <c r="D66" s="211">
        <f>+D8+D15+D22+D29+D38+D50+D56+D61</f>
        <v>0</v>
      </c>
      <c r="E66" s="143">
        <f>+E8+E15+E22+E29+E38+E50+E56+E61</f>
        <v>0</v>
      </c>
      <c r="F66" s="143">
        <f>+F8+F15+F22+F29+F38+F50+F56+F61</f>
        <v>0</v>
      </c>
      <c r="G66" s="282">
        <f>+G8+G15+G22+G29+G38+G50+G56+G61</f>
        <v>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277"/>
      <c r="D70" s="238"/>
      <c r="E70" s="277"/>
      <c r="F70" s="303">
        <f>D70+E70</f>
        <v>0</v>
      </c>
      <c r="G70" s="299">
        <f>C70+F70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/>
      <c r="F72" s="304">
        <f>D72+E72</f>
        <v>0</v>
      </c>
      <c r="G72" s="283">
        <f>C72+F72</f>
        <v>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/>
      <c r="D74" s="141"/>
      <c r="E74" s="141"/>
      <c r="F74" s="304">
        <f>D74+E74</f>
        <v>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137">
        <f>SUM(G77:G79)</f>
        <v>0</v>
      </c>
    </row>
    <row r="77" spans="1:7" s="46" customFormat="1" ht="12" customHeight="1">
      <c r="A77" s="167" t="s">
        <v>228</v>
      </c>
      <c r="B77" s="151" t="s">
        <v>207</v>
      </c>
      <c r="C77" s="141"/>
      <c r="D77" s="141"/>
      <c r="E77" s="141"/>
      <c r="F77" s="304">
        <f>D77+E77</f>
        <v>0</v>
      </c>
      <c r="G77" s="283">
        <f>C77+F77</f>
        <v>0</v>
      </c>
    </row>
    <row r="78" spans="1:7" s="46" customFormat="1" ht="12.75" customHeight="1">
      <c r="A78" s="168" t="s">
        <v>229</v>
      </c>
      <c r="B78" s="152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6" customFormat="1" ht="12.75" customHeight="1" thickBot="1">
      <c r="A79" s="176" t="s">
        <v>455</v>
      </c>
      <c r="B79" s="343" t="s">
        <v>454</v>
      </c>
      <c r="C79" s="274"/>
      <c r="D79" s="274"/>
      <c r="E79" s="274"/>
      <c r="F79" s="302"/>
      <c r="G79" s="344"/>
    </row>
    <row r="80" spans="1:7" s="45" customFormat="1" ht="12" customHeight="1" thickBot="1">
      <c r="A80" s="170" t="s">
        <v>209</v>
      </c>
      <c r="B80" s="78" t="s">
        <v>210</v>
      </c>
      <c r="C80" s="137">
        <f>SUM(C81:C83)</f>
        <v>0</v>
      </c>
      <c r="D80" s="137">
        <f>SUM(D81:D83)</f>
        <v>0</v>
      </c>
      <c r="E80" s="137">
        <f>SUM(E81:E83)</f>
        <v>0</v>
      </c>
      <c r="F80" s="137">
        <f>SUM(F81:F83)</f>
        <v>0</v>
      </c>
      <c r="G80" s="278">
        <f>SUM(G81:G83)</f>
        <v>0</v>
      </c>
    </row>
    <row r="81" spans="1:7" s="46" customFormat="1" ht="12" customHeight="1">
      <c r="A81" s="167" t="s">
        <v>230</v>
      </c>
      <c r="B81" s="151" t="s">
        <v>211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>
      <c r="A82" s="168" t="s">
        <v>231</v>
      </c>
      <c r="B82" s="152" t="s">
        <v>212</v>
      </c>
      <c r="C82" s="141"/>
      <c r="D82" s="141"/>
      <c r="E82" s="141"/>
      <c r="F82" s="304">
        <f>D82+E82</f>
        <v>0</v>
      </c>
      <c r="G82" s="283">
        <f>C82+F82</f>
        <v>0</v>
      </c>
    </row>
    <row r="83" spans="1:7" s="46" customFormat="1" ht="12" customHeight="1" thickBot="1">
      <c r="A83" s="169" t="s">
        <v>232</v>
      </c>
      <c r="B83" s="264" t="s">
        <v>440</v>
      </c>
      <c r="C83" s="141"/>
      <c r="D83" s="141"/>
      <c r="E83" s="141"/>
      <c r="F83" s="304">
        <f>D83+E83</f>
        <v>0</v>
      </c>
      <c r="G83" s="283">
        <f>C83+F83</f>
        <v>0</v>
      </c>
    </row>
    <row r="84" spans="1:7" s="46" customFormat="1" ht="12" customHeight="1" thickBot="1">
      <c r="A84" s="170" t="s">
        <v>213</v>
      </c>
      <c r="B84" s="78" t="s">
        <v>233</v>
      </c>
      <c r="C84" s="137">
        <f>SUM(C85:C88)</f>
        <v>0</v>
      </c>
      <c r="D84" s="137">
        <f>SUM(D85:D88)</f>
        <v>0</v>
      </c>
      <c r="E84" s="137">
        <f>SUM(E85:E88)</f>
        <v>0</v>
      </c>
      <c r="F84" s="137">
        <f>SUM(F85:F88)</f>
        <v>0</v>
      </c>
      <c r="G84" s="278">
        <f>SUM(G85:G88)</f>
        <v>0</v>
      </c>
    </row>
    <row r="85" spans="1:7" s="46" customFormat="1" ht="12" customHeight="1">
      <c r="A85" s="171" t="s">
        <v>214</v>
      </c>
      <c r="B85" s="151" t="s">
        <v>215</v>
      </c>
      <c r="C85" s="141"/>
      <c r="D85" s="141"/>
      <c r="E85" s="141"/>
      <c r="F85" s="304">
        <f aca="true" t="shared" si="10" ref="F85:F90">D85+E85</f>
        <v>0</v>
      </c>
      <c r="G85" s="283">
        <f aca="true" t="shared" si="11" ref="G85:G90">C85+F85</f>
        <v>0</v>
      </c>
    </row>
    <row r="86" spans="1:7" s="46" customFormat="1" ht="12" customHeight="1">
      <c r="A86" s="172" t="s">
        <v>216</v>
      </c>
      <c r="B86" s="152" t="s">
        <v>217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6" customFormat="1" ht="12" customHeight="1">
      <c r="A87" s="172" t="s">
        <v>218</v>
      </c>
      <c r="B87" s="152" t="s">
        <v>219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3" t="s">
        <v>220</v>
      </c>
      <c r="B88" s="153" t="s">
        <v>221</v>
      </c>
      <c r="C88" s="141"/>
      <c r="D88" s="141"/>
      <c r="E88" s="141"/>
      <c r="F88" s="304">
        <f t="shared" si="10"/>
        <v>0</v>
      </c>
      <c r="G88" s="283">
        <f t="shared" si="11"/>
        <v>0</v>
      </c>
    </row>
    <row r="89" spans="1:7" s="45" customFormat="1" ht="12" customHeight="1" thickBot="1">
      <c r="A89" s="170" t="s">
        <v>222</v>
      </c>
      <c r="B89" s="78" t="s">
        <v>341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362</v>
      </c>
      <c r="B90" s="78" t="s">
        <v>223</v>
      </c>
      <c r="C90" s="185"/>
      <c r="D90" s="185"/>
      <c r="E90" s="185"/>
      <c r="F90" s="137">
        <f t="shared" si="10"/>
        <v>0</v>
      </c>
      <c r="G90" s="278">
        <f t="shared" si="11"/>
        <v>0</v>
      </c>
    </row>
    <row r="91" spans="1:7" s="45" customFormat="1" ht="12" customHeight="1" thickBot="1">
      <c r="A91" s="170" t="s">
        <v>363</v>
      </c>
      <c r="B91" s="157" t="s">
        <v>344</v>
      </c>
      <c r="C91" s="143">
        <f>+C67+C71+C76+C80+C84+C90+C89</f>
        <v>0</v>
      </c>
      <c r="D91" s="143">
        <f>+D67+D71+D76+D80+D84+D90+D89</f>
        <v>0</v>
      </c>
      <c r="E91" s="143">
        <f>+E67+E71+E76+E80+E84+E90+E89</f>
        <v>0</v>
      </c>
      <c r="F91" s="143">
        <f>+F67+F71+F76+F80+F84+F90+F89</f>
        <v>0</v>
      </c>
      <c r="G91" s="282">
        <f>+G67+G71+G76+G80+G84+G90+G89</f>
        <v>0</v>
      </c>
    </row>
    <row r="92" spans="1:7" s="45" customFormat="1" ht="12" customHeight="1" thickBot="1">
      <c r="A92" s="174" t="s">
        <v>364</v>
      </c>
      <c r="B92" s="158" t="s">
        <v>365</v>
      </c>
      <c r="C92" s="143">
        <f>+C66+C91</f>
        <v>0</v>
      </c>
      <c r="D92" s="143">
        <f>+D66+D91</f>
        <v>0</v>
      </c>
      <c r="E92" s="143">
        <f>+E66+E91</f>
        <v>0</v>
      </c>
      <c r="F92" s="143">
        <f>+F66+F91</f>
        <v>0</v>
      </c>
      <c r="G92" s="282">
        <f>+G66+G91</f>
        <v>0</v>
      </c>
    </row>
    <row r="93" spans="1:3" s="46" customFormat="1" ht="15" customHeight="1" thickBot="1">
      <c r="A93" s="72"/>
      <c r="B93" s="73"/>
      <c r="C93" s="123"/>
    </row>
    <row r="94" spans="1:7" s="41" customFormat="1" ht="16.5" customHeight="1" thickBot="1">
      <c r="A94" s="415" t="s">
        <v>38</v>
      </c>
      <c r="B94" s="416"/>
      <c r="C94" s="416"/>
      <c r="D94" s="416"/>
      <c r="E94" s="416"/>
      <c r="F94" s="416"/>
      <c r="G94" s="417"/>
    </row>
    <row r="95" spans="1:7" s="47" customFormat="1" ht="12" customHeight="1" thickBot="1">
      <c r="A95" s="145" t="s">
        <v>5</v>
      </c>
      <c r="B95" s="24" t="s">
        <v>369</v>
      </c>
      <c r="C95" s="136">
        <f>+C96+C97+C98+C99+C100+C113</f>
        <v>0</v>
      </c>
      <c r="D95" s="286">
        <f>+D96+D97+D98+D99+D100+D113</f>
        <v>0</v>
      </c>
      <c r="E95" s="136">
        <f>+E96+E97+E98+E99+E100+E113</f>
        <v>0</v>
      </c>
      <c r="F95" s="136">
        <f>+F96+F97+F98+F99+F100+F113</f>
        <v>0</v>
      </c>
      <c r="G95" s="290">
        <f>+G96+G97+G98+G99+G100+G113</f>
        <v>0</v>
      </c>
    </row>
    <row r="96" spans="1:7" ht="12" customHeight="1">
      <c r="A96" s="175" t="s">
        <v>59</v>
      </c>
      <c r="B96" s="8" t="s">
        <v>34</v>
      </c>
      <c r="C96" s="199"/>
      <c r="D96" s="287"/>
      <c r="E96" s="199"/>
      <c r="F96" s="305">
        <f aca="true" t="shared" si="12" ref="F96:F115">D96+E96</f>
        <v>0</v>
      </c>
      <c r="G96" s="291">
        <f aca="true" t="shared" si="13" ref="G96:G115">C96+F96</f>
        <v>0</v>
      </c>
    </row>
    <row r="97" spans="1:7" ht="12" customHeight="1">
      <c r="A97" s="168" t="s">
        <v>60</v>
      </c>
      <c r="B97" s="6" t="s">
        <v>104</v>
      </c>
      <c r="C97" s="138"/>
      <c r="D97" s="288"/>
      <c r="E97" s="138"/>
      <c r="F97" s="306">
        <f t="shared" si="12"/>
        <v>0</v>
      </c>
      <c r="G97" s="280">
        <f t="shared" si="13"/>
        <v>0</v>
      </c>
    </row>
    <row r="98" spans="1:7" ht="12" customHeight="1">
      <c r="A98" s="168" t="s">
        <v>61</v>
      </c>
      <c r="B98" s="6" t="s">
        <v>78</v>
      </c>
      <c r="C98" s="140"/>
      <c r="D98" s="288"/>
      <c r="E98" s="140"/>
      <c r="F98" s="307">
        <f t="shared" si="12"/>
        <v>0</v>
      </c>
      <c r="G98" s="281">
        <f t="shared" si="13"/>
        <v>0</v>
      </c>
    </row>
    <row r="99" spans="1:7" ht="12" customHeight="1">
      <c r="A99" s="168" t="s">
        <v>62</v>
      </c>
      <c r="B99" s="9" t="s">
        <v>105</v>
      </c>
      <c r="C99" s="140"/>
      <c r="D99" s="269"/>
      <c r="E99" s="140"/>
      <c r="F99" s="307">
        <f t="shared" si="12"/>
        <v>0</v>
      </c>
      <c r="G99" s="281">
        <f t="shared" si="13"/>
        <v>0</v>
      </c>
    </row>
    <row r="100" spans="1:7" ht="12" customHeight="1">
      <c r="A100" s="168" t="s">
        <v>70</v>
      </c>
      <c r="B100" s="17" t="s">
        <v>106</v>
      </c>
      <c r="C100" s="140"/>
      <c r="D100" s="269"/>
      <c r="E100" s="140"/>
      <c r="F100" s="307">
        <f t="shared" si="12"/>
        <v>0</v>
      </c>
      <c r="G100" s="281">
        <f t="shared" si="13"/>
        <v>0</v>
      </c>
    </row>
    <row r="101" spans="1:7" ht="12" customHeight="1">
      <c r="A101" s="168" t="s">
        <v>63</v>
      </c>
      <c r="B101" s="6" t="s">
        <v>366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64</v>
      </c>
      <c r="B102" s="53" t="s">
        <v>307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71</v>
      </c>
      <c r="B103" s="53" t="s">
        <v>306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72</v>
      </c>
      <c r="B104" s="53" t="s">
        <v>239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73</v>
      </c>
      <c r="B105" s="54" t="s">
        <v>240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74</v>
      </c>
      <c r="B106" s="54" t="s">
        <v>241</v>
      </c>
      <c r="C106" s="140"/>
      <c r="D106" s="269"/>
      <c r="E106" s="140"/>
      <c r="F106" s="307">
        <f t="shared" si="12"/>
        <v>0</v>
      </c>
      <c r="G106" s="281">
        <f t="shared" si="13"/>
        <v>0</v>
      </c>
    </row>
    <row r="107" spans="1:7" ht="12" customHeight="1">
      <c r="A107" s="168" t="s">
        <v>76</v>
      </c>
      <c r="B107" s="53" t="s">
        <v>242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107</v>
      </c>
      <c r="B108" s="53" t="s">
        <v>243</v>
      </c>
      <c r="C108" s="140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68" t="s">
        <v>237</v>
      </c>
      <c r="B109" s="54" t="s">
        <v>244</v>
      </c>
      <c r="C109" s="138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76" t="s">
        <v>238</v>
      </c>
      <c r="B110" s="55" t="s">
        <v>245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304</v>
      </c>
      <c r="B111" s="55" t="s">
        <v>246</v>
      </c>
      <c r="C111" s="140"/>
      <c r="D111" s="269"/>
      <c r="E111" s="140"/>
      <c r="F111" s="307">
        <f t="shared" si="12"/>
        <v>0</v>
      </c>
      <c r="G111" s="281">
        <f t="shared" si="13"/>
        <v>0</v>
      </c>
    </row>
    <row r="112" spans="1:7" ht="12" customHeight="1">
      <c r="A112" s="168" t="s">
        <v>305</v>
      </c>
      <c r="B112" s="54" t="s">
        <v>247</v>
      </c>
      <c r="C112" s="138"/>
      <c r="D112" s="268"/>
      <c r="E112" s="138"/>
      <c r="F112" s="306">
        <f t="shared" si="12"/>
        <v>0</v>
      </c>
      <c r="G112" s="280">
        <f t="shared" si="13"/>
        <v>0</v>
      </c>
    </row>
    <row r="113" spans="1:7" ht="12" customHeight="1">
      <c r="A113" s="168" t="s">
        <v>309</v>
      </c>
      <c r="B113" s="9" t="s">
        <v>35</v>
      </c>
      <c r="C113" s="138"/>
      <c r="D113" s="268"/>
      <c r="E113" s="138"/>
      <c r="F113" s="306">
        <f t="shared" si="12"/>
        <v>0</v>
      </c>
      <c r="G113" s="280">
        <f t="shared" si="13"/>
        <v>0</v>
      </c>
    </row>
    <row r="114" spans="1:7" ht="12" customHeight="1">
      <c r="A114" s="169" t="s">
        <v>310</v>
      </c>
      <c r="B114" s="6" t="s">
        <v>367</v>
      </c>
      <c r="C114" s="140"/>
      <c r="D114" s="269"/>
      <c r="E114" s="140"/>
      <c r="F114" s="307">
        <f t="shared" si="12"/>
        <v>0</v>
      </c>
      <c r="G114" s="281">
        <f t="shared" si="13"/>
        <v>0</v>
      </c>
    </row>
    <row r="115" spans="1:7" ht="12" customHeight="1" thickBot="1">
      <c r="A115" s="177" t="s">
        <v>311</v>
      </c>
      <c r="B115" s="56" t="s">
        <v>368</v>
      </c>
      <c r="C115" s="200"/>
      <c r="D115" s="270"/>
      <c r="E115" s="200"/>
      <c r="F115" s="308">
        <f t="shared" si="12"/>
        <v>0</v>
      </c>
      <c r="G115" s="292">
        <f t="shared" si="13"/>
        <v>0</v>
      </c>
    </row>
    <row r="116" spans="1:7" ht="12" customHeight="1" thickBot="1">
      <c r="A116" s="25" t="s">
        <v>6</v>
      </c>
      <c r="B116" s="23" t="s">
        <v>248</v>
      </c>
      <c r="C116" s="137">
        <f>+C117+C119+C121</f>
        <v>0</v>
      </c>
      <c r="D116" s="265">
        <f>+D117+D119+D121</f>
        <v>0</v>
      </c>
      <c r="E116" s="137">
        <f>+E117+E119+E121</f>
        <v>0</v>
      </c>
      <c r="F116" s="137">
        <f>+F117+F119+F121</f>
        <v>0</v>
      </c>
      <c r="G116" s="278">
        <f>+G117+G119+G121</f>
        <v>0</v>
      </c>
    </row>
    <row r="117" spans="1:7" ht="12" customHeight="1">
      <c r="A117" s="167" t="s">
        <v>65</v>
      </c>
      <c r="B117" s="6" t="s">
        <v>122</v>
      </c>
      <c r="C117" s="139"/>
      <c r="D117" s="266"/>
      <c r="E117" s="139"/>
      <c r="F117" s="181">
        <f aca="true" t="shared" si="14" ref="F117:F129">D117+E117</f>
        <v>0</v>
      </c>
      <c r="G117" s="279">
        <f aca="true" t="shared" si="15" ref="G117:G129">C117+F117</f>
        <v>0</v>
      </c>
    </row>
    <row r="118" spans="1:7" ht="12" customHeight="1">
      <c r="A118" s="167" t="s">
        <v>66</v>
      </c>
      <c r="B118" s="10" t="s">
        <v>252</v>
      </c>
      <c r="C118" s="139"/>
      <c r="D118" s="266"/>
      <c r="E118" s="139"/>
      <c r="F118" s="181">
        <f t="shared" si="14"/>
        <v>0</v>
      </c>
      <c r="G118" s="279">
        <f t="shared" si="15"/>
        <v>0</v>
      </c>
    </row>
    <row r="119" spans="1:7" ht="12" customHeight="1">
      <c r="A119" s="167" t="s">
        <v>67</v>
      </c>
      <c r="B119" s="10" t="s">
        <v>108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68</v>
      </c>
      <c r="B120" s="10" t="s">
        <v>253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69</v>
      </c>
      <c r="B121" s="80" t="s">
        <v>124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75</v>
      </c>
      <c r="B122" s="79" t="s">
        <v>297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77</v>
      </c>
      <c r="B123" s="147" t="s">
        <v>258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109</v>
      </c>
      <c r="B124" s="54" t="s">
        <v>241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110</v>
      </c>
      <c r="B125" s="54" t="s">
        <v>257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111</v>
      </c>
      <c r="B126" s="54" t="s">
        <v>256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249</v>
      </c>
      <c r="B127" s="54" t="s">
        <v>244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>
      <c r="A128" s="167" t="s">
        <v>250</v>
      </c>
      <c r="B128" s="54" t="s">
        <v>255</v>
      </c>
      <c r="C128" s="138"/>
      <c r="D128" s="268"/>
      <c r="E128" s="138"/>
      <c r="F128" s="306">
        <f t="shared" si="14"/>
        <v>0</v>
      </c>
      <c r="G128" s="280">
        <f t="shared" si="15"/>
        <v>0</v>
      </c>
    </row>
    <row r="129" spans="1:7" ht="12" customHeight="1" thickBot="1">
      <c r="A129" s="176" t="s">
        <v>251</v>
      </c>
      <c r="B129" s="54" t="s">
        <v>254</v>
      </c>
      <c r="C129" s="140"/>
      <c r="D129" s="269"/>
      <c r="E129" s="140"/>
      <c r="F129" s="307">
        <f t="shared" si="14"/>
        <v>0</v>
      </c>
      <c r="G129" s="281">
        <f t="shared" si="15"/>
        <v>0</v>
      </c>
    </row>
    <row r="130" spans="1:7" ht="12" customHeight="1" thickBot="1">
      <c r="A130" s="25" t="s">
        <v>7</v>
      </c>
      <c r="B130" s="50" t="s">
        <v>314</v>
      </c>
      <c r="C130" s="137">
        <f>+C95+C116</f>
        <v>0</v>
      </c>
      <c r="D130" s="265">
        <f>+D95+D116</f>
        <v>0</v>
      </c>
      <c r="E130" s="137">
        <f>+E95+E116</f>
        <v>0</v>
      </c>
      <c r="F130" s="137">
        <f>+F95+F116</f>
        <v>0</v>
      </c>
      <c r="G130" s="278">
        <f>+G95+G116</f>
        <v>0</v>
      </c>
    </row>
    <row r="131" spans="1:7" ht="12" customHeight="1" thickBot="1">
      <c r="A131" s="25" t="s">
        <v>8</v>
      </c>
      <c r="B131" s="50" t="s">
        <v>315</v>
      </c>
      <c r="C131" s="137">
        <f>+C132+C133+C134</f>
        <v>0</v>
      </c>
      <c r="D131" s="265">
        <f>+D132+D133+D134</f>
        <v>0</v>
      </c>
      <c r="E131" s="137">
        <f>+E132+E133+E134</f>
        <v>0</v>
      </c>
      <c r="F131" s="137">
        <f>+F132+F133+F134</f>
        <v>0</v>
      </c>
      <c r="G131" s="278">
        <f>+G132+G133+G134</f>
        <v>0</v>
      </c>
    </row>
    <row r="132" spans="1:7" s="47" customFormat="1" ht="12" customHeight="1">
      <c r="A132" s="167" t="s">
        <v>156</v>
      </c>
      <c r="B132" s="7" t="s">
        <v>372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>
      <c r="A133" s="167" t="s">
        <v>157</v>
      </c>
      <c r="B133" s="7" t="s">
        <v>323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176" t="s">
        <v>158</v>
      </c>
      <c r="B134" s="5" t="s">
        <v>371</v>
      </c>
      <c r="C134" s="138"/>
      <c r="D134" s="268"/>
      <c r="E134" s="138"/>
      <c r="F134" s="306">
        <f>D134+E134</f>
        <v>0</v>
      </c>
      <c r="G134" s="280">
        <f>C134+F134</f>
        <v>0</v>
      </c>
    </row>
    <row r="135" spans="1:7" ht="12" customHeight="1" thickBot="1">
      <c r="A135" s="25" t="s">
        <v>9</v>
      </c>
      <c r="B135" s="50" t="s">
        <v>316</v>
      </c>
      <c r="C135" s="137">
        <f>+C136+C137+C138+C139+C140+C141</f>
        <v>0</v>
      </c>
      <c r="D135" s="265">
        <f>+D136+D137+D138+D139+D140+D141</f>
        <v>0</v>
      </c>
      <c r="E135" s="137">
        <f>+E136+E137+E138+E139+E140+E141</f>
        <v>0</v>
      </c>
      <c r="F135" s="137">
        <f>+F136+F137+F138+F139+F140+F141</f>
        <v>0</v>
      </c>
      <c r="G135" s="278">
        <f>+G136+G137+G138+G139+G140+G141</f>
        <v>0</v>
      </c>
    </row>
    <row r="136" spans="1:7" ht="12" customHeight="1">
      <c r="A136" s="167" t="s">
        <v>52</v>
      </c>
      <c r="B136" s="7" t="s">
        <v>325</v>
      </c>
      <c r="C136" s="138"/>
      <c r="D136" s="268"/>
      <c r="E136" s="138"/>
      <c r="F136" s="306">
        <f aca="true" t="shared" si="16" ref="F136:F141">D136+E136</f>
        <v>0</v>
      </c>
      <c r="G136" s="280">
        <f aca="true" t="shared" si="17" ref="G136:G141">C136+F136</f>
        <v>0</v>
      </c>
    </row>
    <row r="137" spans="1:7" ht="12" customHeight="1">
      <c r="A137" s="167" t="s">
        <v>53</v>
      </c>
      <c r="B137" s="7" t="s">
        <v>317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54</v>
      </c>
      <c r="B138" s="7" t="s">
        <v>318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96</v>
      </c>
      <c r="B139" s="7" t="s">
        <v>370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ht="12" customHeight="1">
      <c r="A140" s="167" t="s">
        <v>97</v>
      </c>
      <c r="B140" s="7" t="s">
        <v>320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7" s="47" customFormat="1" ht="12" customHeight="1" thickBot="1">
      <c r="A141" s="176" t="s">
        <v>98</v>
      </c>
      <c r="B141" s="5" t="s">
        <v>321</v>
      </c>
      <c r="C141" s="138"/>
      <c r="D141" s="268"/>
      <c r="E141" s="138"/>
      <c r="F141" s="306">
        <f t="shared" si="16"/>
        <v>0</v>
      </c>
      <c r="G141" s="280">
        <f t="shared" si="17"/>
        <v>0</v>
      </c>
    </row>
    <row r="142" spans="1:13" ht="12" customHeight="1" thickBot="1">
      <c r="A142" s="25" t="s">
        <v>10</v>
      </c>
      <c r="B142" s="50" t="s">
        <v>377</v>
      </c>
      <c r="C142" s="143">
        <f>+C143+C144+C146+C147+C145</f>
        <v>0</v>
      </c>
      <c r="D142" s="267">
        <f>+D143+D144+D146+D147+D145</f>
        <v>0</v>
      </c>
      <c r="E142" s="143">
        <f>+E143+E144+E146+E147+E145</f>
        <v>0</v>
      </c>
      <c r="F142" s="143">
        <f>+F143+F144+F146+F147+F145</f>
        <v>0</v>
      </c>
      <c r="G142" s="282">
        <f>+G143+G144+G146+G147+G145</f>
        <v>0</v>
      </c>
      <c r="M142" s="76"/>
    </row>
    <row r="143" spans="1:7" ht="12.75">
      <c r="A143" s="167" t="s">
        <v>55</v>
      </c>
      <c r="B143" s="7" t="s">
        <v>259</v>
      </c>
      <c r="C143" s="138"/>
      <c r="D143" s="268"/>
      <c r="E143" s="138"/>
      <c r="F143" s="306">
        <f>D143+E143</f>
        <v>0</v>
      </c>
      <c r="G143" s="280">
        <f>C143+F143</f>
        <v>0</v>
      </c>
    </row>
    <row r="144" spans="1:7" ht="12" customHeight="1">
      <c r="A144" s="167" t="s">
        <v>56</v>
      </c>
      <c r="B144" s="7" t="s">
        <v>260</v>
      </c>
      <c r="C144" s="138"/>
      <c r="D144" s="268"/>
      <c r="E144" s="138"/>
      <c r="F144" s="306">
        <f>D144+E144</f>
        <v>0</v>
      </c>
      <c r="G144" s="280">
        <f>C144+F144</f>
        <v>0</v>
      </c>
    </row>
    <row r="145" spans="1:7" ht="12" customHeight="1">
      <c r="A145" s="167" t="s">
        <v>176</v>
      </c>
      <c r="B145" s="7" t="s">
        <v>376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>
      <c r="A146" s="167" t="s">
        <v>177</v>
      </c>
      <c r="B146" s="7" t="s">
        <v>330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176" t="s">
        <v>178</v>
      </c>
      <c r="B147" s="5" t="s">
        <v>279</v>
      </c>
      <c r="C147" s="138"/>
      <c r="D147" s="268"/>
      <c r="E147" s="138"/>
      <c r="F147" s="306">
        <f>D147+E147</f>
        <v>0</v>
      </c>
      <c r="G147" s="280">
        <f>C147+F147</f>
        <v>0</v>
      </c>
    </row>
    <row r="148" spans="1:7" s="47" customFormat="1" ht="12" customHeight="1" thickBot="1">
      <c r="A148" s="25" t="s">
        <v>11</v>
      </c>
      <c r="B148" s="50" t="s">
        <v>331</v>
      </c>
      <c r="C148" s="202">
        <f>+C149+C150+C151+C152+C153</f>
        <v>0</v>
      </c>
      <c r="D148" s="271">
        <f>+D149+D150+D151+D152+D153</f>
        <v>0</v>
      </c>
      <c r="E148" s="202">
        <f>+E149+E150+E151+E152+E153</f>
        <v>0</v>
      </c>
      <c r="F148" s="202">
        <f>+F149+F150+F151+F152+F153</f>
        <v>0</v>
      </c>
      <c r="G148" s="293">
        <f>+G149+G150+G151+G152+G153</f>
        <v>0</v>
      </c>
    </row>
    <row r="149" spans="1:7" s="47" customFormat="1" ht="12" customHeight="1">
      <c r="A149" s="167" t="s">
        <v>57</v>
      </c>
      <c r="B149" s="7" t="s">
        <v>326</v>
      </c>
      <c r="C149" s="138"/>
      <c r="D149" s="268"/>
      <c r="E149" s="138"/>
      <c r="F149" s="306">
        <f aca="true" t="shared" si="18" ref="F149:F155">D149+E149</f>
        <v>0</v>
      </c>
      <c r="G149" s="280">
        <f aca="true" t="shared" si="19" ref="G149:G155">C149+F149</f>
        <v>0</v>
      </c>
    </row>
    <row r="150" spans="1:7" s="47" customFormat="1" ht="12" customHeight="1">
      <c r="A150" s="167" t="s">
        <v>58</v>
      </c>
      <c r="B150" s="7" t="s">
        <v>333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188</v>
      </c>
      <c r="B151" s="7" t="s">
        <v>328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s="47" customFormat="1" ht="12" customHeight="1">
      <c r="A152" s="167" t="s">
        <v>189</v>
      </c>
      <c r="B152" s="7" t="s">
        <v>373</v>
      </c>
      <c r="C152" s="138"/>
      <c r="D152" s="268"/>
      <c r="E152" s="138"/>
      <c r="F152" s="306">
        <f t="shared" si="18"/>
        <v>0</v>
      </c>
      <c r="G152" s="280">
        <f t="shared" si="19"/>
        <v>0</v>
      </c>
    </row>
    <row r="153" spans="1:7" ht="12.75" customHeight="1" thickBot="1">
      <c r="A153" s="176" t="s">
        <v>332</v>
      </c>
      <c r="B153" s="5" t="s">
        <v>335</v>
      </c>
      <c r="C153" s="140"/>
      <c r="D153" s="269"/>
      <c r="E153" s="140"/>
      <c r="F153" s="307">
        <f t="shared" si="18"/>
        <v>0</v>
      </c>
      <c r="G153" s="281">
        <f t="shared" si="19"/>
        <v>0</v>
      </c>
    </row>
    <row r="154" spans="1:7" ht="12.75" customHeight="1" thickBot="1">
      <c r="A154" s="194" t="s">
        <v>12</v>
      </c>
      <c r="B154" s="50" t="s">
        <v>336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.75" customHeight="1" thickBot="1">
      <c r="A155" s="194" t="s">
        <v>13</v>
      </c>
      <c r="B155" s="50" t="s">
        <v>337</v>
      </c>
      <c r="C155" s="203"/>
      <c r="D155" s="272"/>
      <c r="E155" s="203"/>
      <c r="F155" s="202">
        <f t="shared" si="18"/>
        <v>0</v>
      </c>
      <c r="G155" s="293">
        <f t="shared" si="19"/>
        <v>0</v>
      </c>
    </row>
    <row r="156" spans="1:7" ht="12" customHeight="1" thickBot="1">
      <c r="A156" s="25" t="s">
        <v>14</v>
      </c>
      <c r="B156" s="50" t="s">
        <v>339</v>
      </c>
      <c r="C156" s="204">
        <f>+C131+C135+C142+C148+C154+C155</f>
        <v>0</v>
      </c>
      <c r="D156" s="273">
        <f>+D131+D135+D142+D148+D154+D155</f>
        <v>0</v>
      </c>
      <c r="E156" s="204"/>
      <c r="F156" s="204"/>
      <c r="G156" s="294">
        <f>+G131+G135+G142+G148+G154+G155</f>
        <v>0</v>
      </c>
    </row>
    <row r="157" spans="1:7" ht="15" customHeight="1" thickBot="1">
      <c r="A157" s="178" t="s">
        <v>15</v>
      </c>
      <c r="B157" s="124" t="s">
        <v>338</v>
      </c>
      <c r="C157" s="204">
        <f>+C130+C156</f>
        <v>0</v>
      </c>
      <c r="D157" s="273">
        <f>+D130+D156</f>
        <v>0</v>
      </c>
      <c r="E157" s="204">
        <f>+E130+E156</f>
        <v>0</v>
      </c>
      <c r="F157" s="204">
        <f>+F130+F156</f>
        <v>0</v>
      </c>
      <c r="G157" s="294">
        <f>+G130+G156</f>
        <v>0</v>
      </c>
    </row>
    <row r="158" spans="1:7" ht="13.5" thickBot="1">
      <c r="A158" s="127"/>
      <c r="B158" s="128"/>
      <c r="C158" s="129"/>
      <c r="D158" s="129"/>
      <c r="E158" s="296"/>
      <c r="F158" s="296"/>
      <c r="G158" s="295"/>
    </row>
    <row r="159" spans="1:7" ht="15" customHeight="1" thickBot="1">
      <c r="A159" s="74" t="s">
        <v>374</v>
      </c>
      <c r="B159" s="75"/>
      <c r="C159" s="239"/>
      <c r="D159" s="289"/>
      <c r="E159" s="239"/>
      <c r="F159" s="327">
        <f>D159+E159</f>
        <v>0</v>
      </c>
      <c r="G159" s="328">
        <f>C159+F159</f>
        <v>0</v>
      </c>
    </row>
    <row r="160" spans="1:7" ht="14.25" customHeight="1" thickBot="1">
      <c r="A160" s="74" t="s">
        <v>119</v>
      </c>
      <c r="B160" s="75"/>
      <c r="C160" s="239"/>
      <c r="D160" s="289"/>
      <c r="E160" s="239"/>
      <c r="F160" s="327">
        <f>D160+E160</f>
        <v>0</v>
      </c>
      <c r="G160" s="328">
        <f>C160+F160</f>
        <v>0</v>
      </c>
    </row>
  </sheetData>
  <sheetProtection formatCells="0"/>
  <mergeCells count="4">
    <mergeCell ref="A7:G7"/>
    <mergeCell ref="A94:G94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CE,Félkövér"9.2.2. melléklet a 9/2018. (VI.29.) önkormányzati rendelethez</oddHeader>
  </headerFooter>
  <rowBreaks count="2" manualBreakCount="2">
    <brk id="70" max="255" man="1"/>
    <brk id="9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0"/>
  <sheetViews>
    <sheetView zoomScaleSheetLayoutView="100" workbookViewId="0" topLeftCell="C1">
      <selection activeCell="I5" sqref="I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8" t="s">
        <v>449</v>
      </c>
      <c r="C2" s="419"/>
      <c r="D2" s="419"/>
      <c r="E2" s="419"/>
      <c r="F2" s="420"/>
      <c r="G2" s="339" t="s">
        <v>39</v>
      </c>
    </row>
    <row r="3" spans="1:7" s="43" customFormat="1" ht="36.75" thickBot="1">
      <c r="A3" s="234" t="s">
        <v>117</v>
      </c>
      <c r="B3" s="421" t="s">
        <v>375</v>
      </c>
      <c r="C3" s="422"/>
      <c r="D3" s="422"/>
      <c r="E3" s="422"/>
      <c r="F3" s="423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450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445</v>
      </c>
      <c r="E5" s="325" t="s">
        <v>483</v>
      </c>
      <c r="F5" s="325" t="s">
        <v>442</v>
      </c>
      <c r="G5" s="326" t="s">
        <v>484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446</v>
      </c>
      <c r="G6" s="323" t="s">
        <v>447</v>
      </c>
    </row>
    <row r="7" spans="1:7" s="41" customFormat="1" ht="15.75" customHeight="1" thickBot="1">
      <c r="A7" s="415" t="s">
        <v>37</v>
      </c>
      <c r="B7" s="416"/>
      <c r="C7" s="416"/>
      <c r="D7" s="416"/>
      <c r="E7" s="416"/>
      <c r="F7" s="416"/>
      <c r="G7" s="417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/>
      <c r="D9" s="208"/>
      <c r="E9" s="139"/>
      <c r="F9" s="181">
        <f aca="true" t="shared" si="0" ref="F9:F14">D9+E9</f>
        <v>0</v>
      </c>
      <c r="G9" s="279">
        <f aca="true" t="shared" si="1" ref="G9:G14">C9+F9</f>
        <v>0</v>
      </c>
    </row>
    <row r="10" spans="1:7" s="46" customFormat="1" ht="12" customHeight="1">
      <c r="A10" s="168" t="s">
        <v>60</v>
      </c>
      <c r="B10" s="152" t="s">
        <v>143</v>
      </c>
      <c r="C10" s="138"/>
      <c r="D10" s="209"/>
      <c r="E10" s="138"/>
      <c r="F10" s="181">
        <f t="shared" si="0"/>
        <v>0</v>
      </c>
      <c r="G10" s="279">
        <f t="shared" si="1"/>
        <v>0</v>
      </c>
    </row>
    <row r="11" spans="1:7" s="46" customFormat="1" ht="12" customHeight="1">
      <c r="A11" s="168" t="s">
        <v>61</v>
      </c>
      <c r="B11" s="152" t="s">
        <v>144</v>
      </c>
      <c r="C11" s="138"/>
      <c r="D11" s="209"/>
      <c r="E11" s="138"/>
      <c r="F11" s="181">
        <f t="shared" si="0"/>
        <v>0</v>
      </c>
      <c r="G11" s="279">
        <f t="shared" si="1"/>
        <v>0</v>
      </c>
    </row>
    <row r="12" spans="1:7" s="46" customFormat="1" ht="12" customHeight="1">
      <c r="A12" s="168" t="s">
        <v>62</v>
      </c>
      <c r="B12" s="152" t="s">
        <v>145</v>
      </c>
      <c r="C12" s="138"/>
      <c r="D12" s="209"/>
      <c r="E12" s="138"/>
      <c r="F12" s="181">
        <f t="shared" si="0"/>
        <v>0</v>
      </c>
      <c r="G12" s="279">
        <f t="shared" si="1"/>
        <v>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/>
      <c r="F13" s="181">
        <f t="shared" si="0"/>
        <v>0</v>
      </c>
      <c r="G13" s="279">
        <f t="shared" si="1"/>
        <v>0</v>
      </c>
    </row>
    <row r="14" spans="1:7" s="45" customFormat="1" ht="12" customHeight="1" thickBot="1">
      <c r="A14" s="169" t="s">
        <v>63</v>
      </c>
      <c r="B14" s="341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0</v>
      </c>
      <c r="D15" s="207">
        <f>+D16+D17+D18+D19+D20</f>
        <v>0</v>
      </c>
      <c r="E15" s="137">
        <f>+E16+E17+E18+E19+E20</f>
        <v>0</v>
      </c>
      <c r="F15" s="137">
        <f>+F16+F17+F18+F19+F20</f>
        <v>0</v>
      </c>
      <c r="G15" s="278">
        <f>+G16+G17+G18+G19+G20</f>
        <v>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/>
      <c r="D20" s="209"/>
      <c r="E20" s="138"/>
      <c r="F20" s="306">
        <f t="shared" si="2"/>
        <v>0</v>
      </c>
      <c r="G20" s="280">
        <f t="shared" si="3"/>
        <v>0</v>
      </c>
    </row>
    <row r="21" spans="1:7" s="46" customFormat="1" ht="12" customHeight="1" thickBot="1">
      <c r="A21" s="169" t="s">
        <v>75</v>
      </c>
      <c r="B21" s="80" t="s">
        <v>150</v>
      </c>
      <c r="C21" s="140"/>
      <c r="D21" s="210"/>
      <c r="E21" s="140"/>
      <c r="F21" s="307">
        <f t="shared" si="2"/>
        <v>0</v>
      </c>
      <c r="G21" s="281">
        <f t="shared" si="3"/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/>
      <c r="F23" s="181">
        <f aca="true" t="shared" si="4" ref="F23:F28">D23+E23</f>
        <v>0</v>
      </c>
      <c r="G23" s="279">
        <f aca="true" t="shared" si="5" ref="G23:G28">C23+F23</f>
        <v>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152" t="s">
        <v>154</v>
      </c>
      <c r="C27" s="138"/>
      <c r="D27" s="209"/>
      <c r="E27" s="138"/>
      <c r="F27" s="306">
        <f t="shared" si="4"/>
        <v>0</v>
      </c>
      <c r="G27" s="280">
        <f t="shared" si="5"/>
        <v>0</v>
      </c>
    </row>
    <row r="28" spans="1:7" s="46" customFormat="1" ht="12" customHeight="1" thickBot="1">
      <c r="A28" s="169" t="s">
        <v>93</v>
      </c>
      <c r="B28" s="80" t="s">
        <v>155</v>
      </c>
      <c r="C28" s="140"/>
      <c r="D28" s="210"/>
      <c r="E28" s="140"/>
      <c r="F28" s="307">
        <f t="shared" si="4"/>
        <v>0</v>
      </c>
      <c r="G28" s="281">
        <f t="shared" si="5"/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+C30+C31+C32+C33+C35+C36+C37</f>
        <v>0</v>
      </c>
      <c r="D29" s="143">
        <f>+D30+D31+D32+D33+D35+D36+D37</f>
        <v>0</v>
      </c>
      <c r="E29" s="143">
        <f>+E30+E31+E32+E33+E35+E36+E37</f>
        <v>0</v>
      </c>
      <c r="F29" s="143">
        <f>+F30+F31+F32+F33+F35+F36+F37</f>
        <v>0</v>
      </c>
      <c r="G29" s="282">
        <f>+G30+G31+G32+G33+G35+G36+G37</f>
        <v>0</v>
      </c>
    </row>
    <row r="30" spans="1:7" s="46" customFormat="1" ht="12" customHeight="1">
      <c r="A30" s="167" t="s">
        <v>156</v>
      </c>
      <c r="B30" s="151" t="s">
        <v>422</v>
      </c>
      <c r="C30" s="139"/>
      <c r="D30" s="139"/>
      <c r="E30" s="139"/>
      <c r="F30" s="181">
        <f aca="true" t="shared" si="6" ref="F30:F37">D30+E30</f>
        <v>0</v>
      </c>
      <c r="G30" s="279">
        <f aca="true" t="shared" si="7" ref="G30:G37">C30+F30</f>
        <v>0</v>
      </c>
    </row>
    <row r="31" spans="1:7" s="46" customFormat="1" ht="12" customHeight="1">
      <c r="A31" s="167" t="s">
        <v>157</v>
      </c>
      <c r="B31" s="151" t="s">
        <v>451</v>
      </c>
      <c r="C31" s="138"/>
      <c r="D31" s="138"/>
      <c r="E31" s="138"/>
      <c r="F31" s="306">
        <f t="shared" si="6"/>
        <v>0</v>
      </c>
      <c r="G31" s="280">
        <f t="shared" si="7"/>
        <v>0</v>
      </c>
    </row>
    <row r="32" spans="1:7" s="46" customFormat="1" ht="12" customHeight="1">
      <c r="A32" s="168" t="s">
        <v>158</v>
      </c>
      <c r="B32" s="152" t="s">
        <v>452</v>
      </c>
      <c r="C32" s="138"/>
      <c r="D32" s="138"/>
      <c r="E32" s="138"/>
      <c r="F32" s="306">
        <f t="shared" si="6"/>
        <v>0</v>
      </c>
      <c r="G32" s="280">
        <f t="shared" si="7"/>
        <v>0</v>
      </c>
    </row>
    <row r="33" spans="1:7" s="46" customFormat="1" ht="12" customHeight="1">
      <c r="A33" s="168" t="s">
        <v>159</v>
      </c>
      <c r="B33" s="152" t="s">
        <v>423</v>
      </c>
      <c r="C33" s="138"/>
      <c r="D33" s="138"/>
      <c r="E33" s="138"/>
      <c r="F33" s="306">
        <f t="shared" si="6"/>
        <v>0</v>
      </c>
      <c r="G33" s="280">
        <f t="shared" si="7"/>
        <v>0</v>
      </c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/>
      <c r="G34" s="280"/>
    </row>
    <row r="35" spans="1:7" s="46" customFormat="1" ht="12" customHeight="1">
      <c r="A35" s="168" t="s">
        <v>426</v>
      </c>
      <c r="B35" s="152" t="s">
        <v>160</v>
      </c>
      <c r="C35" s="138"/>
      <c r="D35" s="138"/>
      <c r="E35" s="138"/>
      <c r="F35" s="306">
        <f t="shared" si="6"/>
        <v>0</v>
      </c>
      <c r="G35" s="280">
        <f t="shared" si="7"/>
        <v>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80">
        <f t="shared" si="7"/>
        <v>0</v>
      </c>
    </row>
    <row r="37" spans="1:7" s="46" customFormat="1" ht="12" customHeight="1" thickBot="1">
      <c r="A37" s="169" t="s">
        <v>453</v>
      </c>
      <c r="B37" s="80" t="s">
        <v>162</v>
      </c>
      <c r="C37" s="140"/>
      <c r="D37" s="140"/>
      <c r="E37" s="140"/>
      <c r="F37" s="307">
        <f t="shared" si="6"/>
        <v>0</v>
      </c>
      <c r="G37" s="281">
        <f t="shared" si="7"/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/>
      <c r="D40" s="209"/>
      <c r="E40" s="138"/>
      <c r="F40" s="306">
        <f t="shared" si="8"/>
        <v>0</v>
      </c>
      <c r="G40" s="280">
        <f t="shared" si="9"/>
        <v>0</v>
      </c>
    </row>
    <row r="41" spans="1:7" s="46" customFormat="1" ht="12" customHeight="1">
      <c r="A41" s="168" t="s">
        <v>54</v>
      </c>
      <c r="B41" s="152" t="s">
        <v>167</v>
      </c>
      <c r="C41" s="138"/>
      <c r="D41" s="209"/>
      <c r="E41" s="138"/>
      <c r="F41" s="306">
        <f t="shared" si="8"/>
        <v>0</v>
      </c>
      <c r="G41" s="280">
        <f t="shared" si="9"/>
        <v>0</v>
      </c>
    </row>
    <row r="42" spans="1:7" s="46" customFormat="1" ht="12" customHeight="1">
      <c r="A42" s="168" t="s">
        <v>96</v>
      </c>
      <c r="B42" s="152" t="s">
        <v>168</v>
      </c>
      <c r="C42" s="138"/>
      <c r="D42" s="209"/>
      <c r="E42" s="138"/>
      <c r="F42" s="306">
        <f t="shared" si="8"/>
        <v>0</v>
      </c>
      <c r="G42" s="280">
        <f t="shared" si="9"/>
        <v>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/>
      <c r="D46" s="209"/>
      <c r="E46" s="138"/>
      <c r="F46" s="306">
        <f t="shared" si="8"/>
        <v>0</v>
      </c>
      <c r="G46" s="280">
        <f t="shared" si="9"/>
        <v>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153" t="s">
        <v>174</v>
      </c>
      <c r="C49" s="142"/>
      <c r="D49" s="236"/>
      <c r="E49" s="142"/>
      <c r="F49" s="310">
        <f t="shared" si="8"/>
        <v>0</v>
      </c>
      <c r="G49" s="284">
        <f t="shared" si="9"/>
        <v>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153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79" t="s">
        <v>186</v>
      </c>
      <c r="C59" s="138"/>
      <c r="D59" s="209"/>
      <c r="E59" s="138"/>
      <c r="F59" s="306">
        <f>D59+E59</f>
        <v>0</v>
      </c>
      <c r="G59" s="280">
        <f>C59+F59</f>
        <v>0</v>
      </c>
    </row>
    <row r="60" spans="1:7" s="46" customFormat="1" ht="12" customHeight="1" thickBot="1">
      <c r="A60" s="169" t="s">
        <v>189</v>
      </c>
      <c r="B60" s="80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80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0</v>
      </c>
      <c r="D66" s="211">
        <f>+D8+D15+D22+D29+D38+D50+D56+D61</f>
        <v>0</v>
      </c>
      <c r="E66" s="143">
        <f>+E8+E15+E22+E29+E38+E50+E56+E61</f>
        <v>0</v>
      </c>
      <c r="F66" s="143">
        <f>+F8+F15+F22+F29+F38+F50+F56+F61</f>
        <v>0</v>
      </c>
      <c r="G66" s="282">
        <f>+G8+G15+G22+G29+G38+G50+G56+G61</f>
        <v>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277"/>
      <c r="D70" s="238"/>
      <c r="E70" s="277"/>
      <c r="F70" s="303">
        <f>D70+E70</f>
        <v>0</v>
      </c>
      <c r="G70" s="299">
        <f>C70+F70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/>
      <c r="F72" s="304">
        <f>D72+E72</f>
        <v>0</v>
      </c>
      <c r="G72" s="283">
        <f>C72+F72</f>
        <v>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/>
      <c r="D74" s="141"/>
      <c r="E74" s="141"/>
      <c r="F74" s="304">
        <f>D74+E74</f>
        <v>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137">
        <f>SUM(G77:G79)</f>
        <v>0</v>
      </c>
    </row>
    <row r="77" spans="1:7" s="46" customFormat="1" ht="12" customHeight="1">
      <c r="A77" s="167" t="s">
        <v>228</v>
      </c>
      <c r="B77" s="151" t="s">
        <v>207</v>
      </c>
      <c r="C77" s="141"/>
      <c r="D77" s="141"/>
      <c r="E77" s="141"/>
      <c r="F77" s="304">
        <f>D77+E77</f>
        <v>0</v>
      </c>
      <c r="G77" s="283">
        <f>C77+F77</f>
        <v>0</v>
      </c>
    </row>
    <row r="78" spans="1:7" s="46" customFormat="1" ht="12" customHeight="1">
      <c r="A78" s="168" t="s">
        <v>229</v>
      </c>
      <c r="B78" s="152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6" customFormat="1" ht="12" customHeight="1" thickBot="1">
      <c r="A79" s="176" t="s">
        <v>455</v>
      </c>
      <c r="B79" s="343" t="s">
        <v>454</v>
      </c>
      <c r="C79" s="274"/>
      <c r="D79" s="274"/>
      <c r="E79" s="274"/>
      <c r="F79" s="302"/>
      <c r="G79" s="344"/>
    </row>
    <row r="80" spans="1:7" s="45" customFormat="1" ht="12" customHeight="1" thickBot="1">
      <c r="A80" s="170" t="s">
        <v>209</v>
      </c>
      <c r="B80" s="78" t="s">
        <v>210</v>
      </c>
      <c r="C80" s="137">
        <f>SUM(C81:C83)</f>
        <v>0</v>
      </c>
      <c r="D80" s="137">
        <f>SUM(D81:D83)</f>
        <v>0</v>
      </c>
      <c r="E80" s="137">
        <f>SUM(E81:E83)</f>
        <v>0</v>
      </c>
      <c r="F80" s="137">
        <f>SUM(F81:F83)</f>
        <v>0</v>
      </c>
      <c r="G80" s="278">
        <f>SUM(G81:G83)</f>
        <v>0</v>
      </c>
    </row>
    <row r="81" spans="1:7" s="46" customFormat="1" ht="12" customHeight="1">
      <c r="A81" s="167" t="s">
        <v>230</v>
      </c>
      <c r="B81" s="151" t="s">
        <v>211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>
      <c r="A82" s="168" t="s">
        <v>231</v>
      </c>
      <c r="B82" s="152" t="s">
        <v>212</v>
      </c>
      <c r="C82" s="141"/>
      <c r="D82" s="141"/>
      <c r="E82" s="141"/>
      <c r="F82" s="304">
        <f>D82+E82</f>
        <v>0</v>
      </c>
      <c r="G82" s="283">
        <f>C82+F82</f>
        <v>0</v>
      </c>
    </row>
    <row r="83" spans="1:7" s="46" customFormat="1" ht="12" customHeight="1" thickBot="1">
      <c r="A83" s="169" t="s">
        <v>232</v>
      </c>
      <c r="B83" s="264" t="s">
        <v>440</v>
      </c>
      <c r="C83" s="141"/>
      <c r="D83" s="141"/>
      <c r="E83" s="141"/>
      <c r="F83" s="304">
        <f>D83+E83</f>
        <v>0</v>
      </c>
      <c r="G83" s="283">
        <f>C83+F83</f>
        <v>0</v>
      </c>
    </row>
    <row r="84" spans="1:7" s="46" customFormat="1" ht="12" customHeight="1" thickBot="1">
      <c r="A84" s="170" t="s">
        <v>213</v>
      </c>
      <c r="B84" s="78" t="s">
        <v>233</v>
      </c>
      <c r="C84" s="137">
        <f>SUM(C85:C88)</f>
        <v>0</v>
      </c>
      <c r="D84" s="137">
        <f>SUM(D85:D88)</f>
        <v>0</v>
      </c>
      <c r="E84" s="137">
        <f>SUM(E85:E88)</f>
        <v>0</v>
      </c>
      <c r="F84" s="137">
        <f>SUM(F85:F88)</f>
        <v>0</v>
      </c>
      <c r="G84" s="278">
        <f>SUM(G85:G88)</f>
        <v>0</v>
      </c>
    </row>
    <row r="85" spans="1:7" s="46" customFormat="1" ht="12" customHeight="1">
      <c r="A85" s="171" t="s">
        <v>214</v>
      </c>
      <c r="B85" s="151" t="s">
        <v>215</v>
      </c>
      <c r="C85" s="141"/>
      <c r="D85" s="141"/>
      <c r="E85" s="141"/>
      <c r="F85" s="304">
        <f aca="true" t="shared" si="10" ref="F85:F90">D85+E85</f>
        <v>0</v>
      </c>
      <c r="G85" s="283">
        <f aca="true" t="shared" si="11" ref="G85:G90">C85+F85</f>
        <v>0</v>
      </c>
    </row>
    <row r="86" spans="1:7" s="46" customFormat="1" ht="12" customHeight="1">
      <c r="A86" s="172" t="s">
        <v>216</v>
      </c>
      <c r="B86" s="152" t="s">
        <v>217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6" customFormat="1" ht="12" customHeight="1">
      <c r="A87" s="172" t="s">
        <v>218</v>
      </c>
      <c r="B87" s="152" t="s">
        <v>219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3" t="s">
        <v>220</v>
      </c>
      <c r="B88" s="153" t="s">
        <v>221</v>
      </c>
      <c r="C88" s="141"/>
      <c r="D88" s="141"/>
      <c r="E88" s="141"/>
      <c r="F88" s="304">
        <f t="shared" si="10"/>
        <v>0</v>
      </c>
      <c r="G88" s="283">
        <f t="shared" si="11"/>
        <v>0</v>
      </c>
    </row>
    <row r="89" spans="1:7" s="45" customFormat="1" ht="12" customHeight="1" thickBot="1">
      <c r="A89" s="170" t="s">
        <v>222</v>
      </c>
      <c r="B89" s="78" t="s">
        <v>341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362</v>
      </c>
      <c r="B90" s="78" t="s">
        <v>223</v>
      </c>
      <c r="C90" s="185"/>
      <c r="D90" s="185"/>
      <c r="E90" s="185"/>
      <c r="F90" s="137">
        <f t="shared" si="10"/>
        <v>0</v>
      </c>
      <c r="G90" s="278">
        <f t="shared" si="11"/>
        <v>0</v>
      </c>
    </row>
    <row r="91" spans="1:7" s="45" customFormat="1" ht="12" customHeight="1" thickBot="1">
      <c r="A91" s="170" t="s">
        <v>363</v>
      </c>
      <c r="B91" s="157" t="s">
        <v>344</v>
      </c>
      <c r="C91" s="143">
        <f>+C67+C71+C76+C80+C84+C90+C89</f>
        <v>0</v>
      </c>
      <c r="D91" s="143">
        <f>+D67+D71+D76+D80+D84+D90+D89</f>
        <v>0</v>
      </c>
      <c r="E91" s="143">
        <f>+E67+E71+E76+E80+E84+E90+E89</f>
        <v>0</v>
      </c>
      <c r="F91" s="143">
        <f>+F67+F71+F76+F80+F84+F90+F89</f>
        <v>0</v>
      </c>
      <c r="G91" s="282">
        <f>+G67+G71+G76+G80+G84+G90+G89</f>
        <v>0</v>
      </c>
    </row>
    <row r="92" spans="1:7" s="45" customFormat="1" ht="12" customHeight="1" thickBot="1">
      <c r="A92" s="174" t="s">
        <v>364</v>
      </c>
      <c r="B92" s="158" t="s">
        <v>365</v>
      </c>
      <c r="C92" s="143">
        <f>+C66+C91</f>
        <v>0</v>
      </c>
      <c r="D92" s="143">
        <f>+D66+D91</f>
        <v>0</v>
      </c>
      <c r="E92" s="143">
        <f>+E66+E91</f>
        <v>0</v>
      </c>
      <c r="F92" s="143">
        <f>+F66+F91</f>
        <v>0</v>
      </c>
      <c r="G92" s="282">
        <f>+G66+G91</f>
        <v>0</v>
      </c>
    </row>
    <row r="93" spans="1:3" s="46" customFormat="1" ht="15" customHeight="1" thickBot="1">
      <c r="A93" s="72"/>
      <c r="B93" s="73"/>
      <c r="C93" s="123"/>
    </row>
    <row r="94" spans="1:7" s="41" customFormat="1" ht="16.5" customHeight="1" thickBot="1">
      <c r="A94" s="415" t="s">
        <v>38</v>
      </c>
      <c r="B94" s="416"/>
      <c r="C94" s="416"/>
      <c r="D94" s="416"/>
      <c r="E94" s="416"/>
      <c r="F94" s="416"/>
      <c r="G94" s="417"/>
    </row>
    <row r="95" spans="1:7" s="47" customFormat="1" ht="12" customHeight="1" thickBot="1">
      <c r="A95" s="145" t="s">
        <v>5</v>
      </c>
      <c r="B95" s="24" t="s">
        <v>369</v>
      </c>
      <c r="C95" s="136">
        <f>+C96+C97+C98+C99+C100+C113</f>
        <v>0</v>
      </c>
      <c r="D95" s="286">
        <f>+D96+D97+D98+D99+D100+D113</f>
        <v>0</v>
      </c>
      <c r="E95" s="136">
        <f>+E96+E97+E98+E99+E100+E113</f>
        <v>0</v>
      </c>
      <c r="F95" s="136">
        <f>+F96+F97+F98+F99+F100+F113</f>
        <v>0</v>
      </c>
      <c r="G95" s="290">
        <f>+G96+G97+G98+G99+G100+G113</f>
        <v>0</v>
      </c>
    </row>
    <row r="96" spans="1:7" ht="12" customHeight="1">
      <c r="A96" s="175" t="s">
        <v>59</v>
      </c>
      <c r="B96" s="8" t="s">
        <v>34</v>
      </c>
      <c r="C96" s="199"/>
      <c r="D96" s="287"/>
      <c r="E96" s="199"/>
      <c r="F96" s="305">
        <f aca="true" t="shared" si="12" ref="F96:F115">D96+E96</f>
        <v>0</v>
      </c>
      <c r="G96" s="291">
        <f aca="true" t="shared" si="13" ref="G96:G115">C96+F96</f>
        <v>0</v>
      </c>
    </row>
    <row r="97" spans="1:7" ht="12" customHeight="1">
      <c r="A97" s="168" t="s">
        <v>60</v>
      </c>
      <c r="B97" s="6" t="s">
        <v>104</v>
      </c>
      <c r="C97" s="138"/>
      <c r="D97" s="288"/>
      <c r="E97" s="138"/>
      <c r="F97" s="306">
        <f t="shared" si="12"/>
        <v>0</v>
      </c>
      <c r="G97" s="280">
        <f t="shared" si="13"/>
        <v>0</v>
      </c>
    </row>
    <row r="98" spans="1:7" ht="12" customHeight="1">
      <c r="A98" s="168" t="s">
        <v>61</v>
      </c>
      <c r="B98" s="6" t="s">
        <v>78</v>
      </c>
      <c r="C98" s="140"/>
      <c r="D98" s="288"/>
      <c r="E98" s="140"/>
      <c r="F98" s="307">
        <f t="shared" si="12"/>
        <v>0</v>
      </c>
      <c r="G98" s="281">
        <f t="shared" si="13"/>
        <v>0</v>
      </c>
    </row>
    <row r="99" spans="1:7" ht="12" customHeight="1">
      <c r="A99" s="168" t="s">
        <v>62</v>
      </c>
      <c r="B99" s="9" t="s">
        <v>105</v>
      </c>
      <c r="C99" s="140"/>
      <c r="D99" s="269"/>
      <c r="E99" s="140"/>
      <c r="F99" s="307">
        <f t="shared" si="12"/>
        <v>0</v>
      </c>
      <c r="G99" s="281">
        <f t="shared" si="13"/>
        <v>0</v>
      </c>
    </row>
    <row r="100" spans="1:7" ht="12" customHeight="1">
      <c r="A100" s="168" t="s">
        <v>70</v>
      </c>
      <c r="B100" s="17" t="s">
        <v>106</v>
      </c>
      <c r="C100" s="140"/>
      <c r="D100" s="269"/>
      <c r="E100" s="140"/>
      <c r="F100" s="307">
        <f t="shared" si="12"/>
        <v>0</v>
      </c>
      <c r="G100" s="281">
        <f t="shared" si="13"/>
        <v>0</v>
      </c>
    </row>
    <row r="101" spans="1:7" ht="12" customHeight="1">
      <c r="A101" s="168" t="s">
        <v>63</v>
      </c>
      <c r="B101" s="6" t="s">
        <v>366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64</v>
      </c>
      <c r="B102" s="53" t="s">
        <v>307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71</v>
      </c>
      <c r="B103" s="53" t="s">
        <v>306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72</v>
      </c>
      <c r="B104" s="53" t="s">
        <v>239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73</v>
      </c>
      <c r="B105" s="54" t="s">
        <v>240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74</v>
      </c>
      <c r="B106" s="54" t="s">
        <v>241</v>
      </c>
      <c r="C106" s="140"/>
      <c r="D106" s="269"/>
      <c r="E106" s="140"/>
      <c r="F106" s="307">
        <f t="shared" si="12"/>
        <v>0</v>
      </c>
      <c r="G106" s="281">
        <f t="shared" si="13"/>
        <v>0</v>
      </c>
    </row>
    <row r="107" spans="1:7" ht="12" customHeight="1">
      <c r="A107" s="168" t="s">
        <v>76</v>
      </c>
      <c r="B107" s="53" t="s">
        <v>242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107</v>
      </c>
      <c r="B108" s="53" t="s">
        <v>243</v>
      </c>
      <c r="C108" s="140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68" t="s">
        <v>237</v>
      </c>
      <c r="B109" s="54" t="s">
        <v>244</v>
      </c>
      <c r="C109" s="138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76" t="s">
        <v>238</v>
      </c>
      <c r="B110" s="55" t="s">
        <v>245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304</v>
      </c>
      <c r="B111" s="55" t="s">
        <v>246</v>
      </c>
      <c r="C111" s="140"/>
      <c r="D111" s="269"/>
      <c r="E111" s="140"/>
      <c r="F111" s="307">
        <f t="shared" si="12"/>
        <v>0</v>
      </c>
      <c r="G111" s="281">
        <f t="shared" si="13"/>
        <v>0</v>
      </c>
    </row>
    <row r="112" spans="1:7" ht="12" customHeight="1">
      <c r="A112" s="168" t="s">
        <v>305</v>
      </c>
      <c r="B112" s="54" t="s">
        <v>247</v>
      </c>
      <c r="C112" s="138"/>
      <c r="D112" s="268"/>
      <c r="E112" s="138"/>
      <c r="F112" s="306">
        <f t="shared" si="12"/>
        <v>0</v>
      </c>
      <c r="G112" s="280">
        <f t="shared" si="13"/>
        <v>0</v>
      </c>
    </row>
    <row r="113" spans="1:7" ht="12" customHeight="1">
      <c r="A113" s="168" t="s">
        <v>309</v>
      </c>
      <c r="B113" s="9" t="s">
        <v>35</v>
      </c>
      <c r="C113" s="138"/>
      <c r="D113" s="268"/>
      <c r="E113" s="138"/>
      <c r="F113" s="306">
        <f t="shared" si="12"/>
        <v>0</v>
      </c>
      <c r="G113" s="280">
        <f t="shared" si="13"/>
        <v>0</v>
      </c>
    </row>
    <row r="114" spans="1:7" ht="12" customHeight="1">
      <c r="A114" s="169" t="s">
        <v>310</v>
      </c>
      <c r="B114" s="6" t="s">
        <v>367</v>
      </c>
      <c r="C114" s="140"/>
      <c r="D114" s="269"/>
      <c r="E114" s="140"/>
      <c r="F114" s="307">
        <f t="shared" si="12"/>
        <v>0</v>
      </c>
      <c r="G114" s="281">
        <f t="shared" si="13"/>
        <v>0</v>
      </c>
    </row>
    <row r="115" spans="1:7" ht="12" customHeight="1" thickBot="1">
      <c r="A115" s="177" t="s">
        <v>311</v>
      </c>
      <c r="B115" s="56" t="s">
        <v>368</v>
      </c>
      <c r="C115" s="200"/>
      <c r="D115" s="270"/>
      <c r="E115" s="200"/>
      <c r="F115" s="308">
        <f t="shared" si="12"/>
        <v>0</v>
      </c>
      <c r="G115" s="292">
        <f t="shared" si="13"/>
        <v>0</v>
      </c>
    </row>
    <row r="116" spans="1:7" ht="12" customHeight="1" thickBot="1">
      <c r="A116" s="25" t="s">
        <v>6</v>
      </c>
      <c r="B116" s="23" t="s">
        <v>248</v>
      </c>
      <c r="C116" s="137">
        <f>+C117+C119+C121</f>
        <v>0</v>
      </c>
      <c r="D116" s="265">
        <f>+D117+D119+D121</f>
        <v>0</v>
      </c>
      <c r="E116" s="137">
        <f>+E117+E119+E121</f>
        <v>0</v>
      </c>
      <c r="F116" s="137">
        <f>+F117+F119+F121</f>
        <v>0</v>
      </c>
      <c r="G116" s="278">
        <f>+G117+G119+G121</f>
        <v>0</v>
      </c>
    </row>
    <row r="117" spans="1:7" ht="12" customHeight="1">
      <c r="A117" s="167" t="s">
        <v>65</v>
      </c>
      <c r="B117" s="6" t="s">
        <v>122</v>
      </c>
      <c r="C117" s="139"/>
      <c r="D117" s="266"/>
      <c r="E117" s="139"/>
      <c r="F117" s="181">
        <f aca="true" t="shared" si="14" ref="F117:F129">D117+E117</f>
        <v>0</v>
      </c>
      <c r="G117" s="279">
        <f aca="true" t="shared" si="15" ref="G117:G129">C117+F117</f>
        <v>0</v>
      </c>
    </row>
    <row r="118" spans="1:7" ht="12" customHeight="1">
      <c r="A118" s="167" t="s">
        <v>66</v>
      </c>
      <c r="B118" s="10" t="s">
        <v>252</v>
      </c>
      <c r="C118" s="139"/>
      <c r="D118" s="266"/>
      <c r="E118" s="139"/>
      <c r="F118" s="181">
        <f t="shared" si="14"/>
        <v>0</v>
      </c>
      <c r="G118" s="279">
        <f t="shared" si="15"/>
        <v>0</v>
      </c>
    </row>
    <row r="119" spans="1:7" ht="12" customHeight="1">
      <c r="A119" s="167" t="s">
        <v>67</v>
      </c>
      <c r="B119" s="10" t="s">
        <v>108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68</v>
      </c>
      <c r="B120" s="10" t="s">
        <v>253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69</v>
      </c>
      <c r="B121" s="80" t="s">
        <v>124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75</v>
      </c>
      <c r="B122" s="79" t="s">
        <v>297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77</v>
      </c>
      <c r="B123" s="147" t="s">
        <v>258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109</v>
      </c>
      <c r="B124" s="54" t="s">
        <v>241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110</v>
      </c>
      <c r="B125" s="54" t="s">
        <v>257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111</v>
      </c>
      <c r="B126" s="54" t="s">
        <v>256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249</v>
      </c>
      <c r="B127" s="54" t="s">
        <v>244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>
      <c r="A128" s="167" t="s">
        <v>250</v>
      </c>
      <c r="B128" s="54" t="s">
        <v>255</v>
      </c>
      <c r="C128" s="138"/>
      <c r="D128" s="268"/>
      <c r="E128" s="138"/>
      <c r="F128" s="306">
        <f t="shared" si="14"/>
        <v>0</v>
      </c>
      <c r="G128" s="280">
        <f t="shared" si="15"/>
        <v>0</v>
      </c>
    </row>
    <row r="129" spans="1:7" ht="12" customHeight="1" thickBot="1">
      <c r="A129" s="176" t="s">
        <v>251</v>
      </c>
      <c r="B129" s="54" t="s">
        <v>254</v>
      </c>
      <c r="C129" s="140"/>
      <c r="D129" s="269"/>
      <c r="E129" s="140"/>
      <c r="F129" s="307">
        <f t="shared" si="14"/>
        <v>0</v>
      </c>
      <c r="G129" s="281">
        <f t="shared" si="15"/>
        <v>0</v>
      </c>
    </row>
    <row r="130" spans="1:7" ht="12" customHeight="1" thickBot="1">
      <c r="A130" s="25" t="s">
        <v>7</v>
      </c>
      <c r="B130" s="50" t="s">
        <v>314</v>
      </c>
      <c r="C130" s="137">
        <f>+C95+C116</f>
        <v>0</v>
      </c>
      <c r="D130" s="265">
        <f>+D95+D116</f>
        <v>0</v>
      </c>
      <c r="E130" s="137">
        <f>+E95+E116</f>
        <v>0</v>
      </c>
      <c r="F130" s="137">
        <f>+F95+F116</f>
        <v>0</v>
      </c>
      <c r="G130" s="278">
        <f>+G95+G116</f>
        <v>0</v>
      </c>
    </row>
    <row r="131" spans="1:7" ht="12" customHeight="1" thickBot="1">
      <c r="A131" s="25" t="s">
        <v>8</v>
      </c>
      <c r="B131" s="50" t="s">
        <v>315</v>
      </c>
      <c r="C131" s="137">
        <f>+C132+C133+C134</f>
        <v>0</v>
      </c>
      <c r="D131" s="265">
        <f>+D132+D133+D134</f>
        <v>0</v>
      </c>
      <c r="E131" s="137">
        <f>+E132+E133+E134</f>
        <v>0</v>
      </c>
      <c r="F131" s="137">
        <f>+F132+F133+F134</f>
        <v>0</v>
      </c>
      <c r="G131" s="278">
        <f>+G132+G133+G134</f>
        <v>0</v>
      </c>
    </row>
    <row r="132" spans="1:7" s="47" customFormat="1" ht="12" customHeight="1">
      <c r="A132" s="167" t="s">
        <v>156</v>
      </c>
      <c r="B132" s="7" t="s">
        <v>372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>
      <c r="A133" s="167" t="s">
        <v>157</v>
      </c>
      <c r="B133" s="7" t="s">
        <v>323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176" t="s">
        <v>158</v>
      </c>
      <c r="B134" s="5" t="s">
        <v>371</v>
      </c>
      <c r="C134" s="138"/>
      <c r="D134" s="268"/>
      <c r="E134" s="138"/>
      <c r="F134" s="306">
        <f>D134+E134</f>
        <v>0</v>
      </c>
      <c r="G134" s="280">
        <f>C134+F134</f>
        <v>0</v>
      </c>
    </row>
    <row r="135" spans="1:7" ht="12" customHeight="1" thickBot="1">
      <c r="A135" s="25" t="s">
        <v>9</v>
      </c>
      <c r="B135" s="50" t="s">
        <v>316</v>
      </c>
      <c r="C135" s="137">
        <f>+C136+C137+C138+C139+C140+C141</f>
        <v>0</v>
      </c>
      <c r="D135" s="265">
        <f>+D136+D137+D138+D139+D140+D141</f>
        <v>0</v>
      </c>
      <c r="E135" s="137">
        <f>+E136+E137+E138+E139+E140+E141</f>
        <v>0</v>
      </c>
      <c r="F135" s="137">
        <f>+F136+F137+F138+F139+F140+F141</f>
        <v>0</v>
      </c>
      <c r="G135" s="278">
        <f>+G136+G137+G138+G139+G140+G141</f>
        <v>0</v>
      </c>
    </row>
    <row r="136" spans="1:7" ht="12" customHeight="1">
      <c r="A136" s="167" t="s">
        <v>52</v>
      </c>
      <c r="B136" s="7" t="s">
        <v>325</v>
      </c>
      <c r="C136" s="138"/>
      <c r="D136" s="268"/>
      <c r="E136" s="138"/>
      <c r="F136" s="306">
        <f aca="true" t="shared" si="16" ref="F136:F141">D136+E136</f>
        <v>0</v>
      </c>
      <c r="G136" s="280">
        <f aca="true" t="shared" si="17" ref="G136:G141">C136+F136</f>
        <v>0</v>
      </c>
    </row>
    <row r="137" spans="1:7" ht="12" customHeight="1">
      <c r="A137" s="167" t="s">
        <v>53</v>
      </c>
      <c r="B137" s="7" t="s">
        <v>317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54</v>
      </c>
      <c r="B138" s="7" t="s">
        <v>318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96</v>
      </c>
      <c r="B139" s="7" t="s">
        <v>370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ht="12" customHeight="1">
      <c r="A140" s="167" t="s">
        <v>97</v>
      </c>
      <c r="B140" s="7" t="s">
        <v>320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7" s="47" customFormat="1" ht="12" customHeight="1" thickBot="1">
      <c r="A141" s="176" t="s">
        <v>98</v>
      </c>
      <c r="B141" s="5" t="s">
        <v>321</v>
      </c>
      <c r="C141" s="138"/>
      <c r="D141" s="268"/>
      <c r="E141" s="138"/>
      <c r="F141" s="306">
        <f t="shared" si="16"/>
        <v>0</v>
      </c>
      <c r="G141" s="280">
        <f t="shared" si="17"/>
        <v>0</v>
      </c>
    </row>
    <row r="142" spans="1:13" ht="12" customHeight="1" thickBot="1">
      <c r="A142" s="25" t="s">
        <v>10</v>
      </c>
      <c r="B142" s="50" t="s">
        <v>377</v>
      </c>
      <c r="C142" s="143">
        <f>+C143+C144+C146+C147+C145</f>
        <v>0</v>
      </c>
      <c r="D142" s="267">
        <f>+D143+D144+D146+D147+D145</f>
        <v>0</v>
      </c>
      <c r="E142" s="143">
        <f>+E143+E144+E146+E147+E145</f>
        <v>0</v>
      </c>
      <c r="F142" s="143">
        <f>+F143+F144+F146+F147+F145</f>
        <v>0</v>
      </c>
      <c r="G142" s="282">
        <f>+G143+G144+G146+G147+G145</f>
        <v>0</v>
      </c>
      <c r="M142" s="76"/>
    </row>
    <row r="143" spans="1:7" ht="12.75">
      <c r="A143" s="167" t="s">
        <v>55</v>
      </c>
      <c r="B143" s="7" t="s">
        <v>259</v>
      </c>
      <c r="C143" s="138"/>
      <c r="D143" s="268"/>
      <c r="E143" s="138"/>
      <c r="F143" s="306">
        <f>D143+E143</f>
        <v>0</v>
      </c>
      <c r="G143" s="280">
        <f>C143+F143</f>
        <v>0</v>
      </c>
    </row>
    <row r="144" spans="1:7" ht="12" customHeight="1">
      <c r="A144" s="167" t="s">
        <v>56</v>
      </c>
      <c r="B144" s="7" t="s">
        <v>260</v>
      </c>
      <c r="C144" s="138"/>
      <c r="D144" s="268"/>
      <c r="E144" s="138"/>
      <c r="F144" s="306">
        <f>D144+E144</f>
        <v>0</v>
      </c>
      <c r="G144" s="280">
        <f>C144+F144</f>
        <v>0</v>
      </c>
    </row>
    <row r="145" spans="1:7" ht="12" customHeight="1">
      <c r="A145" s="167" t="s">
        <v>176</v>
      </c>
      <c r="B145" s="7" t="s">
        <v>376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>
      <c r="A146" s="167" t="s">
        <v>177</v>
      </c>
      <c r="B146" s="7" t="s">
        <v>330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176" t="s">
        <v>178</v>
      </c>
      <c r="B147" s="5" t="s">
        <v>279</v>
      </c>
      <c r="C147" s="138"/>
      <c r="D147" s="268"/>
      <c r="E147" s="138"/>
      <c r="F147" s="306">
        <f>D147+E147</f>
        <v>0</v>
      </c>
      <c r="G147" s="280">
        <f>C147+F147</f>
        <v>0</v>
      </c>
    </row>
    <row r="148" spans="1:7" s="47" customFormat="1" ht="12" customHeight="1" thickBot="1">
      <c r="A148" s="25" t="s">
        <v>11</v>
      </c>
      <c r="B148" s="50" t="s">
        <v>331</v>
      </c>
      <c r="C148" s="202">
        <f>+C149+C150+C151+C152+C153</f>
        <v>0</v>
      </c>
      <c r="D148" s="271">
        <f>+D149+D150+D151+D152+D153</f>
        <v>0</v>
      </c>
      <c r="E148" s="202">
        <f>+E149+E150+E151+E152+E153</f>
        <v>0</v>
      </c>
      <c r="F148" s="202">
        <f>+F149+F150+F151+F152+F153</f>
        <v>0</v>
      </c>
      <c r="G148" s="293">
        <f>+G149+G150+G151+G152+G153</f>
        <v>0</v>
      </c>
    </row>
    <row r="149" spans="1:7" s="47" customFormat="1" ht="12" customHeight="1">
      <c r="A149" s="167" t="s">
        <v>57</v>
      </c>
      <c r="B149" s="7" t="s">
        <v>326</v>
      </c>
      <c r="C149" s="138"/>
      <c r="D149" s="268"/>
      <c r="E149" s="138"/>
      <c r="F149" s="306">
        <f aca="true" t="shared" si="18" ref="F149:F155">D149+E149</f>
        <v>0</v>
      </c>
      <c r="G149" s="280">
        <f aca="true" t="shared" si="19" ref="G149:G155">C149+F149</f>
        <v>0</v>
      </c>
    </row>
    <row r="150" spans="1:7" s="47" customFormat="1" ht="12" customHeight="1">
      <c r="A150" s="167" t="s">
        <v>58</v>
      </c>
      <c r="B150" s="7" t="s">
        <v>333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188</v>
      </c>
      <c r="B151" s="7" t="s">
        <v>328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s="47" customFormat="1" ht="12" customHeight="1">
      <c r="A152" s="167" t="s">
        <v>189</v>
      </c>
      <c r="B152" s="7" t="s">
        <v>373</v>
      </c>
      <c r="C152" s="138"/>
      <c r="D152" s="268"/>
      <c r="E152" s="138"/>
      <c r="F152" s="306">
        <f t="shared" si="18"/>
        <v>0</v>
      </c>
      <c r="G152" s="280">
        <f t="shared" si="19"/>
        <v>0</v>
      </c>
    </row>
    <row r="153" spans="1:7" ht="12.75" customHeight="1" thickBot="1">
      <c r="A153" s="176" t="s">
        <v>332</v>
      </c>
      <c r="B153" s="5" t="s">
        <v>335</v>
      </c>
      <c r="C153" s="140"/>
      <c r="D153" s="269"/>
      <c r="E153" s="140"/>
      <c r="F153" s="307">
        <f t="shared" si="18"/>
        <v>0</v>
      </c>
      <c r="G153" s="281">
        <f t="shared" si="19"/>
        <v>0</v>
      </c>
    </row>
    <row r="154" spans="1:7" ht="12.75" customHeight="1" thickBot="1">
      <c r="A154" s="194" t="s">
        <v>12</v>
      </c>
      <c r="B154" s="50" t="s">
        <v>336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.75" customHeight="1" thickBot="1">
      <c r="A155" s="194" t="s">
        <v>13</v>
      </c>
      <c r="B155" s="50" t="s">
        <v>337</v>
      </c>
      <c r="C155" s="203"/>
      <c r="D155" s="272"/>
      <c r="E155" s="203"/>
      <c r="F155" s="202">
        <f t="shared" si="18"/>
        <v>0</v>
      </c>
      <c r="G155" s="293">
        <f t="shared" si="19"/>
        <v>0</v>
      </c>
    </row>
    <row r="156" spans="1:7" ht="12" customHeight="1" thickBot="1">
      <c r="A156" s="25" t="s">
        <v>14</v>
      </c>
      <c r="B156" s="50" t="s">
        <v>339</v>
      </c>
      <c r="C156" s="204">
        <f>+C131+C135+C142+C148+C154+C155</f>
        <v>0</v>
      </c>
      <c r="D156" s="273">
        <f>+D131+D135+D142+D148+D154+D155</f>
        <v>0</v>
      </c>
      <c r="E156" s="204"/>
      <c r="F156" s="204"/>
      <c r="G156" s="294">
        <f>+G131+G135+G142+G148+G154+G155</f>
        <v>0</v>
      </c>
    </row>
    <row r="157" spans="1:7" ht="15" customHeight="1" thickBot="1">
      <c r="A157" s="178" t="s">
        <v>15</v>
      </c>
      <c r="B157" s="124" t="s">
        <v>338</v>
      </c>
      <c r="C157" s="204">
        <f>+C130+C156</f>
        <v>0</v>
      </c>
      <c r="D157" s="273">
        <f>+D130+D156</f>
        <v>0</v>
      </c>
      <c r="E157" s="204">
        <f>+E130+E156</f>
        <v>0</v>
      </c>
      <c r="F157" s="204">
        <f>+F130+F156</f>
        <v>0</v>
      </c>
      <c r="G157" s="294">
        <f>+G130+G156</f>
        <v>0</v>
      </c>
    </row>
    <row r="158" spans="1:7" ht="13.5" thickBot="1">
      <c r="A158" s="127"/>
      <c r="B158" s="128"/>
      <c r="C158" s="129"/>
      <c r="D158" s="129"/>
      <c r="E158" s="296"/>
      <c r="F158" s="296"/>
      <c r="G158" s="295"/>
    </row>
    <row r="159" spans="1:7" ht="15" customHeight="1" thickBot="1">
      <c r="A159" s="74" t="s">
        <v>374</v>
      </c>
      <c r="B159" s="75"/>
      <c r="C159" s="239"/>
      <c r="D159" s="289"/>
      <c r="E159" s="239"/>
      <c r="F159" s="327">
        <f>D159+E159</f>
        <v>0</v>
      </c>
      <c r="G159" s="328">
        <f>C159+F159</f>
        <v>0</v>
      </c>
    </row>
    <row r="160" spans="1:7" ht="14.25" customHeight="1" thickBot="1">
      <c r="A160" s="74" t="s">
        <v>119</v>
      </c>
      <c r="B160" s="75"/>
      <c r="C160" s="239"/>
      <c r="D160" s="289"/>
      <c r="E160" s="239"/>
      <c r="F160" s="327">
        <f>D160+E160</f>
        <v>0</v>
      </c>
      <c r="G160" s="328">
        <f>C160+F160</f>
        <v>0</v>
      </c>
    </row>
  </sheetData>
  <sheetProtection formatCells="0"/>
  <mergeCells count="4">
    <mergeCell ref="A7:G7"/>
    <mergeCell ref="A94:G94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9.2.3. melléklet a 9/2018. (VI.29.) önkormányzati rendelethez</oddHeader>
  </headerFooter>
  <rowBreaks count="2" manualBreakCount="2">
    <brk id="70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view="pageLayout" zoomScaleSheetLayoutView="100" workbookViewId="0" topLeftCell="A1">
      <selection activeCell="C68" sqref="C68:E68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4" width="14.875" style="148" customWidth="1"/>
    <col min="5" max="6" width="13.50390625" style="148" bestFit="1" customWidth="1"/>
    <col min="7" max="7" width="14.875" style="148" customWidth="1"/>
    <col min="8" max="16384" width="9.375" style="148" customWidth="1"/>
  </cols>
  <sheetData>
    <row r="1" spans="1:7" ht="15.75" customHeight="1">
      <c r="A1" s="403" t="s">
        <v>3</v>
      </c>
      <c r="B1" s="403"/>
      <c r="C1" s="403"/>
      <c r="D1" s="403"/>
      <c r="E1" s="403"/>
      <c r="F1" s="403"/>
      <c r="G1" s="403"/>
    </row>
    <row r="2" spans="1:7" ht="15.75" customHeight="1" thickBot="1">
      <c r="A2" s="404" t="s">
        <v>82</v>
      </c>
      <c r="B2" s="404"/>
      <c r="C2" s="205"/>
      <c r="G2" s="205" t="s">
        <v>450</v>
      </c>
    </row>
    <row r="3" spans="1:7" ht="15.75">
      <c r="A3" s="406" t="s">
        <v>47</v>
      </c>
      <c r="B3" s="408" t="s">
        <v>4</v>
      </c>
      <c r="C3" s="398" t="str">
        <f>+CONCATENATE(LEFT(ÖSSZEFÜGGÉSEK!A6,4),". évi")</f>
        <v>2018. évi</v>
      </c>
      <c r="D3" s="399"/>
      <c r="E3" s="400"/>
      <c r="F3" s="400"/>
      <c r="G3" s="401"/>
    </row>
    <row r="4" spans="1:7" ht="48.75" thickBot="1">
      <c r="A4" s="407"/>
      <c r="B4" s="409"/>
      <c r="C4" s="312" t="s">
        <v>378</v>
      </c>
      <c r="D4" s="313" t="s">
        <v>445</v>
      </c>
      <c r="E4" s="313" t="s">
        <v>483</v>
      </c>
      <c r="F4" s="314" t="s">
        <v>442</v>
      </c>
      <c r="G4" s="315" t="s">
        <v>484</v>
      </c>
    </row>
    <row r="5" spans="1:7" s="149" customFormat="1" ht="12" customHeight="1" thickBot="1">
      <c r="A5" s="145" t="s">
        <v>353</v>
      </c>
      <c r="B5" s="146" t="s">
        <v>354</v>
      </c>
      <c r="C5" s="316" t="s">
        <v>355</v>
      </c>
      <c r="D5" s="316" t="s">
        <v>357</v>
      </c>
      <c r="E5" s="317" t="s">
        <v>356</v>
      </c>
      <c r="F5" s="317" t="s">
        <v>446</v>
      </c>
      <c r="G5" s="318" t="s">
        <v>447</v>
      </c>
    </row>
    <row r="6" spans="1:7" s="150" customFormat="1" ht="12" customHeight="1" thickBot="1">
      <c r="A6" s="18" t="s">
        <v>5</v>
      </c>
      <c r="B6" s="19" t="s">
        <v>141</v>
      </c>
      <c r="C6" s="137">
        <f>+C7+C8+C9+C10+C11+C12</f>
        <v>156858899</v>
      </c>
      <c r="D6" s="137">
        <f>+D7+D8+D9+D10+D11+D12</f>
        <v>691820</v>
      </c>
      <c r="E6" s="137">
        <f>+E7+E8+E9+E10+E11+E12</f>
        <v>938475</v>
      </c>
      <c r="F6" s="137">
        <f>+F7+F8+F9+F10+F11+F12</f>
        <v>1630295</v>
      </c>
      <c r="G6" s="77">
        <f>+G7+G8+G9+G10+G11+G12</f>
        <v>158489194</v>
      </c>
    </row>
    <row r="7" spans="1:7" s="150" customFormat="1" ht="12" customHeight="1">
      <c r="A7" s="13" t="s">
        <v>59</v>
      </c>
      <c r="B7" s="151" t="s">
        <v>142</v>
      </c>
      <c r="C7" s="139">
        <f>'1.2.sz.mell. '!C7+'1.3.sz.mell. '!C7+'1.4.sz.mell. '!C7</f>
        <v>59445611</v>
      </c>
      <c r="D7" s="139">
        <f>'1.2.sz.mell. '!D7+'1.3.sz.mell. '!D7+'1.4.sz.mell. '!D7</f>
        <v>0</v>
      </c>
      <c r="E7" s="139">
        <f>'1.2.sz.mell. '!E7+'1.3.sz.mell. '!E7+'1.4.sz.mell. '!E7</f>
        <v>91866</v>
      </c>
      <c r="F7" s="181">
        <f>D7+E7</f>
        <v>91866</v>
      </c>
      <c r="G7" s="180">
        <f aca="true" t="shared" si="0" ref="G7:G12">C7+F7</f>
        <v>59537477</v>
      </c>
    </row>
    <row r="8" spans="1:7" s="150" customFormat="1" ht="12" customHeight="1">
      <c r="A8" s="12" t="s">
        <v>60</v>
      </c>
      <c r="B8" s="152" t="s">
        <v>143</v>
      </c>
      <c r="C8" s="139">
        <f>'1.2.sz.mell. '!C8+'1.3.sz.mell. '!C8+'1.4.sz.mell. '!C8</f>
        <v>43214800</v>
      </c>
      <c r="D8" s="139">
        <f>'1.2.sz.mell. '!D8+'1.3.sz.mell. '!D8+'1.4.sz.mell. '!D8</f>
        <v>0</v>
      </c>
      <c r="E8" s="139">
        <f>'1.2.sz.mell. '!E8+'1.3.sz.mell. '!E8+'1.4.sz.mell. '!E8</f>
        <v>0</v>
      </c>
      <c r="F8" s="181">
        <f aca="true" t="shared" si="1" ref="F8:F63">D8+E8</f>
        <v>0</v>
      </c>
      <c r="G8" s="180">
        <f t="shared" si="0"/>
        <v>43214800</v>
      </c>
    </row>
    <row r="9" spans="1:7" s="150" customFormat="1" ht="12" customHeight="1">
      <c r="A9" s="12" t="s">
        <v>61</v>
      </c>
      <c r="B9" s="152" t="s">
        <v>144</v>
      </c>
      <c r="C9" s="139">
        <f>'1.2.sz.mell. '!C9+'1.3.sz.mell. '!C9+'1.4.sz.mell. '!C9</f>
        <v>51893438</v>
      </c>
      <c r="D9" s="139">
        <f>'1.2.sz.mell. '!D9+'1.3.sz.mell. '!D9+'1.4.sz.mell. '!D9</f>
        <v>0</v>
      </c>
      <c r="E9" s="139">
        <f>'1.2.sz.mell. '!E9+'1.3.sz.mell. '!E9+'1.4.sz.mell. '!E9</f>
        <v>727080</v>
      </c>
      <c r="F9" s="181">
        <f t="shared" si="1"/>
        <v>727080</v>
      </c>
      <c r="G9" s="180">
        <f t="shared" si="0"/>
        <v>52620518</v>
      </c>
    </row>
    <row r="10" spans="1:7" s="150" customFormat="1" ht="12" customHeight="1">
      <c r="A10" s="12" t="s">
        <v>62</v>
      </c>
      <c r="B10" s="152" t="s">
        <v>145</v>
      </c>
      <c r="C10" s="139">
        <f>'1.2.sz.mell. '!C10+'1.3.sz.mell. '!C10+'1.4.sz.mell. '!C10</f>
        <v>2305050</v>
      </c>
      <c r="D10" s="139">
        <f>'1.2.sz.mell. '!D10+'1.3.sz.mell. '!D10+'1.4.sz.mell. '!D10</f>
        <v>0</v>
      </c>
      <c r="E10" s="139">
        <f>'1.2.sz.mell. '!E10+'1.3.sz.mell. '!E10+'1.4.sz.mell. '!E10</f>
        <v>0</v>
      </c>
      <c r="F10" s="181">
        <f t="shared" si="1"/>
        <v>0</v>
      </c>
      <c r="G10" s="180">
        <f t="shared" si="0"/>
        <v>2305050</v>
      </c>
    </row>
    <row r="11" spans="1:7" s="150" customFormat="1" ht="12" customHeight="1">
      <c r="A11" s="12" t="s">
        <v>79</v>
      </c>
      <c r="B11" s="79" t="s">
        <v>298</v>
      </c>
      <c r="C11" s="139">
        <f>'1.2.sz.mell. '!C11+'1.3.sz.mell. '!C11+'1.4.sz.mell. '!C11</f>
        <v>0</v>
      </c>
      <c r="D11" s="139">
        <f>'1.2.sz.mell. '!D11+'1.3.sz.mell. '!D11+'1.4.sz.mell. '!D11</f>
        <v>691820</v>
      </c>
      <c r="E11" s="139">
        <f>'1.2.sz.mell. '!E11+'1.3.sz.mell. '!E11+'1.4.sz.mell. '!E11</f>
        <v>119529</v>
      </c>
      <c r="F11" s="181">
        <f t="shared" si="1"/>
        <v>811349</v>
      </c>
      <c r="G11" s="180">
        <f t="shared" si="0"/>
        <v>811349</v>
      </c>
    </row>
    <row r="12" spans="1:7" s="150" customFormat="1" ht="12" customHeight="1" thickBot="1">
      <c r="A12" s="14" t="s">
        <v>63</v>
      </c>
      <c r="B12" s="80" t="s">
        <v>299</v>
      </c>
      <c r="C12" s="139">
        <f>'1.2.sz.mell. '!C12+'1.3.sz.mell. '!C12+'1.4.sz.mell. '!C12</f>
        <v>0</v>
      </c>
      <c r="D12" s="139">
        <f>'1.2.sz.mell. '!D12+'1.3.sz.mell. '!D12+'1.4.sz.mell. '!D12</f>
        <v>0</v>
      </c>
      <c r="E12" s="139">
        <f>'1.2.sz.mell. '!E12+'1.3.sz.mell. '!E12+'1.4.sz.mell. '!E12</f>
        <v>0</v>
      </c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146</v>
      </c>
      <c r="C13" s="137">
        <f>+C14+C15+C16+C17+C18</f>
        <v>70797000</v>
      </c>
      <c r="D13" s="137">
        <f>+D14+D15+D16+D17+D18</f>
        <v>12250000</v>
      </c>
      <c r="E13" s="137">
        <f>+E14+E15+E16+E17+E18</f>
        <v>3001000</v>
      </c>
      <c r="F13" s="137">
        <f>+F14+F15+F16+F17+F18</f>
        <v>15251000</v>
      </c>
      <c r="G13" s="77">
        <f>+G14+G15+G16+G17+G18</f>
        <v>86048000</v>
      </c>
    </row>
    <row r="14" spans="1:7" s="150" customFormat="1" ht="12" customHeight="1">
      <c r="A14" s="13" t="s">
        <v>65</v>
      </c>
      <c r="B14" s="151" t="s">
        <v>147</v>
      </c>
      <c r="C14" s="139">
        <f>'1.2.sz.mell. '!C14+'1.3.sz.mell. '!C14+'1.4.sz.mell. '!C14</f>
        <v>0</v>
      </c>
      <c r="D14" s="139">
        <f>'1.2.sz.mell. '!D14+'1.3.sz.mell. '!D14+'1.4.sz.mell. '!D14</f>
        <v>0</v>
      </c>
      <c r="E14" s="139">
        <f>'1.2.sz.mell. '!E14+'1.3.sz.mell. '!E14+'1.4.sz.mell. '!E14</f>
        <v>0</v>
      </c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66</v>
      </c>
      <c r="B15" s="152" t="s">
        <v>148</v>
      </c>
      <c r="C15" s="139">
        <f>'1.2.sz.mell. '!C15+'1.3.sz.mell. '!C15+'1.4.sz.mell. '!C15</f>
        <v>0</v>
      </c>
      <c r="D15" s="139">
        <f>'1.2.sz.mell. '!D15+'1.3.sz.mell. '!D15+'1.4.sz.mell. '!D15</f>
        <v>0</v>
      </c>
      <c r="E15" s="139">
        <f>'1.2.sz.mell. '!E15+'1.3.sz.mell. '!E15+'1.4.sz.mell. '!E15</f>
        <v>0</v>
      </c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67</v>
      </c>
      <c r="B16" s="152" t="s">
        <v>291</v>
      </c>
      <c r="C16" s="139">
        <f>'1.2.sz.mell. '!C16+'1.3.sz.mell. '!C16+'1.4.sz.mell. '!C16</f>
        <v>0</v>
      </c>
      <c r="D16" s="139">
        <f>'1.2.sz.mell. '!D16+'1.3.sz.mell. '!D16+'1.4.sz.mell. '!D16</f>
        <v>0</v>
      </c>
      <c r="E16" s="139">
        <f>'1.2.sz.mell. '!E16+'1.3.sz.mell. '!E16+'1.4.sz.mell. '!E16</f>
        <v>0</v>
      </c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68</v>
      </c>
      <c r="B17" s="152" t="s">
        <v>292</v>
      </c>
      <c r="C17" s="139">
        <f>'1.2.sz.mell. '!C17+'1.3.sz.mell. '!C17+'1.4.sz.mell. '!C17</f>
        <v>0</v>
      </c>
      <c r="D17" s="139">
        <f>'1.2.sz.mell. '!D17+'1.3.sz.mell. '!D17+'1.4.sz.mell. '!D17</f>
        <v>0</v>
      </c>
      <c r="E17" s="139">
        <f>'1.2.sz.mell. '!E17+'1.3.sz.mell. '!E17+'1.4.sz.mell. '!E17</f>
        <v>0</v>
      </c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69</v>
      </c>
      <c r="B18" s="152" t="s">
        <v>149</v>
      </c>
      <c r="C18" s="139">
        <f>'1.2.sz.mell. '!C18+'1.3.sz.mell. '!C18+'1.4.sz.mell. '!C18</f>
        <v>70797000</v>
      </c>
      <c r="D18" s="139">
        <f>'1.2.sz.mell. '!D18+'1.3.sz.mell. '!D18+'1.4.sz.mell. '!D18</f>
        <v>12250000</v>
      </c>
      <c r="E18" s="139">
        <f>'1.2.sz.mell. '!E18+'1.3.sz.mell. '!E18+'1.4.sz.mell. '!E18</f>
        <v>3001000</v>
      </c>
      <c r="F18" s="181">
        <f t="shared" si="1"/>
        <v>15251000</v>
      </c>
      <c r="G18" s="180">
        <f t="shared" si="2"/>
        <v>86048000</v>
      </c>
    </row>
    <row r="19" spans="1:7" s="150" customFormat="1" ht="12" customHeight="1" thickBot="1">
      <c r="A19" s="14" t="s">
        <v>75</v>
      </c>
      <c r="B19" s="80" t="s">
        <v>150</v>
      </c>
      <c r="C19" s="139">
        <f>'1.2.sz.mell. '!C19+'1.3.sz.mell. '!C19+'1.4.sz.mell. '!C19</f>
        <v>33531000</v>
      </c>
      <c r="D19" s="139">
        <f>'1.2.sz.mell. '!D19+'1.3.sz.mell. '!D19+'1.4.sz.mell. '!D19</f>
        <v>9477000</v>
      </c>
      <c r="E19" s="139">
        <f>'1.2.sz.mell. '!E19+'1.3.sz.mell. '!E19+'1.4.sz.mell. '!E19</f>
        <v>0</v>
      </c>
      <c r="F19" s="181">
        <f t="shared" si="1"/>
        <v>9477000</v>
      </c>
      <c r="G19" s="180">
        <f t="shared" si="2"/>
        <v>43008000</v>
      </c>
    </row>
    <row r="20" spans="1:7" s="150" customFormat="1" ht="12" customHeight="1" thickBot="1">
      <c r="A20" s="18" t="s">
        <v>7</v>
      </c>
      <c r="B20" s="19" t="s">
        <v>151</v>
      </c>
      <c r="C20" s="137">
        <f>+C21+C22+C23+C24+C25</f>
        <v>102300000</v>
      </c>
      <c r="D20" s="137">
        <f>+D21+D22+D23+D24+D25</f>
        <v>-14960000</v>
      </c>
      <c r="E20" s="137">
        <f>+E21+E22+E23+E24+E25</f>
        <v>197000</v>
      </c>
      <c r="F20" s="137">
        <f>+F21+F22+F23+F24+F25</f>
        <v>-14763000</v>
      </c>
      <c r="G20" s="77">
        <f>+G21+G22+G23+G24+G25</f>
        <v>87537000</v>
      </c>
    </row>
    <row r="21" spans="1:7" s="150" customFormat="1" ht="12" customHeight="1">
      <c r="A21" s="13" t="s">
        <v>48</v>
      </c>
      <c r="B21" s="151" t="s">
        <v>152</v>
      </c>
      <c r="C21" s="139">
        <f>'1.2.sz.mell. '!C21+'1.3.sz.mell. '!C21+'1.4.sz.mell. '!C21</f>
        <v>0</v>
      </c>
      <c r="D21" s="139">
        <f>'1.2.sz.mell. '!D21+'1.3.sz.mell. '!D21+'1.4.sz.mell. '!D21</f>
        <v>14960000</v>
      </c>
      <c r="E21" s="139">
        <f>'1.2.sz.mell. '!E21+'1.3.sz.mell. '!E21+'1.4.sz.mell. '!E21</f>
        <v>0</v>
      </c>
      <c r="F21" s="181">
        <f t="shared" si="1"/>
        <v>14960000</v>
      </c>
      <c r="G21" s="180">
        <f aca="true" t="shared" si="3" ref="G21:G26">C21+F21</f>
        <v>14960000</v>
      </c>
    </row>
    <row r="22" spans="1:7" s="150" customFormat="1" ht="12" customHeight="1">
      <c r="A22" s="12" t="s">
        <v>49</v>
      </c>
      <c r="B22" s="152" t="s">
        <v>153</v>
      </c>
      <c r="C22" s="139">
        <f>'1.2.sz.mell. '!C22+'1.3.sz.mell. '!C22+'1.4.sz.mell. '!C22</f>
        <v>0</v>
      </c>
      <c r="D22" s="139">
        <f>'1.2.sz.mell. '!D22+'1.3.sz.mell. '!D22+'1.4.sz.mell. '!D22</f>
        <v>0</v>
      </c>
      <c r="E22" s="139">
        <f>'1.2.sz.mell. '!E22+'1.3.sz.mell. '!E22+'1.4.sz.mell. '!E22</f>
        <v>0</v>
      </c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50</v>
      </c>
      <c r="B23" s="152" t="s">
        <v>293</v>
      </c>
      <c r="C23" s="139">
        <f>'1.2.sz.mell. '!C23+'1.3.sz.mell. '!C23+'1.4.sz.mell. '!C23</f>
        <v>0</v>
      </c>
      <c r="D23" s="139">
        <f>'1.2.sz.mell. '!D23+'1.3.sz.mell. '!D23+'1.4.sz.mell. '!D23</f>
        <v>0</v>
      </c>
      <c r="E23" s="139">
        <f>'1.2.sz.mell. '!E23+'1.3.sz.mell. '!E23+'1.4.sz.mell. '!E23</f>
        <v>0</v>
      </c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51</v>
      </c>
      <c r="B24" s="152" t="s">
        <v>294</v>
      </c>
      <c r="C24" s="139">
        <f>'1.2.sz.mell. '!C24+'1.3.sz.mell. '!C24+'1.4.sz.mell. '!C24</f>
        <v>0</v>
      </c>
      <c r="D24" s="139">
        <f>'1.2.sz.mell. '!D24+'1.3.sz.mell. '!D24+'1.4.sz.mell. '!D24</f>
        <v>0</v>
      </c>
      <c r="E24" s="139">
        <f>'1.2.sz.mell. '!E24+'1.3.sz.mell. '!E24+'1.4.sz.mell. '!E24</f>
        <v>0</v>
      </c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92</v>
      </c>
      <c r="B25" s="152" t="s">
        <v>154</v>
      </c>
      <c r="C25" s="139">
        <f>'1.2.sz.mell. '!C25+'1.3.sz.mell. '!C25+'1.4.sz.mell. '!C25</f>
        <v>102300000</v>
      </c>
      <c r="D25" s="139">
        <f>'1.2.sz.mell. '!D25+'1.3.sz.mell. '!D25+'1.4.sz.mell. '!D25</f>
        <v>-29920000</v>
      </c>
      <c r="E25" s="139">
        <f>'1.2.sz.mell. '!E25+'1.3.sz.mell. '!E25+'1.4.sz.mell. '!E25</f>
        <v>197000</v>
      </c>
      <c r="F25" s="181">
        <f t="shared" si="1"/>
        <v>-29723000</v>
      </c>
      <c r="G25" s="180">
        <f t="shared" si="3"/>
        <v>72577000</v>
      </c>
    </row>
    <row r="26" spans="1:7" s="150" customFormat="1" ht="12" customHeight="1" thickBot="1">
      <c r="A26" s="14" t="s">
        <v>93</v>
      </c>
      <c r="B26" s="153" t="s">
        <v>155</v>
      </c>
      <c r="C26" s="139">
        <f>'1.2.sz.mell. '!C26+'1.3.sz.mell. '!C26+'1.4.sz.mell. '!C26</f>
        <v>35441000</v>
      </c>
      <c r="D26" s="139">
        <f>'1.2.sz.mell. '!D26+'1.3.sz.mell. '!D26+'1.4.sz.mell. '!D26</f>
        <v>0</v>
      </c>
      <c r="E26" s="139">
        <f>'1.2.sz.mell. '!E26+'1.3.sz.mell. '!E26+'1.4.sz.mell. '!E26</f>
        <v>0</v>
      </c>
      <c r="F26" s="300">
        <f t="shared" si="1"/>
        <v>0</v>
      </c>
      <c r="G26" s="180">
        <f t="shared" si="3"/>
        <v>35441000</v>
      </c>
    </row>
    <row r="27" spans="1:7" s="150" customFormat="1" ht="12" customHeight="1" thickBot="1">
      <c r="A27" s="18" t="s">
        <v>94</v>
      </c>
      <c r="B27" s="19" t="s">
        <v>428</v>
      </c>
      <c r="C27" s="143">
        <f>+C28+C29+C31+C32+C33+C34+C35+C30</f>
        <v>69950000</v>
      </c>
      <c r="D27" s="143">
        <f>+D28+D29+D31+D32+D33+D34+D35+D30</f>
        <v>0</v>
      </c>
      <c r="E27" s="143">
        <f>+E28+E29+E31+E32+E33+E34+E35+E30</f>
        <v>0</v>
      </c>
      <c r="F27" s="143">
        <f>+F28+F29+F31+F32+F33+F34+F35+F30</f>
        <v>0</v>
      </c>
      <c r="G27" s="143">
        <f>+G28+G29+G31+G32+G33+G34+G35+G30</f>
        <v>69950000</v>
      </c>
    </row>
    <row r="28" spans="1:7" s="150" customFormat="1" ht="12" customHeight="1">
      <c r="A28" s="167" t="s">
        <v>156</v>
      </c>
      <c r="B28" s="151" t="s">
        <v>422</v>
      </c>
      <c r="C28" s="181">
        <f>'1.2.sz.mell. '!C28+'1.3.sz.mell. '!C28+'1.4.sz.mell. '!C28</f>
        <v>7000000</v>
      </c>
      <c r="D28" s="181">
        <f>'1.2.sz.mell. '!D28+'1.3.sz.mell. '!D28+'1.4.sz.mell. '!D28</f>
        <v>0</v>
      </c>
      <c r="E28" s="181">
        <f>'1.2.sz.mell. '!E28+'1.3.sz.mell. '!E28+'1.4.sz.mell. '!E28</f>
        <v>0</v>
      </c>
      <c r="F28" s="181">
        <f t="shared" si="1"/>
        <v>0</v>
      </c>
      <c r="G28" s="180">
        <f aca="true" t="shared" si="4" ref="G28:G35">C28+F28</f>
        <v>7000000</v>
      </c>
    </row>
    <row r="29" spans="1:7" s="150" customFormat="1" ht="12" customHeight="1">
      <c r="A29" s="167" t="s">
        <v>157</v>
      </c>
      <c r="B29" s="151" t="s">
        <v>451</v>
      </c>
      <c r="C29" s="181">
        <f>'1.2.sz.mell. '!C29+'1.3.sz.mell. '!C29+'1.4.sz.mell. '!C29</f>
        <v>200000</v>
      </c>
      <c r="D29" s="181">
        <f>'1.2.sz.mell. '!D29+'1.3.sz.mell. '!D29+'1.4.sz.mell. '!D29</f>
        <v>0</v>
      </c>
      <c r="E29" s="181">
        <f>'1.2.sz.mell. '!E29+'1.3.sz.mell. '!E29+'1.4.sz.mell. '!E29</f>
        <v>0</v>
      </c>
      <c r="F29" s="181">
        <f t="shared" si="1"/>
        <v>0</v>
      </c>
      <c r="G29" s="180">
        <f t="shared" si="4"/>
        <v>200000</v>
      </c>
    </row>
    <row r="30" spans="1:7" s="150" customFormat="1" ht="12" customHeight="1">
      <c r="A30" s="168" t="s">
        <v>158</v>
      </c>
      <c r="B30" s="152" t="s">
        <v>452</v>
      </c>
      <c r="C30" s="181">
        <f>'1.2.sz.mell. '!C30+'1.3.sz.mell. '!C30+'1.4.sz.mell. '!C30</f>
        <v>7600000</v>
      </c>
      <c r="D30" s="181">
        <f>'1.2.sz.mell. '!D30+'1.3.sz.mell. '!D30+'1.4.sz.mell. '!D30</f>
        <v>0</v>
      </c>
      <c r="E30" s="181">
        <f>'1.2.sz.mell. '!E30+'1.3.sz.mell. '!E30+'1.4.sz.mell. '!E30</f>
        <v>0</v>
      </c>
      <c r="F30" s="181"/>
      <c r="G30" s="180">
        <f t="shared" si="4"/>
        <v>7600000</v>
      </c>
    </row>
    <row r="31" spans="1:7" s="150" customFormat="1" ht="12" customHeight="1">
      <c r="A31" s="168" t="s">
        <v>159</v>
      </c>
      <c r="B31" s="152" t="s">
        <v>423</v>
      </c>
      <c r="C31" s="181">
        <f>'1.2.sz.mell. '!C31+'1.3.sz.mell. '!C31+'1.4.sz.mell. '!C31</f>
        <v>50000000</v>
      </c>
      <c r="D31" s="181">
        <f>'1.2.sz.mell. '!D31+'1.3.sz.mell. '!D31+'1.4.sz.mell. '!D31</f>
        <v>0</v>
      </c>
      <c r="E31" s="181">
        <f>'1.2.sz.mell. '!E31+'1.3.sz.mell. '!E31+'1.4.sz.mell. '!E31</f>
        <v>0</v>
      </c>
      <c r="F31" s="181">
        <f t="shared" si="1"/>
        <v>0</v>
      </c>
      <c r="G31" s="180">
        <f t="shared" si="4"/>
        <v>50000000</v>
      </c>
    </row>
    <row r="32" spans="1:7" s="150" customFormat="1" ht="12" customHeight="1">
      <c r="A32" s="168" t="s">
        <v>425</v>
      </c>
      <c r="B32" s="152" t="s">
        <v>424</v>
      </c>
      <c r="C32" s="181">
        <f>'1.2.sz.mell. '!C32+'1.3.sz.mell. '!C32+'1.4.sz.mell. '!C32</f>
        <v>0</v>
      </c>
      <c r="D32" s="181">
        <f>'1.2.sz.mell. '!D32+'1.3.sz.mell. '!D32+'1.4.sz.mell. '!D32</f>
        <v>0</v>
      </c>
      <c r="E32" s="181">
        <f>'1.2.sz.mell. '!E32+'1.3.sz.mell. '!E32+'1.4.sz.mell. '!E32</f>
        <v>0</v>
      </c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68" t="s">
        <v>426</v>
      </c>
      <c r="B33" s="152" t="s">
        <v>160</v>
      </c>
      <c r="C33" s="181">
        <f>'1.2.sz.mell. '!C33+'1.3.sz.mell. '!C33+'1.4.sz.mell. '!C33</f>
        <v>5000000</v>
      </c>
      <c r="D33" s="181">
        <f>'1.2.sz.mell. '!D33+'1.3.sz.mell. '!D33+'1.4.sz.mell. '!D33</f>
        <v>0</v>
      </c>
      <c r="E33" s="181">
        <f>'1.2.sz.mell. '!E33+'1.3.sz.mell. '!E33+'1.4.sz.mell. '!E33</f>
        <v>0</v>
      </c>
      <c r="F33" s="181">
        <f t="shared" si="1"/>
        <v>0</v>
      </c>
      <c r="G33" s="180">
        <f t="shared" si="4"/>
        <v>5000000</v>
      </c>
    </row>
    <row r="34" spans="1:7" s="150" customFormat="1" ht="12" customHeight="1">
      <c r="A34" s="168" t="s">
        <v>427</v>
      </c>
      <c r="B34" s="152" t="s">
        <v>161</v>
      </c>
      <c r="C34" s="181">
        <f>'1.2.sz.mell. '!C34+'1.3.sz.mell. '!C34+'1.4.sz.mell. '!C34</f>
        <v>0</v>
      </c>
      <c r="D34" s="181">
        <f>'1.2.sz.mell. '!D34+'1.3.sz.mell. '!D34+'1.4.sz.mell. '!D34</f>
        <v>0</v>
      </c>
      <c r="E34" s="181">
        <f>'1.2.sz.mell. '!E34+'1.3.sz.mell. '!E34+'1.4.sz.mell. '!E34</f>
        <v>0</v>
      </c>
      <c r="F34" s="181">
        <f t="shared" si="1"/>
        <v>0</v>
      </c>
      <c r="G34" s="180">
        <f t="shared" si="4"/>
        <v>0</v>
      </c>
    </row>
    <row r="35" spans="1:7" s="150" customFormat="1" ht="12" customHeight="1" thickBot="1">
      <c r="A35" s="169" t="s">
        <v>453</v>
      </c>
      <c r="B35" s="80" t="s">
        <v>162</v>
      </c>
      <c r="C35" s="181">
        <f>'1.2.sz.mell. '!C35+'1.3.sz.mell. '!C35+'1.4.sz.mell. '!C35</f>
        <v>150000</v>
      </c>
      <c r="D35" s="181">
        <f>'1.2.sz.mell. '!D35+'1.3.sz.mell. '!D35+'1.4.sz.mell. '!D35</f>
        <v>0</v>
      </c>
      <c r="E35" s="181">
        <f>'1.2.sz.mell. '!E35+'1.3.sz.mell. '!E35+'1.4.sz.mell. '!E35</f>
        <v>0</v>
      </c>
      <c r="F35" s="300">
        <f t="shared" si="1"/>
        <v>0</v>
      </c>
      <c r="G35" s="180">
        <f t="shared" si="4"/>
        <v>150000</v>
      </c>
    </row>
    <row r="36" spans="1:7" s="150" customFormat="1" ht="12" customHeight="1" thickBot="1">
      <c r="A36" s="18" t="s">
        <v>9</v>
      </c>
      <c r="B36" s="19" t="s">
        <v>300</v>
      </c>
      <c r="C36" s="137">
        <f>SUM(C37:C47)</f>
        <v>35859000</v>
      </c>
      <c r="D36" s="137">
        <f>SUM(D37:D47)</f>
        <v>0</v>
      </c>
      <c r="E36" s="137">
        <f>SUM(E37:E47)</f>
        <v>48000</v>
      </c>
      <c r="F36" s="137">
        <f>SUM(F37:F47)</f>
        <v>48000</v>
      </c>
      <c r="G36" s="77">
        <f>SUM(G37:G47)</f>
        <v>35907000</v>
      </c>
    </row>
    <row r="37" spans="1:7" s="150" customFormat="1" ht="12" customHeight="1">
      <c r="A37" s="13" t="s">
        <v>52</v>
      </c>
      <c r="B37" s="151" t="s">
        <v>165</v>
      </c>
      <c r="C37" s="139">
        <f>'1.2.sz.mell. '!C37+'1.3.sz.mell. '!C37+'1.4.sz.mell. '!C37</f>
        <v>0</v>
      </c>
      <c r="D37" s="139">
        <f>'1.2.sz.mell. '!D37+'1.3.sz.mell. '!D37+'1.4.sz.mell. '!D37</f>
        <v>0</v>
      </c>
      <c r="E37" s="139">
        <f>'1.2.sz.mell. '!E37+'1.3.sz.mell. '!E37+'1.4.sz.mell. '!E37</f>
        <v>0</v>
      </c>
      <c r="F37" s="181">
        <f t="shared" si="1"/>
        <v>0</v>
      </c>
      <c r="G37" s="180">
        <f aca="true" t="shared" si="5" ref="G37:G47">C37+F37</f>
        <v>0</v>
      </c>
    </row>
    <row r="38" spans="1:7" s="150" customFormat="1" ht="12" customHeight="1">
      <c r="A38" s="12" t="s">
        <v>53</v>
      </c>
      <c r="B38" s="152" t="s">
        <v>166</v>
      </c>
      <c r="C38" s="139">
        <f>'1.2.sz.mell. '!C38+'1.3.sz.mell. '!C38+'1.4.sz.mell. '!C38</f>
        <v>21420000</v>
      </c>
      <c r="D38" s="139">
        <f>'1.2.sz.mell. '!D38+'1.3.sz.mell. '!D38+'1.4.sz.mell. '!D38</f>
        <v>0</v>
      </c>
      <c r="E38" s="139">
        <f>'1.2.sz.mell. '!E38+'1.3.sz.mell. '!E38+'1.4.sz.mell. '!E38</f>
        <v>0</v>
      </c>
      <c r="F38" s="181">
        <f t="shared" si="1"/>
        <v>0</v>
      </c>
      <c r="G38" s="180">
        <f t="shared" si="5"/>
        <v>21420000</v>
      </c>
    </row>
    <row r="39" spans="1:7" s="150" customFormat="1" ht="12" customHeight="1">
      <c r="A39" s="12" t="s">
        <v>54</v>
      </c>
      <c r="B39" s="152" t="s">
        <v>167</v>
      </c>
      <c r="C39" s="139">
        <f>'1.2.sz.mell. '!C39+'1.3.sz.mell. '!C39+'1.4.sz.mell. '!C39</f>
        <v>355000</v>
      </c>
      <c r="D39" s="139">
        <f>'1.2.sz.mell. '!D39+'1.3.sz.mell. '!D39+'1.4.sz.mell. '!D39</f>
        <v>0</v>
      </c>
      <c r="E39" s="139">
        <f>'1.2.sz.mell. '!E39+'1.3.sz.mell. '!E39+'1.4.sz.mell. '!E39</f>
        <v>0</v>
      </c>
      <c r="F39" s="181">
        <f t="shared" si="1"/>
        <v>0</v>
      </c>
      <c r="G39" s="180">
        <f t="shared" si="5"/>
        <v>355000</v>
      </c>
    </row>
    <row r="40" spans="1:7" s="150" customFormat="1" ht="12" customHeight="1">
      <c r="A40" s="12" t="s">
        <v>96</v>
      </c>
      <c r="B40" s="152" t="s">
        <v>168</v>
      </c>
      <c r="C40" s="139">
        <f>'1.2.sz.mell. '!C40+'1.3.sz.mell. '!C40+'1.4.sz.mell. '!C40</f>
        <v>12770000</v>
      </c>
      <c r="D40" s="139">
        <f>'1.2.sz.mell. '!D40+'1.3.sz.mell. '!D40+'1.4.sz.mell. '!D40</f>
        <v>0</v>
      </c>
      <c r="E40" s="139">
        <f>'1.2.sz.mell. '!E40+'1.3.sz.mell. '!E40+'1.4.sz.mell. '!E40</f>
        <v>0</v>
      </c>
      <c r="F40" s="181">
        <f t="shared" si="1"/>
        <v>0</v>
      </c>
      <c r="G40" s="180">
        <f t="shared" si="5"/>
        <v>12770000</v>
      </c>
    </row>
    <row r="41" spans="1:7" s="150" customFormat="1" ht="12" customHeight="1">
      <c r="A41" s="12" t="s">
        <v>97</v>
      </c>
      <c r="B41" s="152" t="s">
        <v>169</v>
      </c>
      <c r="C41" s="139">
        <f>'1.2.sz.mell. '!C41+'1.3.sz.mell. '!C41+'1.4.sz.mell. '!C41</f>
        <v>0</v>
      </c>
      <c r="D41" s="139">
        <f>'1.2.sz.mell. '!D41+'1.3.sz.mell. '!D41+'1.4.sz.mell. '!D41</f>
        <v>0</v>
      </c>
      <c r="E41" s="139">
        <f>'1.2.sz.mell. '!E41+'1.3.sz.mell. '!E41+'1.4.sz.mell. '!E41</f>
        <v>0</v>
      </c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98</v>
      </c>
      <c r="B42" s="152" t="s">
        <v>170</v>
      </c>
      <c r="C42" s="139">
        <f>'1.2.sz.mell. '!C42+'1.3.sz.mell. '!C42+'1.4.sz.mell. '!C42</f>
        <v>0</v>
      </c>
      <c r="D42" s="139">
        <f>'1.2.sz.mell. '!D42+'1.3.sz.mell. '!D42+'1.4.sz.mell. '!D42</f>
        <v>0</v>
      </c>
      <c r="E42" s="139">
        <f>'1.2.sz.mell. '!E42+'1.3.sz.mell. '!E42+'1.4.sz.mell. '!E42</f>
        <v>0</v>
      </c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99</v>
      </c>
      <c r="B43" s="152" t="s">
        <v>171</v>
      </c>
      <c r="C43" s="139">
        <f>'1.2.sz.mell. '!C43+'1.3.sz.mell. '!C43+'1.4.sz.mell. '!C43</f>
        <v>0</v>
      </c>
      <c r="D43" s="139">
        <f>'1.2.sz.mell. '!D43+'1.3.sz.mell. '!D43+'1.4.sz.mell. '!D43</f>
        <v>0</v>
      </c>
      <c r="E43" s="139">
        <f>'1.2.sz.mell. '!E43+'1.3.sz.mell. '!E43+'1.4.sz.mell. '!E43</f>
        <v>0</v>
      </c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100</v>
      </c>
      <c r="B44" s="152" t="s">
        <v>429</v>
      </c>
      <c r="C44" s="139">
        <f>'1.2.sz.mell. '!C44+'1.3.sz.mell. '!C44+'1.4.sz.mell. '!C44</f>
        <v>233000</v>
      </c>
      <c r="D44" s="139">
        <f>'1.2.sz.mell. '!D44+'1.3.sz.mell. '!D44+'1.4.sz.mell. '!D44</f>
        <v>0</v>
      </c>
      <c r="E44" s="139">
        <f>'1.2.sz.mell. '!E44+'1.3.sz.mell. '!E44+'1.4.sz.mell. '!E44</f>
        <v>0</v>
      </c>
      <c r="F44" s="181">
        <f t="shared" si="1"/>
        <v>0</v>
      </c>
      <c r="G44" s="180">
        <f t="shared" si="5"/>
        <v>233000</v>
      </c>
    </row>
    <row r="45" spans="1:7" s="150" customFormat="1" ht="12" customHeight="1">
      <c r="A45" s="12" t="s">
        <v>163</v>
      </c>
      <c r="B45" s="152" t="s">
        <v>173</v>
      </c>
      <c r="C45" s="139">
        <f>'1.2.sz.mell. '!C45+'1.3.sz.mell. '!C45+'1.4.sz.mell. '!C45</f>
        <v>0</v>
      </c>
      <c r="D45" s="139">
        <f>'1.2.sz.mell. '!D45+'1.3.sz.mell. '!D45+'1.4.sz.mell. '!D45</f>
        <v>0</v>
      </c>
      <c r="E45" s="139">
        <f>'1.2.sz.mell. '!E45+'1.3.sz.mell. '!E45+'1.4.sz.mell. '!E45</f>
        <v>0</v>
      </c>
      <c r="F45" s="301">
        <f t="shared" si="1"/>
        <v>0</v>
      </c>
      <c r="G45" s="180">
        <f t="shared" si="5"/>
        <v>0</v>
      </c>
    </row>
    <row r="46" spans="1:7" s="150" customFormat="1" ht="12" customHeight="1">
      <c r="A46" s="14" t="s">
        <v>164</v>
      </c>
      <c r="B46" s="153" t="s">
        <v>302</v>
      </c>
      <c r="C46" s="139">
        <f>'1.2.sz.mell. '!C46+'1.3.sz.mell. '!C46+'1.4.sz.mell. '!C46</f>
        <v>0</v>
      </c>
      <c r="D46" s="139">
        <f>'1.2.sz.mell. '!D46+'1.3.sz.mell. '!D46+'1.4.sz.mell. '!D46</f>
        <v>0</v>
      </c>
      <c r="E46" s="139">
        <f>'1.2.sz.mell. '!E46+'1.3.sz.mell. '!E46+'1.4.sz.mell. '!E46</f>
        <v>0</v>
      </c>
      <c r="F46" s="302">
        <f t="shared" si="1"/>
        <v>0</v>
      </c>
      <c r="G46" s="180">
        <f t="shared" si="5"/>
        <v>0</v>
      </c>
    </row>
    <row r="47" spans="1:7" s="150" customFormat="1" ht="12" customHeight="1" thickBot="1">
      <c r="A47" s="14" t="s">
        <v>301</v>
      </c>
      <c r="B47" s="80" t="s">
        <v>174</v>
      </c>
      <c r="C47" s="139">
        <f>'1.2.sz.mell. '!C47+'1.3.sz.mell. '!C47+'1.4.sz.mell. '!C47</f>
        <v>1081000</v>
      </c>
      <c r="D47" s="139">
        <f>'1.2.sz.mell. '!D47+'1.3.sz.mell. '!D47+'1.4.sz.mell. '!D47</f>
        <v>0</v>
      </c>
      <c r="E47" s="139">
        <f>'1.2.sz.mell. '!E47+'1.3.sz.mell. '!E47+'1.4.sz.mell. '!E47</f>
        <v>48000</v>
      </c>
      <c r="F47" s="303">
        <f t="shared" si="1"/>
        <v>48000</v>
      </c>
      <c r="G47" s="180">
        <f t="shared" si="5"/>
        <v>1129000</v>
      </c>
    </row>
    <row r="48" spans="1:7" s="150" customFormat="1" ht="12" customHeight="1" thickBot="1">
      <c r="A48" s="18" t="s">
        <v>10</v>
      </c>
      <c r="B48" s="19" t="s">
        <v>175</v>
      </c>
      <c r="C48" s="137">
        <f>SUM(C49:C53)</f>
        <v>0</v>
      </c>
      <c r="D48" s="137">
        <f>SUM(D49:D53)</f>
        <v>0</v>
      </c>
      <c r="E48" s="137">
        <f>SUM(E49:E53)</f>
        <v>0</v>
      </c>
      <c r="F48" s="137">
        <f>SUM(F49:F53)</f>
        <v>0</v>
      </c>
      <c r="G48" s="77">
        <f>SUM(G49:G53)</f>
        <v>0</v>
      </c>
    </row>
    <row r="49" spans="1:7" s="150" customFormat="1" ht="12" customHeight="1">
      <c r="A49" s="13" t="s">
        <v>55</v>
      </c>
      <c r="B49" s="151" t="s">
        <v>179</v>
      </c>
      <c r="C49" s="182">
        <f>'1.2.sz.mell. '!C49+'1.3.sz.mell. '!C49+'1.4.sz.mell. '!C49</f>
        <v>0</v>
      </c>
      <c r="D49" s="182">
        <f>'1.2.sz.mell. '!D49+'1.3.sz.mell. '!D49+'1.4.sz.mell. '!D49</f>
        <v>0</v>
      </c>
      <c r="E49" s="182">
        <f>'1.2.sz.mell. '!E49+'1.3.sz.mell. '!E49+'1.4.sz.mell. '!E49</f>
        <v>0</v>
      </c>
      <c r="F49" s="301">
        <f t="shared" si="1"/>
        <v>0</v>
      </c>
      <c r="G49" s="243">
        <f>C49+F49</f>
        <v>0</v>
      </c>
    </row>
    <row r="50" spans="1:7" s="150" customFormat="1" ht="12" customHeight="1">
      <c r="A50" s="12" t="s">
        <v>56</v>
      </c>
      <c r="B50" s="152" t="s">
        <v>180</v>
      </c>
      <c r="C50" s="182">
        <f>'1.2.sz.mell. '!C50+'1.3.sz.mell. '!C50+'1.4.sz.mell. '!C50</f>
        <v>0</v>
      </c>
      <c r="D50" s="182">
        <f>'1.2.sz.mell. '!D50+'1.3.sz.mell. '!D50+'1.4.sz.mell. '!D50</f>
        <v>0</v>
      </c>
      <c r="E50" s="182">
        <f>'1.2.sz.mell. '!E50+'1.3.sz.mell. '!E50+'1.4.sz.mell. '!E50</f>
        <v>0</v>
      </c>
      <c r="F50" s="301">
        <f t="shared" si="1"/>
        <v>0</v>
      </c>
      <c r="G50" s="243">
        <f>C50+F50</f>
        <v>0</v>
      </c>
    </row>
    <row r="51" spans="1:7" s="150" customFormat="1" ht="12" customHeight="1">
      <c r="A51" s="12" t="s">
        <v>176</v>
      </c>
      <c r="B51" s="152" t="s">
        <v>181</v>
      </c>
      <c r="C51" s="182">
        <f>'1.2.sz.mell. '!C51+'1.3.sz.mell. '!C51+'1.4.sz.mell. '!C51</f>
        <v>0</v>
      </c>
      <c r="D51" s="182">
        <f>'1.2.sz.mell. '!D51+'1.3.sz.mell. '!D51+'1.4.sz.mell. '!D51</f>
        <v>0</v>
      </c>
      <c r="E51" s="182">
        <f>'1.2.sz.mell. '!E51+'1.3.sz.mell. '!E51+'1.4.sz.mell. '!E51</f>
        <v>0</v>
      </c>
      <c r="F51" s="301">
        <f t="shared" si="1"/>
        <v>0</v>
      </c>
      <c r="G51" s="243">
        <f>C51+F51</f>
        <v>0</v>
      </c>
    </row>
    <row r="52" spans="1:7" s="150" customFormat="1" ht="12" customHeight="1">
      <c r="A52" s="12" t="s">
        <v>177</v>
      </c>
      <c r="B52" s="152" t="s">
        <v>182</v>
      </c>
      <c r="C52" s="182">
        <f>'1.2.sz.mell. '!C52+'1.3.sz.mell. '!C52+'1.4.sz.mell. '!C52</f>
        <v>0</v>
      </c>
      <c r="D52" s="182">
        <f>'1.2.sz.mell. '!D52+'1.3.sz.mell. '!D52+'1.4.sz.mell. '!D52</f>
        <v>0</v>
      </c>
      <c r="E52" s="182">
        <f>'1.2.sz.mell. '!E52+'1.3.sz.mell. '!E52+'1.4.sz.mell. '!E52</f>
        <v>0</v>
      </c>
      <c r="F52" s="301">
        <f t="shared" si="1"/>
        <v>0</v>
      </c>
      <c r="G52" s="243">
        <f>C52+F52</f>
        <v>0</v>
      </c>
    </row>
    <row r="53" spans="1:7" s="150" customFormat="1" ht="12" customHeight="1" thickBot="1">
      <c r="A53" s="14" t="s">
        <v>178</v>
      </c>
      <c r="B53" s="80" t="s">
        <v>183</v>
      </c>
      <c r="C53" s="182">
        <f>'1.2.sz.mell. '!C53+'1.3.sz.mell. '!C53+'1.4.sz.mell. '!C53</f>
        <v>0</v>
      </c>
      <c r="D53" s="182">
        <f>'1.2.sz.mell. '!D53+'1.3.sz.mell. '!D53+'1.4.sz.mell. '!D53</f>
        <v>0</v>
      </c>
      <c r="E53" s="182">
        <f>'1.2.sz.mell. '!E53+'1.3.sz.mell. '!E53+'1.4.sz.mell. '!E53</f>
        <v>0</v>
      </c>
      <c r="F53" s="302">
        <f t="shared" si="1"/>
        <v>0</v>
      </c>
      <c r="G53" s="243">
        <f>C53+F53</f>
        <v>0</v>
      </c>
    </row>
    <row r="54" spans="1:7" s="150" customFormat="1" ht="12" customHeight="1" thickBot="1">
      <c r="A54" s="18" t="s">
        <v>101</v>
      </c>
      <c r="B54" s="19" t="s">
        <v>184</v>
      </c>
      <c r="C54" s="137">
        <f>SUM(C55:C57)</f>
        <v>100000</v>
      </c>
      <c r="D54" s="137">
        <f>SUM(D55:D57)</f>
        <v>0</v>
      </c>
      <c r="E54" s="137">
        <f>SUM(E55:E57)</f>
        <v>270000</v>
      </c>
      <c r="F54" s="137">
        <f>SUM(F55:F57)</f>
        <v>270000</v>
      </c>
      <c r="G54" s="77">
        <f>SUM(G55:G57)</f>
        <v>370000</v>
      </c>
    </row>
    <row r="55" spans="1:7" s="150" customFormat="1" ht="12" customHeight="1">
      <c r="A55" s="13" t="s">
        <v>57</v>
      </c>
      <c r="B55" s="151" t="s">
        <v>185</v>
      </c>
      <c r="C55" s="139">
        <f>'1.2.sz.mell. '!C55+'1.3.sz.mell. '!C55+'1.4.sz.mell. '!C55</f>
        <v>0</v>
      </c>
      <c r="D55" s="139">
        <f>'1.2.sz.mell. '!D55+'1.3.sz.mell. '!D55+'1.4.sz.mell. '!D55</f>
        <v>0</v>
      </c>
      <c r="E55" s="139">
        <f>'1.2.sz.mell. '!E55+'1.3.sz.mell. '!E55+'1.4.sz.mell. '!E55</f>
        <v>0</v>
      </c>
      <c r="F55" s="181">
        <f t="shared" si="1"/>
        <v>0</v>
      </c>
      <c r="G55" s="180">
        <f>C55+F55</f>
        <v>0</v>
      </c>
    </row>
    <row r="56" spans="1:7" s="150" customFormat="1" ht="22.5">
      <c r="A56" s="12" t="s">
        <v>58</v>
      </c>
      <c r="B56" s="152" t="s">
        <v>295</v>
      </c>
      <c r="C56" s="139">
        <f>'1.2.sz.mell. '!C56+'1.3.sz.mell. '!C56+'1.4.sz.mell. '!C56</f>
        <v>0</v>
      </c>
      <c r="D56" s="139">
        <f>'1.2.sz.mell. '!D56+'1.3.sz.mell. '!D56+'1.4.sz.mell. '!D56</f>
        <v>0</v>
      </c>
      <c r="E56" s="139">
        <f>'1.2.sz.mell. '!E56+'1.3.sz.mell. '!E56+'1.4.sz.mell. '!E56</f>
        <v>0</v>
      </c>
      <c r="F56" s="181">
        <f t="shared" si="1"/>
        <v>0</v>
      </c>
      <c r="G56" s="180">
        <f>C56+F56</f>
        <v>0</v>
      </c>
    </row>
    <row r="57" spans="1:7" s="150" customFormat="1" ht="12" customHeight="1">
      <c r="A57" s="12" t="s">
        <v>188</v>
      </c>
      <c r="B57" s="152" t="s">
        <v>186</v>
      </c>
      <c r="C57" s="139">
        <f>'1.2.sz.mell. '!C57+'1.3.sz.mell. '!C57+'1.4.sz.mell. '!C57</f>
        <v>100000</v>
      </c>
      <c r="D57" s="139">
        <f>'1.2.sz.mell. '!D57+'1.3.sz.mell. '!D57+'1.4.sz.mell. '!D57</f>
        <v>0</v>
      </c>
      <c r="E57" s="139">
        <f>'1.2.sz.mell. '!E57+'1.3.sz.mell. '!E57+'1.4.sz.mell. '!E57</f>
        <v>270000</v>
      </c>
      <c r="F57" s="181">
        <f t="shared" si="1"/>
        <v>270000</v>
      </c>
      <c r="G57" s="180">
        <f>C57+F57</f>
        <v>370000</v>
      </c>
    </row>
    <row r="58" spans="1:7" s="150" customFormat="1" ht="12" customHeight="1" thickBot="1">
      <c r="A58" s="14" t="s">
        <v>189</v>
      </c>
      <c r="B58" s="80" t="s">
        <v>187</v>
      </c>
      <c r="C58" s="139">
        <f>'1.2.sz.mell. '!C58+'1.3.sz.mell. '!C58+'1.4.sz.mell. '!C58</f>
        <v>0</v>
      </c>
      <c r="D58" s="139">
        <f>'1.2.sz.mell. '!D58+'1.3.sz.mell. '!D58+'1.4.sz.mell. '!D58</f>
        <v>0</v>
      </c>
      <c r="E58" s="139">
        <f>'1.2.sz.mell. '!E58+'1.3.sz.mell. '!E58+'1.4.sz.mell. '!E58</f>
        <v>0</v>
      </c>
      <c r="F58" s="300">
        <f t="shared" si="1"/>
        <v>0</v>
      </c>
      <c r="G58" s="180">
        <f>C58+F58</f>
        <v>0</v>
      </c>
    </row>
    <row r="59" spans="1:7" s="150" customFormat="1" ht="12" customHeight="1" thickBot="1">
      <c r="A59" s="18" t="s">
        <v>12</v>
      </c>
      <c r="B59" s="78" t="s">
        <v>190</v>
      </c>
      <c r="C59" s="137">
        <f>SUM(C60:C62)</f>
        <v>0</v>
      </c>
      <c r="D59" s="137">
        <f>SUM(D60:D62)</f>
        <v>0</v>
      </c>
      <c r="E59" s="137">
        <f>SUM(E60:E62)</f>
        <v>0</v>
      </c>
      <c r="F59" s="137">
        <f>SUM(F60:F62)</f>
        <v>0</v>
      </c>
      <c r="G59" s="77">
        <f>SUM(G60:G62)</f>
        <v>0</v>
      </c>
    </row>
    <row r="60" spans="1:7" s="150" customFormat="1" ht="12" customHeight="1">
      <c r="A60" s="13" t="s">
        <v>102</v>
      </c>
      <c r="B60" s="151" t="s">
        <v>192</v>
      </c>
      <c r="C60" s="141">
        <f>'1.2.sz.mell. '!C60+'1.3.sz.mell. '!C60+'1.4.sz.mell. '!C60</f>
        <v>0</v>
      </c>
      <c r="D60" s="141">
        <f>'1.2.sz.mell. '!D60+'1.3.sz.mell. '!D60+'1.4.sz.mell. '!D60</f>
        <v>0</v>
      </c>
      <c r="E60" s="141">
        <f>'1.2.sz.mell. '!E60+'1.3.sz.mell. '!E60+'1.4.sz.mell. '!E60</f>
        <v>0</v>
      </c>
      <c r="F60" s="304">
        <f t="shared" si="1"/>
        <v>0</v>
      </c>
      <c r="G60" s="242">
        <f>C60+F60</f>
        <v>0</v>
      </c>
    </row>
    <row r="61" spans="1:7" s="150" customFormat="1" ht="22.5">
      <c r="A61" s="12" t="s">
        <v>103</v>
      </c>
      <c r="B61" s="152" t="s">
        <v>296</v>
      </c>
      <c r="C61" s="141">
        <f>'1.2.sz.mell. '!C61+'1.3.sz.mell. '!C61+'1.4.sz.mell. '!C61</f>
        <v>0</v>
      </c>
      <c r="D61" s="141">
        <f>'1.2.sz.mell. '!D61+'1.3.sz.mell. '!D61+'1.4.sz.mell. '!D61</f>
        <v>0</v>
      </c>
      <c r="E61" s="141">
        <f>'1.2.sz.mell. '!E61+'1.3.sz.mell. '!E61+'1.4.sz.mell. '!E61</f>
        <v>0</v>
      </c>
      <c r="F61" s="304">
        <f t="shared" si="1"/>
        <v>0</v>
      </c>
      <c r="G61" s="242">
        <f>C61+F61</f>
        <v>0</v>
      </c>
    </row>
    <row r="62" spans="1:7" s="150" customFormat="1" ht="12" customHeight="1">
      <c r="A62" s="12" t="s">
        <v>123</v>
      </c>
      <c r="B62" s="152" t="s">
        <v>193</v>
      </c>
      <c r="C62" s="141">
        <f>'1.2.sz.mell. '!C62+'1.3.sz.mell. '!C62+'1.4.sz.mell. '!C62</f>
        <v>0</v>
      </c>
      <c r="D62" s="141">
        <f>'1.2.sz.mell. '!D62+'1.3.sz.mell. '!D62+'1.4.sz.mell. '!D62</f>
        <v>0</v>
      </c>
      <c r="E62" s="141">
        <f>'1.2.sz.mell. '!E62+'1.3.sz.mell. '!E62+'1.4.sz.mell. '!E62</f>
        <v>0</v>
      </c>
      <c r="F62" s="304">
        <f t="shared" si="1"/>
        <v>0</v>
      </c>
      <c r="G62" s="242">
        <f>C62+F62</f>
        <v>0</v>
      </c>
    </row>
    <row r="63" spans="1:7" s="150" customFormat="1" ht="12" customHeight="1" thickBot="1">
      <c r="A63" s="14" t="s">
        <v>191</v>
      </c>
      <c r="B63" s="80" t="s">
        <v>194</v>
      </c>
      <c r="C63" s="141">
        <f>'1.2.sz.mell. '!C63+'1.3.sz.mell. '!C63+'1.4.sz.mell. '!C63</f>
        <v>0</v>
      </c>
      <c r="D63" s="141">
        <f>'1.2.sz.mell. '!D63+'1.3.sz.mell. '!D63+'1.4.sz.mell. '!D63</f>
        <v>0</v>
      </c>
      <c r="E63" s="141">
        <f>'1.2.sz.mell. '!E63+'1.3.sz.mell. '!E63+'1.4.sz.mell. '!E63</f>
        <v>0</v>
      </c>
      <c r="F63" s="304">
        <f t="shared" si="1"/>
        <v>0</v>
      </c>
      <c r="G63" s="242">
        <f>C63+F63</f>
        <v>0</v>
      </c>
    </row>
    <row r="64" spans="1:7" s="150" customFormat="1" ht="12" customHeight="1" thickBot="1">
      <c r="A64" s="193" t="s">
        <v>342</v>
      </c>
      <c r="B64" s="19" t="s">
        <v>195</v>
      </c>
      <c r="C64" s="143">
        <f>+C6+C13+C20+C27+C36+C48+C54+C59</f>
        <v>435864899</v>
      </c>
      <c r="D64" s="143">
        <f>+D6+D13+D20+D27+D36+D48+D54+D59</f>
        <v>-2018180</v>
      </c>
      <c r="E64" s="143">
        <f>+E6+E13+E20+E27+E36+E48+E54+E59</f>
        <v>4454475</v>
      </c>
      <c r="F64" s="143">
        <f>+F6+F13+F20+F27+F36+F48+F54+F59</f>
        <v>2436295</v>
      </c>
      <c r="G64" s="179">
        <f>+G6+G13+G20+G27+G36+G48+G54+G59</f>
        <v>438301194</v>
      </c>
    </row>
    <row r="65" spans="1:7" s="150" customFormat="1" ht="12" customHeight="1" thickBot="1">
      <c r="A65" s="183" t="s">
        <v>196</v>
      </c>
      <c r="B65" s="78" t="s">
        <v>197</v>
      </c>
      <c r="C65" s="137">
        <f>SUM(C66:C68)</f>
        <v>27000000</v>
      </c>
      <c r="D65" s="137">
        <f>SUM(D66:D68)</f>
        <v>53354784</v>
      </c>
      <c r="E65" s="137">
        <f>SUM(E66:E68)</f>
        <v>0</v>
      </c>
      <c r="F65" s="137">
        <f>SUM(F66:F68)</f>
        <v>53354784</v>
      </c>
      <c r="G65" s="77">
        <f>SUM(G66:G68)</f>
        <v>80354784</v>
      </c>
    </row>
    <row r="66" spans="1:7" s="150" customFormat="1" ht="12" customHeight="1">
      <c r="A66" s="13" t="s">
        <v>225</v>
      </c>
      <c r="B66" s="151" t="s">
        <v>198</v>
      </c>
      <c r="C66" s="141">
        <f>'1.2.sz.mell. '!C66+'1.3.sz.mell. '!C66+'1.4.sz.mell. '!C66</f>
        <v>0</v>
      </c>
      <c r="D66" s="141">
        <f>'1.2.sz.mell. '!D66+'1.3.sz.mell. '!D66+'1.4.sz.mell. '!D66</f>
        <v>0</v>
      </c>
      <c r="E66" s="141">
        <f>'1.2.sz.mell. '!E66+'1.3.sz.mell. '!E66+'1.4.sz.mell. '!E66</f>
        <v>0</v>
      </c>
      <c r="F66" s="304">
        <f>D66+E66</f>
        <v>0</v>
      </c>
      <c r="G66" s="242">
        <f>C66+F66</f>
        <v>0</v>
      </c>
    </row>
    <row r="67" spans="1:7" s="150" customFormat="1" ht="12" customHeight="1">
      <c r="A67" s="12" t="s">
        <v>234</v>
      </c>
      <c r="B67" s="152" t="s">
        <v>199</v>
      </c>
      <c r="C67" s="141">
        <f>'1.2.sz.mell. '!C67+'1.3.sz.mell. '!C67+'1.4.sz.mell. '!C67</f>
        <v>0</v>
      </c>
      <c r="D67" s="141">
        <f>'1.2.sz.mell. '!D67+'1.3.sz.mell. '!D67+'1.4.sz.mell. '!D67</f>
        <v>0</v>
      </c>
      <c r="E67" s="141">
        <f>'1.2.sz.mell. '!E67+'1.3.sz.mell. '!E67+'1.4.sz.mell. '!E67</f>
        <v>0</v>
      </c>
      <c r="F67" s="304">
        <f>D67+E67</f>
        <v>0</v>
      </c>
      <c r="G67" s="242">
        <f>C67+F67</f>
        <v>0</v>
      </c>
    </row>
    <row r="68" spans="1:7" s="150" customFormat="1" ht="12" customHeight="1" thickBot="1">
      <c r="A68" s="16" t="s">
        <v>235</v>
      </c>
      <c r="B68" s="319" t="s">
        <v>327</v>
      </c>
      <c r="C68" s="277">
        <f>'1.2.sz.mell. '!C68+'1.3.sz.mell. '!C68+'1.4.sz.mell. '!C68</f>
        <v>27000000</v>
      </c>
      <c r="D68" s="277">
        <f>'1.2.sz.mell. '!D68+'1.3.sz.mell. '!D68+'1.4.sz.mell. '!D68</f>
        <v>53354784</v>
      </c>
      <c r="E68" s="277">
        <f>'1.2.sz.mell. '!E68+'1.3.sz.mell. '!E68+'1.4.sz.mell. '!E68</f>
        <v>0</v>
      </c>
      <c r="F68" s="303">
        <f>D68+E68</f>
        <v>53354784</v>
      </c>
      <c r="G68" s="320">
        <f>C68+F68</f>
        <v>80354784</v>
      </c>
    </row>
    <row r="69" spans="1:7" s="150" customFormat="1" ht="12" customHeight="1" thickBot="1">
      <c r="A69" s="183" t="s">
        <v>201</v>
      </c>
      <c r="B69" s="78" t="s">
        <v>202</v>
      </c>
      <c r="C69" s="137">
        <f>SUM(C70:C73)</f>
        <v>400000000</v>
      </c>
      <c r="D69" s="137">
        <f>SUM(D70:D73)</f>
        <v>0</v>
      </c>
      <c r="E69" s="137">
        <f>SUM(E70:E73)</f>
        <v>0</v>
      </c>
      <c r="F69" s="137">
        <f>SUM(F70:F73)</f>
        <v>0</v>
      </c>
      <c r="G69" s="77">
        <f>SUM(G70:G73)</f>
        <v>400000000</v>
      </c>
    </row>
    <row r="70" spans="1:7" s="150" customFormat="1" ht="12" customHeight="1">
      <c r="A70" s="13" t="s">
        <v>80</v>
      </c>
      <c r="B70" s="262" t="s">
        <v>203</v>
      </c>
      <c r="C70" s="141">
        <f>'1.2.sz.mell. '!C70+'1.3.sz.mell. '!C70+'1.4.sz.mell. '!C70</f>
        <v>0</v>
      </c>
      <c r="D70" s="141">
        <f>'1.2.sz.mell. '!D70+'1.3.sz.mell. '!D70+'1.4.sz.mell. '!D70</f>
        <v>400000000</v>
      </c>
      <c r="E70" s="141">
        <f>'1.2.sz.mell. '!E70+'1.3.sz.mell. '!E70+'1.4.sz.mell. '!E70</f>
        <v>0</v>
      </c>
      <c r="F70" s="304">
        <f>D70+E70</f>
        <v>400000000</v>
      </c>
      <c r="G70" s="242">
        <f>C70+F70</f>
        <v>400000000</v>
      </c>
    </row>
    <row r="71" spans="1:7" s="150" customFormat="1" ht="12" customHeight="1">
      <c r="A71" s="12" t="s">
        <v>81</v>
      </c>
      <c r="B71" s="262" t="s">
        <v>438</v>
      </c>
      <c r="C71" s="141">
        <f>'1.2.sz.mell. '!C71+'1.3.sz.mell. '!C71+'1.4.sz.mell. '!C71</f>
        <v>0</v>
      </c>
      <c r="D71" s="141">
        <f>'1.2.sz.mell. '!D71+'1.3.sz.mell. '!D71+'1.4.sz.mell. '!D71</f>
        <v>0</v>
      </c>
      <c r="E71" s="141">
        <f>'1.2.sz.mell. '!E71+'1.3.sz.mell. '!E71+'1.4.sz.mell. '!E71</f>
        <v>0</v>
      </c>
      <c r="F71" s="304">
        <f>D71+E71</f>
        <v>0</v>
      </c>
      <c r="G71" s="242">
        <f>C71+F71</f>
        <v>0</v>
      </c>
    </row>
    <row r="72" spans="1:7" s="150" customFormat="1" ht="12" customHeight="1">
      <c r="A72" s="12" t="s">
        <v>226</v>
      </c>
      <c r="B72" s="262" t="s">
        <v>204</v>
      </c>
      <c r="C72" s="141">
        <f>'1.2.sz.mell. '!C72+'1.3.sz.mell. '!C72+'1.4.sz.mell. '!C72</f>
        <v>400000000</v>
      </c>
      <c r="D72" s="141">
        <f>'1.2.sz.mell. '!D72+'1.3.sz.mell. '!D72+'1.4.sz.mell. '!D72</f>
        <v>-400000000</v>
      </c>
      <c r="E72" s="141">
        <f>'1.2.sz.mell. '!E72+'1.3.sz.mell. '!E72+'1.4.sz.mell. '!E72</f>
        <v>0</v>
      </c>
      <c r="F72" s="304">
        <f>D72+E72</f>
        <v>-400000000</v>
      </c>
      <c r="G72" s="242">
        <f>C72+F72</f>
        <v>0</v>
      </c>
    </row>
    <row r="73" spans="1:7" s="150" customFormat="1" ht="12" customHeight="1" thickBot="1">
      <c r="A73" s="14" t="s">
        <v>227</v>
      </c>
      <c r="B73" s="263" t="s">
        <v>439</v>
      </c>
      <c r="C73" s="141">
        <f>'1.2.sz.mell. '!C73+'1.3.sz.mell. '!C73+'1.4.sz.mell. '!C73</f>
        <v>0</v>
      </c>
      <c r="D73" s="141">
        <f>'1.2.sz.mell. '!D73+'1.3.sz.mell. '!D73+'1.4.sz.mell. '!D73</f>
        <v>0</v>
      </c>
      <c r="E73" s="141">
        <f>'1.2.sz.mell. '!E73+'1.3.sz.mell. '!E73+'1.4.sz.mell. '!E73</f>
        <v>0</v>
      </c>
      <c r="F73" s="304">
        <f>D73+E73</f>
        <v>0</v>
      </c>
      <c r="G73" s="242">
        <f>C73+F73</f>
        <v>0</v>
      </c>
    </row>
    <row r="74" spans="1:7" s="150" customFormat="1" ht="12" customHeight="1" thickBot="1">
      <c r="A74" s="183" t="s">
        <v>205</v>
      </c>
      <c r="B74" s="78" t="s">
        <v>206</v>
      </c>
      <c r="C74" s="137">
        <f>SUM(C75:C76)</f>
        <v>572614522</v>
      </c>
      <c r="D74" s="137">
        <f>SUM(D75:D76)</f>
        <v>-444779694</v>
      </c>
      <c r="E74" s="137">
        <f>SUM(E75:E76)</f>
        <v>0</v>
      </c>
      <c r="F74" s="137">
        <f>SUM(F75:F76)</f>
        <v>-444779694</v>
      </c>
      <c r="G74" s="77">
        <f>SUM(G75:G76)</f>
        <v>127834828</v>
      </c>
    </row>
    <row r="75" spans="1:7" s="150" customFormat="1" ht="12" customHeight="1">
      <c r="A75" s="13" t="s">
        <v>228</v>
      </c>
      <c r="B75" s="151" t="s">
        <v>207</v>
      </c>
      <c r="C75" s="141">
        <f>'1.2.sz.mell. '!C75+'1.3.sz.mell. '!C75+'1.4.sz.mell. '!C75</f>
        <v>572614522</v>
      </c>
      <c r="D75" s="141">
        <f>'1.2.sz.mell. '!D75+'1.3.sz.mell. '!D75+'1.4.sz.mell. '!D75</f>
        <v>-444779694</v>
      </c>
      <c r="E75" s="141">
        <f>'1.2.sz.mell. '!E75+'1.3.sz.mell. '!E75+'1.4.sz.mell. '!E75</f>
        <v>0</v>
      </c>
      <c r="F75" s="304">
        <f>D75+E75</f>
        <v>-444779694</v>
      </c>
      <c r="G75" s="242">
        <f>C75+F75</f>
        <v>127834828</v>
      </c>
    </row>
    <row r="76" spans="1:7" s="150" customFormat="1" ht="12" customHeight="1" thickBot="1">
      <c r="A76" s="14" t="s">
        <v>229</v>
      </c>
      <c r="B76" s="80" t="s">
        <v>208</v>
      </c>
      <c r="C76" s="141">
        <f>'1.2.sz.mell. '!C76+'1.3.sz.mell. '!C76+'1.4.sz.mell. '!C76</f>
        <v>0</v>
      </c>
      <c r="D76" s="141">
        <f>'1.2.sz.mell. '!D76+'1.3.sz.mell. '!D76+'1.4.sz.mell. '!D76</f>
        <v>0</v>
      </c>
      <c r="E76" s="141">
        <f>'1.2.sz.mell. '!E76+'1.3.sz.mell. '!E76+'1.4.sz.mell. '!E76</f>
        <v>0</v>
      </c>
      <c r="F76" s="304">
        <f>D76+E76</f>
        <v>0</v>
      </c>
      <c r="G76" s="242">
        <f>C76+F76</f>
        <v>0</v>
      </c>
    </row>
    <row r="77" spans="1:7" s="150" customFormat="1" ht="12" customHeight="1" thickBot="1">
      <c r="A77" s="183" t="s">
        <v>209</v>
      </c>
      <c r="B77" s="78" t="s">
        <v>210</v>
      </c>
      <c r="C77" s="137">
        <f>SUM(C78:C80)</f>
        <v>0</v>
      </c>
      <c r="D77" s="137">
        <f>SUM(D78:D80)</f>
        <v>400000000</v>
      </c>
      <c r="E77" s="137">
        <f>SUM(E78:E80)</f>
        <v>0</v>
      </c>
      <c r="F77" s="137">
        <f>SUM(F78:F80)</f>
        <v>400000000</v>
      </c>
      <c r="G77" s="77">
        <f>SUM(G78:G80)</f>
        <v>400000000</v>
      </c>
    </row>
    <row r="78" spans="1:7" s="150" customFormat="1" ht="12" customHeight="1">
      <c r="A78" s="13" t="s">
        <v>230</v>
      </c>
      <c r="B78" s="151" t="s">
        <v>211</v>
      </c>
      <c r="C78" s="141">
        <f>'1.2.sz.mell. '!C78+'1.3.sz.mell. '!C78+'1.4.sz.mell. '!C78</f>
        <v>0</v>
      </c>
      <c r="D78" s="141">
        <f>'1.2.sz.mell. '!D78+'1.3.sz.mell. '!D78+'1.4.sz.mell. '!D78</f>
        <v>0</v>
      </c>
      <c r="E78" s="141">
        <f>'1.2.sz.mell. '!E78+'1.3.sz.mell. '!E78+'1.4.sz.mell. '!E78</f>
        <v>0</v>
      </c>
      <c r="F78" s="304">
        <f>D78+E78</f>
        <v>0</v>
      </c>
      <c r="G78" s="242">
        <f>C78+F78</f>
        <v>0</v>
      </c>
    </row>
    <row r="79" spans="1:7" s="150" customFormat="1" ht="12" customHeight="1">
      <c r="A79" s="12" t="s">
        <v>231</v>
      </c>
      <c r="B79" s="152" t="s">
        <v>212</v>
      </c>
      <c r="C79" s="141">
        <f>'1.2.sz.mell. '!C79+'1.3.sz.mell. '!C79+'1.4.sz.mell. '!C79</f>
        <v>0</v>
      </c>
      <c r="D79" s="141">
        <f>'1.2.sz.mell. '!D79+'1.3.sz.mell. '!D79+'1.4.sz.mell. '!D79</f>
        <v>0</v>
      </c>
      <c r="E79" s="141">
        <f>'1.2.sz.mell. '!E79+'1.3.sz.mell. '!E79+'1.4.sz.mell. '!E79</f>
        <v>0</v>
      </c>
      <c r="F79" s="304">
        <f>D79+E79</f>
        <v>0</v>
      </c>
      <c r="G79" s="242">
        <f>C79+F79</f>
        <v>0</v>
      </c>
    </row>
    <row r="80" spans="1:7" s="150" customFormat="1" ht="12" customHeight="1" thickBot="1">
      <c r="A80" s="14" t="s">
        <v>232</v>
      </c>
      <c r="B80" s="80" t="s">
        <v>440</v>
      </c>
      <c r="C80" s="141">
        <f>'1.2.sz.mell. '!C80+'1.3.sz.mell. '!C80+'1.4.sz.mell. '!C80</f>
        <v>0</v>
      </c>
      <c r="D80" s="141">
        <f>'1.2.sz.mell. '!D80+'1.3.sz.mell. '!D80+'1.4.sz.mell. '!D80</f>
        <v>400000000</v>
      </c>
      <c r="E80" s="141">
        <f>'1.2.sz.mell. '!E80+'1.3.sz.mell. '!E80+'1.4.sz.mell. '!E80</f>
        <v>0</v>
      </c>
      <c r="F80" s="304">
        <f>D80+E80</f>
        <v>400000000</v>
      </c>
      <c r="G80" s="242">
        <f>C80+F80</f>
        <v>400000000</v>
      </c>
    </row>
    <row r="81" spans="1:7" s="150" customFormat="1" ht="12" customHeight="1" thickBot="1">
      <c r="A81" s="183" t="s">
        <v>213</v>
      </c>
      <c r="B81" s="78" t="s">
        <v>233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137">
        <f>SUM(F82:F85)</f>
        <v>0</v>
      </c>
      <c r="G81" s="77">
        <f>SUM(G82:G85)</f>
        <v>0</v>
      </c>
    </row>
    <row r="82" spans="1:7" s="150" customFormat="1" ht="12" customHeight="1">
      <c r="A82" s="154" t="s">
        <v>214</v>
      </c>
      <c r="B82" s="151" t="s">
        <v>215</v>
      </c>
      <c r="C82" s="141">
        <f>'1.2.sz.mell. '!C82+'1.3.sz.mell. '!C82+'1.4.sz.mell. '!C82</f>
        <v>0</v>
      </c>
      <c r="D82" s="141">
        <f>'1.2.sz.mell. '!D82+'1.3.sz.mell. '!D82+'1.4.sz.mell. '!D82</f>
        <v>0</v>
      </c>
      <c r="E82" s="141">
        <f>'1.2.sz.mell. '!E82+'1.3.sz.mell. '!E82+'1.4.sz.mell. '!E82</f>
        <v>0</v>
      </c>
      <c r="F82" s="304">
        <f aca="true" t="shared" si="6" ref="F82:F87">D82+E82</f>
        <v>0</v>
      </c>
      <c r="G82" s="242">
        <f aca="true" t="shared" si="7" ref="G82:G87">C82+F82</f>
        <v>0</v>
      </c>
    </row>
    <row r="83" spans="1:7" s="150" customFormat="1" ht="12" customHeight="1">
      <c r="A83" s="155" t="s">
        <v>216</v>
      </c>
      <c r="B83" s="152" t="s">
        <v>217</v>
      </c>
      <c r="C83" s="141">
        <f>'1.2.sz.mell. '!C83+'1.3.sz.mell. '!C83+'1.4.sz.mell. '!C83</f>
        <v>0</v>
      </c>
      <c r="D83" s="141">
        <f>'1.2.sz.mell. '!D83+'1.3.sz.mell. '!D83+'1.4.sz.mell. '!D83</f>
        <v>0</v>
      </c>
      <c r="E83" s="141">
        <f>'1.2.sz.mell. '!E83+'1.3.sz.mell. '!E83+'1.4.sz.mell. '!E83</f>
        <v>0</v>
      </c>
      <c r="F83" s="304">
        <f t="shared" si="6"/>
        <v>0</v>
      </c>
      <c r="G83" s="242">
        <f t="shared" si="7"/>
        <v>0</v>
      </c>
    </row>
    <row r="84" spans="1:7" s="150" customFormat="1" ht="12" customHeight="1">
      <c r="A84" s="155" t="s">
        <v>218</v>
      </c>
      <c r="B84" s="152" t="s">
        <v>219</v>
      </c>
      <c r="C84" s="141">
        <f>'1.2.sz.mell. '!C84+'1.3.sz.mell. '!C84+'1.4.sz.mell. '!C84</f>
        <v>0</v>
      </c>
      <c r="D84" s="141">
        <f>'1.2.sz.mell. '!D84+'1.3.sz.mell. '!D84+'1.4.sz.mell. '!D84</f>
        <v>0</v>
      </c>
      <c r="E84" s="141">
        <f>'1.2.sz.mell. '!E84+'1.3.sz.mell. '!E84+'1.4.sz.mell. '!E84</f>
        <v>0</v>
      </c>
      <c r="F84" s="304">
        <f t="shared" si="6"/>
        <v>0</v>
      </c>
      <c r="G84" s="242">
        <f t="shared" si="7"/>
        <v>0</v>
      </c>
    </row>
    <row r="85" spans="1:7" s="150" customFormat="1" ht="12" customHeight="1" thickBot="1">
      <c r="A85" s="156" t="s">
        <v>220</v>
      </c>
      <c r="B85" s="80" t="s">
        <v>221</v>
      </c>
      <c r="C85" s="141">
        <f>'1.2.sz.mell. '!C85+'1.3.sz.mell. '!C85+'1.4.sz.mell. '!C85</f>
        <v>0</v>
      </c>
      <c r="D85" s="141">
        <f>'1.2.sz.mell. '!D85+'1.3.sz.mell. '!D85+'1.4.sz.mell. '!D85</f>
        <v>0</v>
      </c>
      <c r="E85" s="141">
        <f>'1.2.sz.mell. '!E85+'1.3.sz.mell. '!E85+'1.4.sz.mell. '!E85</f>
        <v>0</v>
      </c>
      <c r="F85" s="304">
        <f t="shared" si="6"/>
        <v>0</v>
      </c>
      <c r="G85" s="242">
        <f t="shared" si="7"/>
        <v>0</v>
      </c>
    </row>
    <row r="86" spans="1:7" s="150" customFormat="1" ht="12" customHeight="1" thickBot="1">
      <c r="A86" s="183" t="s">
        <v>222</v>
      </c>
      <c r="B86" s="78" t="s">
        <v>341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3.5" customHeight="1" thickBot="1">
      <c r="A87" s="183" t="s">
        <v>224</v>
      </c>
      <c r="B87" s="78" t="s">
        <v>223</v>
      </c>
      <c r="C87" s="185"/>
      <c r="D87" s="185"/>
      <c r="E87" s="185"/>
      <c r="F87" s="137">
        <f t="shared" si="6"/>
        <v>0</v>
      </c>
      <c r="G87" s="77">
        <f t="shared" si="7"/>
        <v>0</v>
      </c>
    </row>
    <row r="88" spans="1:7" s="150" customFormat="1" ht="15.75" customHeight="1" thickBot="1">
      <c r="A88" s="183" t="s">
        <v>236</v>
      </c>
      <c r="B88" s="157" t="s">
        <v>344</v>
      </c>
      <c r="C88" s="143">
        <f>+C65+C69+C74+C77+C81+C87+C86</f>
        <v>999614522</v>
      </c>
      <c r="D88" s="143">
        <f>+D65+D69+D74+D77+D81+D87+D86</f>
        <v>8575090</v>
      </c>
      <c r="E88" s="143">
        <f>+E65+E69+E74+E77+E81+E87+E86</f>
        <v>0</v>
      </c>
      <c r="F88" s="143">
        <f>+F65+F69+F74+F77+F81+F87+F86</f>
        <v>8575090</v>
      </c>
      <c r="G88" s="143">
        <f>+G65+G69+G74+G77+G81+G87+G86</f>
        <v>1008189612</v>
      </c>
    </row>
    <row r="89" spans="1:7" s="150" customFormat="1" ht="25.5" customHeight="1" thickBot="1">
      <c r="A89" s="184" t="s">
        <v>343</v>
      </c>
      <c r="B89" s="158" t="s">
        <v>345</v>
      </c>
      <c r="C89" s="143">
        <f>+C64+C88</f>
        <v>1435479421</v>
      </c>
      <c r="D89" s="143">
        <f>+D64+D88</f>
        <v>6556910</v>
      </c>
      <c r="E89" s="143">
        <f>+E64+E88</f>
        <v>4454475</v>
      </c>
      <c r="F89" s="143">
        <f>+F64+F88</f>
        <v>11011385</v>
      </c>
      <c r="G89" s="179">
        <f>+G64+G88</f>
        <v>1446490806</v>
      </c>
    </row>
    <row r="90" spans="1:3" s="150" customFormat="1" ht="30.75" customHeight="1">
      <c r="A90" s="3"/>
      <c r="B90" s="4"/>
      <c r="C90" s="82"/>
    </row>
    <row r="91" spans="1:7" ht="16.5" customHeight="1">
      <c r="A91" s="403" t="s">
        <v>33</v>
      </c>
      <c r="B91" s="403"/>
      <c r="C91" s="403"/>
      <c r="D91" s="403"/>
      <c r="E91" s="403"/>
      <c r="F91" s="403"/>
      <c r="G91" s="403"/>
    </row>
    <row r="92" spans="1:7" s="159" customFormat="1" ht="16.5" customHeight="1" thickBot="1">
      <c r="A92" s="405" t="s">
        <v>83</v>
      </c>
      <c r="B92" s="405"/>
      <c r="C92" s="52"/>
      <c r="G92" s="52" t="str">
        <f>G2</f>
        <v>Forintban</v>
      </c>
    </row>
    <row r="93" spans="1:7" ht="15.75">
      <c r="A93" s="406" t="s">
        <v>47</v>
      </c>
      <c r="B93" s="408" t="s">
        <v>379</v>
      </c>
      <c r="C93" s="398" t="str">
        <f>+CONCATENATE(LEFT(ÖSSZEFÜGGÉSEK!A6,4),". évi")</f>
        <v>2018. évi</v>
      </c>
      <c r="D93" s="399"/>
      <c r="E93" s="400"/>
      <c r="F93" s="400"/>
      <c r="G93" s="401"/>
    </row>
    <row r="94" spans="1:7" ht="48.75" thickBot="1">
      <c r="A94" s="407"/>
      <c r="B94" s="409"/>
      <c r="C94" s="312" t="s">
        <v>378</v>
      </c>
      <c r="D94" s="313" t="s">
        <v>445</v>
      </c>
      <c r="E94" s="313" t="s">
        <v>483</v>
      </c>
      <c r="F94" s="314" t="s">
        <v>442</v>
      </c>
      <c r="G94" s="315" t="s">
        <v>484</v>
      </c>
    </row>
    <row r="95" spans="1:7" s="149" customFormat="1" ht="12" customHeight="1" thickBot="1">
      <c r="A95" s="25" t="s">
        <v>353</v>
      </c>
      <c r="B95" s="26" t="s">
        <v>354</v>
      </c>
      <c r="C95" s="316" t="s">
        <v>355</v>
      </c>
      <c r="D95" s="316" t="s">
        <v>357</v>
      </c>
      <c r="E95" s="317" t="s">
        <v>356</v>
      </c>
      <c r="F95" s="317" t="s">
        <v>446</v>
      </c>
      <c r="G95" s="318" t="s">
        <v>447</v>
      </c>
    </row>
    <row r="96" spans="1:7" ht="12" customHeight="1" thickBot="1">
      <c r="A96" s="20" t="s">
        <v>5</v>
      </c>
      <c r="B96" s="24" t="s">
        <v>303</v>
      </c>
      <c r="C96" s="137">
        <f>C97+C98+C99+C100+C101+C114</f>
        <v>376703562</v>
      </c>
      <c r="D96" s="137">
        <f>D97+D98+D99+D100+D101+D114</f>
        <v>1646910</v>
      </c>
      <c r="E96" s="137">
        <f>E97+E98+E99+E100+E101+E114</f>
        <v>4257475</v>
      </c>
      <c r="F96" s="137">
        <f>F97+F98+F99+F100+F101+F114</f>
        <v>5904385</v>
      </c>
      <c r="G96" s="195">
        <f>G97+G98+G99+G100+G101+G114</f>
        <v>382607947</v>
      </c>
    </row>
    <row r="97" spans="1:7" ht="12" customHeight="1">
      <c r="A97" s="15" t="s">
        <v>59</v>
      </c>
      <c r="B97" s="373" t="s">
        <v>34</v>
      </c>
      <c r="C97" s="369">
        <f>'1.2.sz.mell. '!C97+'1.3.sz.mell. '!C97+'1.4.sz.mell. '!C97</f>
        <v>128270000</v>
      </c>
      <c r="D97" s="369">
        <f>'1.2.sz.mell. '!D97+'1.3.sz.mell. '!D97+'1.4.sz.mell. '!D97</f>
        <v>2185500</v>
      </c>
      <c r="E97" s="369">
        <f>'1.2.sz.mell. '!E97+'1.3.sz.mell. '!E97+'1.4.sz.mell. '!E97</f>
        <v>2680000</v>
      </c>
      <c r="F97" s="384">
        <f aca="true" t="shared" si="8" ref="F97:F116">D97+E97</f>
        <v>4865500</v>
      </c>
      <c r="G97" s="244">
        <f aca="true" t="shared" si="9" ref="G97:G116">C97+F97</f>
        <v>133135500</v>
      </c>
    </row>
    <row r="98" spans="1:7" ht="12" customHeight="1">
      <c r="A98" s="12" t="s">
        <v>60</v>
      </c>
      <c r="B98" s="374" t="s">
        <v>104</v>
      </c>
      <c r="C98" s="366">
        <f>'1.2.sz.mell. '!C98+'1.3.sz.mell. '!C98+'1.4.sz.mell. '!C98</f>
        <v>25424000</v>
      </c>
      <c r="D98" s="366">
        <f>'1.2.sz.mell. '!D98+'1.3.sz.mell. '!D98+'1.4.sz.mell. '!D98</f>
        <v>343090</v>
      </c>
      <c r="E98" s="366">
        <f>'1.2.sz.mell. '!E98+'1.3.sz.mell. '!E98+'1.4.sz.mell. '!E98</f>
        <v>272000</v>
      </c>
      <c r="F98" s="381">
        <f t="shared" si="8"/>
        <v>615090</v>
      </c>
      <c r="G98" s="240">
        <f t="shared" si="9"/>
        <v>26039090</v>
      </c>
    </row>
    <row r="99" spans="1:7" ht="12" customHeight="1">
      <c r="A99" s="12" t="s">
        <v>61</v>
      </c>
      <c r="B99" s="374" t="s">
        <v>78</v>
      </c>
      <c r="C99" s="366">
        <f>'1.2.sz.mell. '!C99+'1.3.sz.mell. '!C99+'1.4.sz.mell. '!C99</f>
        <v>112844000</v>
      </c>
      <c r="D99" s="366">
        <f>'1.2.sz.mell. '!D99+'1.3.sz.mell. '!D99+'1.4.sz.mell. '!D99</f>
        <v>4045000</v>
      </c>
      <c r="E99" s="366">
        <f>'1.2.sz.mell. '!E99+'1.3.sz.mell. '!E99+'1.4.sz.mell. '!E99</f>
        <v>388000</v>
      </c>
      <c r="F99" s="382">
        <f t="shared" si="8"/>
        <v>4433000</v>
      </c>
      <c r="G99" s="241">
        <f t="shared" si="9"/>
        <v>117277000</v>
      </c>
    </row>
    <row r="100" spans="1:7" ht="12" customHeight="1">
      <c r="A100" s="12" t="s">
        <v>62</v>
      </c>
      <c r="B100" s="375" t="s">
        <v>105</v>
      </c>
      <c r="C100" s="366">
        <f>'1.2.sz.mell. '!C100+'1.3.sz.mell. '!C100+'1.4.sz.mell. '!C100</f>
        <v>5390000</v>
      </c>
      <c r="D100" s="366">
        <f>'1.2.sz.mell. '!D100+'1.3.sz.mell. '!D100+'1.4.sz.mell. '!D100</f>
        <v>0</v>
      </c>
      <c r="E100" s="366">
        <f>'1.2.sz.mell. '!E100+'1.3.sz.mell. '!E100+'1.4.sz.mell. '!E100</f>
        <v>0</v>
      </c>
      <c r="F100" s="382">
        <f t="shared" si="8"/>
        <v>0</v>
      </c>
      <c r="G100" s="241">
        <f t="shared" si="9"/>
        <v>5390000</v>
      </c>
    </row>
    <row r="101" spans="1:7" ht="12" customHeight="1">
      <c r="A101" s="12" t="s">
        <v>70</v>
      </c>
      <c r="B101" s="17" t="s">
        <v>106</v>
      </c>
      <c r="C101" s="366">
        <f>'1.2.sz.mell. '!C101+'1.3.sz.mell. '!C101+'1.4.sz.mell. '!C101</f>
        <v>98929000</v>
      </c>
      <c r="D101" s="366">
        <f>'1.2.sz.mell. '!D101+'1.3.sz.mell. '!D101+'1.4.sz.mell. '!D101</f>
        <v>472000</v>
      </c>
      <c r="E101" s="366">
        <f>'1.2.sz.mell. '!E101+'1.3.sz.mell. '!E101+'1.4.sz.mell. '!E101</f>
        <v>91000</v>
      </c>
      <c r="F101" s="382">
        <f t="shared" si="8"/>
        <v>563000</v>
      </c>
      <c r="G101" s="241">
        <f t="shared" si="9"/>
        <v>99492000</v>
      </c>
    </row>
    <row r="102" spans="1:7" ht="12" customHeight="1">
      <c r="A102" s="12" t="s">
        <v>63</v>
      </c>
      <c r="B102" s="374" t="s">
        <v>308</v>
      </c>
      <c r="C102" s="366">
        <f>'1.2.sz.mell. '!C102+'1.3.sz.mell. '!C102+'1.4.sz.mell. '!C102</f>
        <v>0</v>
      </c>
      <c r="D102" s="366">
        <f>'1.2.sz.mell. '!D102+'1.3.sz.mell. '!D102+'1.4.sz.mell. '!D102</f>
        <v>472000</v>
      </c>
      <c r="E102" s="366">
        <f>'1.2.sz.mell. '!E102+'1.3.sz.mell. '!E102+'1.4.sz.mell. '!E102</f>
        <v>0</v>
      </c>
      <c r="F102" s="382">
        <f t="shared" si="8"/>
        <v>472000</v>
      </c>
      <c r="G102" s="241">
        <f t="shared" si="9"/>
        <v>472000</v>
      </c>
    </row>
    <row r="103" spans="1:7" ht="12" customHeight="1">
      <c r="A103" s="12" t="s">
        <v>64</v>
      </c>
      <c r="B103" s="376" t="s">
        <v>307</v>
      </c>
      <c r="C103" s="366">
        <f>'1.2.sz.mell. '!C103+'1.3.sz.mell. '!C103+'1.4.sz.mell. '!C103</f>
        <v>0</v>
      </c>
      <c r="D103" s="366">
        <f>'1.2.sz.mell. '!D103+'1.3.sz.mell. '!D103+'1.4.sz.mell. '!D103</f>
        <v>0</v>
      </c>
      <c r="E103" s="366">
        <f>'1.2.sz.mell. '!E103+'1.3.sz.mell. '!E103+'1.4.sz.mell. '!E103</f>
        <v>0</v>
      </c>
      <c r="F103" s="382">
        <f t="shared" si="8"/>
        <v>0</v>
      </c>
      <c r="G103" s="241">
        <f t="shared" si="9"/>
        <v>0</v>
      </c>
    </row>
    <row r="104" spans="1:7" ht="12" customHeight="1">
      <c r="A104" s="12" t="s">
        <v>71</v>
      </c>
      <c r="B104" s="376" t="s">
        <v>306</v>
      </c>
      <c r="C104" s="366">
        <f>'1.2.sz.mell. '!C104+'1.3.sz.mell. '!C104+'1.4.sz.mell. '!C104</f>
        <v>0</v>
      </c>
      <c r="D104" s="366">
        <f>'1.2.sz.mell. '!D104+'1.3.sz.mell. '!D104+'1.4.sz.mell. '!D104</f>
        <v>0</v>
      </c>
      <c r="E104" s="366">
        <f>'1.2.sz.mell. '!E104+'1.3.sz.mell. '!E104+'1.4.sz.mell. '!E104</f>
        <v>0</v>
      </c>
      <c r="F104" s="382">
        <f t="shared" si="8"/>
        <v>0</v>
      </c>
      <c r="G104" s="241">
        <f t="shared" si="9"/>
        <v>0</v>
      </c>
    </row>
    <row r="105" spans="1:7" ht="12" customHeight="1">
      <c r="A105" s="12" t="s">
        <v>72</v>
      </c>
      <c r="B105" s="377" t="s">
        <v>239</v>
      </c>
      <c r="C105" s="366">
        <f>'1.2.sz.mell. '!C105+'1.3.sz.mell. '!C105+'1.4.sz.mell. '!C105</f>
        <v>0</v>
      </c>
      <c r="D105" s="366">
        <f>'1.2.sz.mell. '!D105+'1.3.sz.mell. '!D105+'1.4.sz.mell. '!D105</f>
        <v>0</v>
      </c>
      <c r="E105" s="366">
        <f>'1.2.sz.mell. '!E105+'1.3.sz.mell. '!E105+'1.4.sz.mell. '!E105</f>
        <v>0</v>
      </c>
      <c r="F105" s="382">
        <f t="shared" si="8"/>
        <v>0</v>
      </c>
      <c r="G105" s="241">
        <f t="shared" si="9"/>
        <v>0</v>
      </c>
    </row>
    <row r="106" spans="1:7" ht="12" customHeight="1">
      <c r="A106" s="12" t="s">
        <v>73</v>
      </c>
      <c r="B106" s="378" t="s">
        <v>240</v>
      </c>
      <c r="C106" s="366">
        <f>'1.2.sz.mell. '!C106+'1.3.sz.mell. '!C106+'1.4.sz.mell. '!C106</f>
        <v>0</v>
      </c>
      <c r="D106" s="366">
        <f>'1.2.sz.mell. '!D106+'1.3.sz.mell. '!D106+'1.4.sz.mell. '!D106</f>
        <v>0</v>
      </c>
      <c r="E106" s="366">
        <f>'1.2.sz.mell. '!E106+'1.3.sz.mell. '!E106+'1.4.sz.mell. '!E106</f>
        <v>0</v>
      </c>
      <c r="F106" s="382">
        <f t="shared" si="8"/>
        <v>0</v>
      </c>
      <c r="G106" s="241">
        <f t="shared" si="9"/>
        <v>0</v>
      </c>
    </row>
    <row r="107" spans="1:7" ht="12" customHeight="1">
      <c r="A107" s="12" t="s">
        <v>74</v>
      </c>
      <c r="B107" s="378" t="s">
        <v>241</v>
      </c>
      <c r="C107" s="366">
        <f>'1.2.sz.mell. '!C107+'1.3.sz.mell. '!C107+'1.4.sz.mell. '!C107</f>
        <v>0</v>
      </c>
      <c r="D107" s="366">
        <f>'1.2.sz.mell. '!D107+'1.3.sz.mell. '!D107+'1.4.sz.mell. '!D107</f>
        <v>0</v>
      </c>
      <c r="E107" s="366">
        <f>'1.2.sz.mell. '!E107+'1.3.sz.mell. '!E107+'1.4.sz.mell. '!E107</f>
        <v>0</v>
      </c>
      <c r="F107" s="382">
        <f t="shared" si="8"/>
        <v>0</v>
      </c>
      <c r="G107" s="241">
        <f t="shared" si="9"/>
        <v>0</v>
      </c>
    </row>
    <row r="108" spans="1:7" ht="12" customHeight="1">
      <c r="A108" s="12" t="s">
        <v>76</v>
      </c>
      <c r="B108" s="377" t="s">
        <v>242</v>
      </c>
      <c r="C108" s="366">
        <f>'1.2.sz.mell. '!C108+'1.3.sz.mell. '!C108+'1.4.sz.mell. '!C108</f>
        <v>97823000</v>
      </c>
      <c r="D108" s="366">
        <f>'1.2.sz.mell. '!D108+'1.3.sz.mell. '!D108+'1.4.sz.mell. '!D108</f>
        <v>0</v>
      </c>
      <c r="E108" s="366">
        <f>'1.2.sz.mell. '!E108+'1.3.sz.mell. '!E108+'1.4.sz.mell. '!E108</f>
        <v>91000</v>
      </c>
      <c r="F108" s="382">
        <f t="shared" si="8"/>
        <v>91000</v>
      </c>
      <c r="G108" s="241">
        <f t="shared" si="9"/>
        <v>97914000</v>
      </c>
    </row>
    <row r="109" spans="1:7" ht="12" customHeight="1">
      <c r="A109" s="12" t="s">
        <v>107</v>
      </c>
      <c r="B109" s="377" t="s">
        <v>243</v>
      </c>
      <c r="C109" s="366">
        <f>'1.2.sz.mell. '!C109+'1.3.sz.mell. '!C109+'1.4.sz.mell. '!C109</f>
        <v>0</v>
      </c>
      <c r="D109" s="366">
        <f>'1.2.sz.mell. '!D109+'1.3.sz.mell. '!D109+'1.4.sz.mell. '!D109</f>
        <v>0</v>
      </c>
      <c r="E109" s="366">
        <f>'1.2.sz.mell. '!E109+'1.3.sz.mell. '!E109+'1.4.sz.mell. '!E109</f>
        <v>0</v>
      </c>
      <c r="F109" s="382">
        <f t="shared" si="8"/>
        <v>0</v>
      </c>
      <c r="G109" s="241">
        <f t="shared" si="9"/>
        <v>0</v>
      </c>
    </row>
    <row r="110" spans="1:7" ht="12" customHeight="1">
      <c r="A110" s="12" t="s">
        <v>237</v>
      </c>
      <c r="B110" s="378" t="s">
        <v>244</v>
      </c>
      <c r="C110" s="366">
        <f>'1.2.sz.mell. '!C110+'1.3.sz.mell. '!C110+'1.4.sz.mell. '!C110</f>
        <v>0</v>
      </c>
      <c r="D110" s="366">
        <f>'1.2.sz.mell. '!D110+'1.3.sz.mell. '!D110+'1.4.sz.mell. '!D110</f>
        <v>0</v>
      </c>
      <c r="E110" s="366">
        <f>'1.2.sz.mell. '!E110+'1.3.sz.mell. '!E110+'1.4.sz.mell. '!E110</f>
        <v>0</v>
      </c>
      <c r="F110" s="382">
        <f t="shared" si="8"/>
        <v>0</v>
      </c>
      <c r="G110" s="241">
        <f t="shared" si="9"/>
        <v>0</v>
      </c>
    </row>
    <row r="111" spans="1:7" ht="12" customHeight="1">
      <c r="A111" s="11" t="s">
        <v>238</v>
      </c>
      <c r="B111" s="376" t="s">
        <v>245</v>
      </c>
      <c r="C111" s="366">
        <f>'1.2.sz.mell. '!C111+'1.3.sz.mell. '!C111+'1.4.sz.mell. '!C111</f>
        <v>0</v>
      </c>
      <c r="D111" s="366">
        <f>'1.2.sz.mell. '!D111+'1.3.sz.mell. '!D111+'1.4.sz.mell. '!D111</f>
        <v>0</v>
      </c>
      <c r="E111" s="366">
        <f>'1.2.sz.mell. '!E111+'1.3.sz.mell. '!E111+'1.4.sz.mell. '!E111</f>
        <v>0</v>
      </c>
      <c r="F111" s="382">
        <f t="shared" si="8"/>
        <v>0</v>
      </c>
      <c r="G111" s="241">
        <f t="shared" si="9"/>
        <v>0</v>
      </c>
    </row>
    <row r="112" spans="1:7" ht="12" customHeight="1">
      <c r="A112" s="12" t="s">
        <v>304</v>
      </c>
      <c r="B112" s="376" t="s">
        <v>246</v>
      </c>
      <c r="C112" s="366">
        <f>'1.2.sz.mell. '!C112+'1.3.sz.mell. '!C112+'1.4.sz.mell. '!C112</f>
        <v>0</v>
      </c>
      <c r="D112" s="366">
        <f>'1.2.sz.mell. '!D112+'1.3.sz.mell. '!D112+'1.4.sz.mell. '!D112</f>
        <v>0</v>
      </c>
      <c r="E112" s="366">
        <f>'1.2.sz.mell. '!E112+'1.3.sz.mell. '!E112+'1.4.sz.mell. '!E112</f>
        <v>0</v>
      </c>
      <c r="F112" s="382">
        <f t="shared" si="8"/>
        <v>0</v>
      </c>
      <c r="G112" s="241">
        <f t="shared" si="9"/>
        <v>0</v>
      </c>
    </row>
    <row r="113" spans="1:7" ht="12" customHeight="1">
      <c r="A113" s="14" t="s">
        <v>305</v>
      </c>
      <c r="B113" s="376" t="s">
        <v>247</v>
      </c>
      <c r="C113" s="366">
        <f>'1.2.sz.mell. '!C113+'1.3.sz.mell. '!C113+'1.4.sz.mell. '!C113</f>
        <v>1106000</v>
      </c>
      <c r="D113" s="366">
        <f>'1.2.sz.mell. '!D113+'1.3.sz.mell. '!D113+'1.4.sz.mell. '!D113</f>
        <v>0</v>
      </c>
      <c r="E113" s="366">
        <f>'1.2.sz.mell. '!E113+'1.3.sz.mell. '!E113+'1.4.sz.mell. '!E113</f>
        <v>0</v>
      </c>
      <c r="F113" s="382">
        <f t="shared" si="8"/>
        <v>0</v>
      </c>
      <c r="G113" s="241">
        <f t="shared" si="9"/>
        <v>1106000</v>
      </c>
    </row>
    <row r="114" spans="1:7" ht="12" customHeight="1">
      <c r="A114" s="12" t="s">
        <v>309</v>
      </c>
      <c r="B114" s="375" t="s">
        <v>35</v>
      </c>
      <c r="C114" s="366">
        <f>'1.2.sz.mell. '!C114+'1.3.sz.mell. '!C114+'1.4.sz.mell. '!C114</f>
        <v>5846562</v>
      </c>
      <c r="D114" s="366">
        <f>'1.2.sz.mell. '!D114+'1.3.sz.mell. '!D114+'1.4.sz.mell. '!D114</f>
        <v>-5398680</v>
      </c>
      <c r="E114" s="366">
        <f>'1.2.sz.mell. '!E114+'1.3.sz.mell. '!E114+'1.4.sz.mell. '!E114</f>
        <v>826475</v>
      </c>
      <c r="F114" s="381">
        <f t="shared" si="8"/>
        <v>-4572205</v>
      </c>
      <c r="G114" s="240">
        <f t="shared" si="9"/>
        <v>1274357</v>
      </c>
    </row>
    <row r="115" spans="1:7" ht="12" customHeight="1">
      <c r="A115" s="12" t="s">
        <v>310</v>
      </c>
      <c r="B115" s="374" t="s">
        <v>312</v>
      </c>
      <c r="C115" s="366">
        <f>'1.2.sz.mell. '!C115+'1.3.sz.mell. '!C115+'1.4.sz.mell. '!C115</f>
        <v>5846562</v>
      </c>
      <c r="D115" s="366">
        <f>'1.2.sz.mell. '!D115+'1.3.sz.mell. '!D115+'1.4.sz.mell. '!D115</f>
        <v>-5398680</v>
      </c>
      <c r="E115" s="366">
        <f>'1.2.sz.mell. '!E115+'1.3.sz.mell. '!E115+'1.4.sz.mell. '!E115</f>
        <v>826475</v>
      </c>
      <c r="F115" s="381">
        <f t="shared" si="8"/>
        <v>-4572205</v>
      </c>
      <c r="G115" s="240">
        <f t="shared" si="9"/>
        <v>1274357</v>
      </c>
    </row>
    <row r="116" spans="1:7" ht="12" customHeight="1" thickBot="1">
      <c r="A116" s="16" t="s">
        <v>311</v>
      </c>
      <c r="B116" s="379" t="s">
        <v>313</v>
      </c>
      <c r="C116" s="371">
        <f>'1.2.sz.mell. '!C116+'1.3.sz.mell. '!C116+'1.4.sz.mell. '!C116</f>
        <v>0</v>
      </c>
      <c r="D116" s="371">
        <f>'1.2.sz.mell. '!D116+'1.3.sz.mell. '!D116+'1.4.sz.mell. '!D116</f>
        <v>0</v>
      </c>
      <c r="E116" s="371">
        <f>'1.2.sz.mell. '!E116+'1.3.sz.mell. '!E116+'1.4.sz.mell. '!E116</f>
        <v>0</v>
      </c>
      <c r="F116" s="383">
        <f t="shared" si="8"/>
        <v>0</v>
      </c>
      <c r="G116" s="245">
        <f t="shared" si="9"/>
        <v>0</v>
      </c>
    </row>
    <row r="117" spans="1:7" ht="12" customHeight="1" thickBot="1">
      <c r="A117" s="190" t="s">
        <v>6</v>
      </c>
      <c r="B117" s="191" t="s">
        <v>248</v>
      </c>
      <c r="C117" s="201">
        <f>+C118+C120+C122</f>
        <v>653768000</v>
      </c>
      <c r="D117" s="201">
        <f>+D118+D120+D122</f>
        <v>4217000</v>
      </c>
      <c r="E117" s="201">
        <f>+E118+E120+E122</f>
        <v>197000</v>
      </c>
      <c r="F117" s="201">
        <f>+F118+F120+F122</f>
        <v>4414000</v>
      </c>
      <c r="G117" s="196">
        <f>+G118+G120+G122</f>
        <v>658182000</v>
      </c>
    </row>
    <row r="118" spans="1:7" ht="12" customHeight="1">
      <c r="A118" s="13" t="s">
        <v>65</v>
      </c>
      <c r="B118" s="6" t="s">
        <v>122</v>
      </c>
      <c r="C118" s="139">
        <f>'1.2.sz.mell. '!C118+'1.3.sz.mell. '!C118+'1.4.sz.mell. '!C118</f>
        <v>653768000</v>
      </c>
      <c r="D118" s="139">
        <f>'1.2.sz.mell. '!D118+'1.3.sz.mell. '!D118+'1.4.sz.mell. '!D118</f>
        <v>4217000</v>
      </c>
      <c r="E118" s="139">
        <f>'1.2.sz.mell. '!E118+'1.3.sz.mell. '!E118+'1.4.sz.mell. '!E118</f>
        <v>197000</v>
      </c>
      <c r="F118" s="181">
        <f aca="true" t="shared" si="10" ref="F118:F130">D118+E118</f>
        <v>4414000</v>
      </c>
      <c r="G118" s="180">
        <f aca="true" t="shared" si="11" ref="G118:G130">C118+F118</f>
        <v>658182000</v>
      </c>
    </row>
    <row r="119" spans="1:7" ht="12" customHeight="1">
      <c r="A119" s="13" t="s">
        <v>66</v>
      </c>
      <c r="B119" s="10" t="s">
        <v>252</v>
      </c>
      <c r="C119" s="139">
        <f>'1.2.sz.mell. '!C119+'1.3.sz.mell. '!C119+'1.4.sz.mell. '!C119</f>
        <v>570441000</v>
      </c>
      <c r="D119" s="139">
        <f>'1.2.sz.mell. '!D119+'1.3.sz.mell. '!D119+'1.4.sz.mell. '!D119</f>
        <v>5974000</v>
      </c>
      <c r="E119" s="139">
        <f>'1.2.sz.mell. '!E119+'1.3.sz.mell. '!E119+'1.4.sz.mell. '!E119</f>
        <v>0</v>
      </c>
      <c r="F119" s="181">
        <f t="shared" si="10"/>
        <v>5974000</v>
      </c>
      <c r="G119" s="180">
        <f t="shared" si="11"/>
        <v>576415000</v>
      </c>
    </row>
    <row r="120" spans="1:7" ht="12" customHeight="1">
      <c r="A120" s="13" t="s">
        <v>67</v>
      </c>
      <c r="B120" s="10" t="s">
        <v>108</v>
      </c>
      <c r="C120" s="139">
        <f>'1.2.sz.mell. '!C120+'1.3.sz.mell. '!C120+'1.4.sz.mell. '!C120</f>
        <v>0</v>
      </c>
      <c r="D120" s="139">
        <f>'1.2.sz.mell. '!D120+'1.3.sz.mell. '!D120+'1.4.sz.mell. '!D120</f>
        <v>0</v>
      </c>
      <c r="E120" s="139">
        <f>'1.2.sz.mell. '!E120+'1.3.sz.mell. '!E120+'1.4.sz.mell. '!E120</f>
        <v>0</v>
      </c>
      <c r="F120" s="306">
        <f t="shared" si="10"/>
        <v>0</v>
      </c>
      <c r="G120" s="240">
        <f t="shared" si="11"/>
        <v>0</v>
      </c>
    </row>
    <row r="121" spans="1:7" ht="12" customHeight="1">
      <c r="A121" s="13" t="s">
        <v>68</v>
      </c>
      <c r="B121" s="10" t="s">
        <v>253</v>
      </c>
      <c r="C121" s="139">
        <f>'1.2.sz.mell. '!C121+'1.3.sz.mell. '!C121+'1.4.sz.mell. '!C121</f>
        <v>0</v>
      </c>
      <c r="D121" s="139">
        <f>'1.2.sz.mell. '!D121+'1.3.sz.mell. '!D121+'1.4.sz.mell. '!D121</f>
        <v>0</v>
      </c>
      <c r="E121" s="139">
        <f>'1.2.sz.mell. '!E121+'1.3.sz.mell. '!E121+'1.4.sz.mell. '!E121</f>
        <v>0</v>
      </c>
      <c r="F121" s="306">
        <f t="shared" si="10"/>
        <v>0</v>
      </c>
      <c r="G121" s="240">
        <f t="shared" si="11"/>
        <v>0</v>
      </c>
    </row>
    <row r="122" spans="1:7" ht="12" customHeight="1">
      <c r="A122" s="13" t="s">
        <v>69</v>
      </c>
      <c r="B122" s="80" t="s">
        <v>124</v>
      </c>
      <c r="C122" s="139">
        <f>'1.2.sz.mell. '!C122+'1.3.sz.mell. '!C122+'1.4.sz.mell. '!C122</f>
        <v>0</v>
      </c>
      <c r="D122" s="139">
        <f>'1.2.sz.mell. '!D122+'1.3.sz.mell. '!D122+'1.4.sz.mell. '!D122</f>
        <v>0</v>
      </c>
      <c r="E122" s="139">
        <f>'1.2.sz.mell. '!E122+'1.3.sz.mell. '!E122+'1.4.sz.mell. '!E122</f>
        <v>0</v>
      </c>
      <c r="F122" s="306">
        <f t="shared" si="10"/>
        <v>0</v>
      </c>
      <c r="G122" s="240">
        <f t="shared" si="11"/>
        <v>0</v>
      </c>
    </row>
    <row r="123" spans="1:7" ht="12" customHeight="1">
      <c r="A123" s="13" t="s">
        <v>75</v>
      </c>
      <c r="B123" s="79" t="s">
        <v>297</v>
      </c>
      <c r="C123" s="139">
        <f>'1.2.sz.mell. '!C123+'1.3.sz.mell. '!C123+'1.4.sz.mell. '!C123</f>
        <v>0</v>
      </c>
      <c r="D123" s="139">
        <f>'1.2.sz.mell. '!D123+'1.3.sz.mell. '!D123+'1.4.sz.mell. '!D123</f>
        <v>0</v>
      </c>
      <c r="E123" s="139">
        <f>'1.2.sz.mell. '!E123+'1.3.sz.mell. '!E123+'1.4.sz.mell. '!E123</f>
        <v>0</v>
      </c>
      <c r="F123" s="306">
        <f t="shared" si="10"/>
        <v>0</v>
      </c>
      <c r="G123" s="240">
        <f t="shared" si="11"/>
        <v>0</v>
      </c>
    </row>
    <row r="124" spans="1:7" ht="12" customHeight="1">
      <c r="A124" s="13" t="s">
        <v>77</v>
      </c>
      <c r="B124" s="147" t="s">
        <v>258</v>
      </c>
      <c r="C124" s="139">
        <f>'1.2.sz.mell. '!C124+'1.3.sz.mell. '!C124+'1.4.sz.mell. '!C124</f>
        <v>0</v>
      </c>
      <c r="D124" s="139">
        <f>'1.2.sz.mell. '!D124+'1.3.sz.mell. '!D124+'1.4.sz.mell. '!D124</f>
        <v>0</v>
      </c>
      <c r="E124" s="139">
        <f>'1.2.sz.mell. '!E124+'1.3.sz.mell. '!E124+'1.4.sz.mell. '!E124</f>
        <v>0</v>
      </c>
      <c r="F124" s="306">
        <f t="shared" si="10"/>
        <v>0</v>
      </c>
      <c r="G124" s="240">
        <f t="shared" si="11"/>
        <v>0</v>
      </c>
    </row>
    <row r="125" spans="1:7" ht="22.5">
      <c r="A125" s="13" t="s">
        <v>109</v>
      </c>
      <c r="B125" s="54" t="s">
        <v>241</v>
      </c>
      <c r="C125" s="139">
        <f>'1.2.sz.mell. '!C125+'1.3.sz.mell. '!C125+'1.4.sz.mell. '!C125</f>
        <v>0</v>
      </c>
      <c r="D125" s="139">
        <f>'1.2.sz.mell. '!D125+'1.3.sz.mell. '!D125+'1.4.sz.mell. '!D125</f>
        <v>0</v>
      </c>
      <c r="E125" s="139">
        <f>'1.2.sz.mell. '!E125+'1.3.sz.mell. '!E125+'1.4.sz.mell. '!E125</f>
        <v>0</v>
      </c>
      <c r="F125" s="306">
        <f t="shared" si="10"/>
        <v>0</v>
      </c>
      <c r="G125" s="240">
        <f t="shared" si="11"/>
        <v>0</v>
      </c>
    </row>
    <row r="126" spans="1:7" ht="12" customHeight="1">
      <c r="A126" s="13" t="s">
        <v>110</v>
      </c>
      <c r="B126" s="54" t="s">
        <v>257</v>
      </c>
      <c r="C126" s="139">
        <f>'1.2.sz.mell. '!C126+'1.3.sz.mell. '!C126+'1.4.sz.mell. '!C126</f>
        <v>0</v>
      </c>
      <c r="D126" s="139">
        <f>'1.2.sz.mell. '!D126+'1.3.sz.mell. '!D126+'1.4.sz.mell. '!D126</f>
        <v>0</v>
      </c>
      <c r="E126" s="139">
        <f>'1.2.sz.mell. '!E126+'1.3.sz.mell. '!E126+'1.4.sz.mell. '!E126</f>
        <v>0</v>
      </c>
      <c r="F126" s="306">
        <f t="shared" si="10"/>
        <v>0</v>
      </c>
      <c r="G126" s="240">
        <f t="shared" si="11"/>
        <v>0</v>
      </c>
    </row>
    <row r="127" spans="1:7" ht="12" customHeight="1">
      <c r="A127" s="13" t="s">
        <v>111</v>
      </c>
      <c r="B127" s="54" t="s">
        <v>256</v>
      </c>
      <c r="C127" s="139">
        <f>'1.2.sz.mell. '!C127+'1.3.sz.mell. '!C127+'1.4.sz.mell. '!C127</f>
        <v>0</v>
      </c>
      <c r="D127" s="139">
        <f>'1.2.sz.mell. '!D127+'1.3.sz.mell. '!D127+'1.4.sz.mell. '!D127</f>
        <v>0</v>
      </c>
      <c r="E127" s="139">
        <f>'1.2.sz.mell. '!E127+'1.3.sz.mell. '!E127+'1.4.sz.mell. '!E127</f>
        <v>0</v>
      </c>
      <c r="F127" s="306">
        <f t="shared" si="10"/>
        <v>0</v>
      </c>
      <c r="G127" s="240">
        <f t="shared" si="11"/>
        <v>0</v>
      </c>
    </row>
    <row r="128" spans="1:7" ht="12" customHeight="1">
      <c r="A128" s="13" t="s">
        <v>249</v>
      </c>
      <c r="B128" s="54" t="s">
        <v>244</v>
      </c>
      <c r="C128" s="139">
        <f>'1.2.sz.mell. '!C128+'1.3.sz.mell. '!C128+'1.4.sz.mell. '!C128</f>
        <v>0</v>
      </c>
      <c r="D128" s="139">
        <f>'1.2.sz.mell. '!D128+'1.3.sz.mell. '!D128+'1.4.sz.mell. '!D128</f>
        <v>0</v>
      </c>
      <c r="E128" s="139">
        <f>'1.2.sz.mell. '!E128+'1.3.sz.mell. '!E128+'1.4.sz.mell. '!E128</f>
        <v>0</v>
      </c>
      <c r="F128" s="306">
        <f t="shared" si="10"/>
        <v>0</v>
      </c>
      <c r="G128" s="240">
        <f t="shared" si="11"/>
        <v>0</v>
      </c>
    </row>
    <row r="129" spans="1:7" ht="12" customHeight="1">
      <c r="A129" s="13" t="s">
        <v>250</v>
      </c>
      <c r="B129" s="54" t="s">
        <v>255</v>
      </c>
      <c r="C129" s="139">
        <f>'1.2.sz.mell. '!C129+'1.3.sz.mell. '!C129+'1.4.sz.mell. '!C129</f>
        <v>0</v>
      </c>
      <c r="D129" s="139">
        <f>'1.2.sz.mell. '!D129+'1.3.sz.mell. '!D129+'1.4.sz.mell. '!D129</f>
        <v>0</v>
      </c>
      <c r="E129" s="139">
        <f>'1.2.sz.mell. '!E129+'1.3.sz.mell. '!E129+'1.4.sz.mell. '!E129</f>
        <v>0</v>
      </c>
      <c r="F129" s="306">
        <f t="shared" si="10"/>
        <v>0</v>
      </c>
      <c r="G129" s="240">
        <f t="shared" si="11"/>
        <v>0</v>
      </c>
    </row>
    <row r="130" spans="1:7" ht="23.25" thickBot="1">
      <c r="A130" s="11" t="s">
        <v>251</v>
      </c>
      <c r="B130" s="54" t="s">
        <v>254</v>
      </c>
      <c r="C130" s="139">
        <f>'1.2.sz.mell. '!C130+'1.3.sz.mell. '!C130+'1.4.sz.mell. '!C130</f>
        <v>0</v>
      </c>
      <c r="D130" s="139">
        <f>'1.2.sz.mell. '!D130+'1.3.sz.mell. '!D130+'1.4.sz.mell. '!D130</f>
        <v>0</v>
      </c>
      <c r="E130" s="139">
        <f>'1.2.sz.mell. '!E130+'1.3.sz.mell. '!E130+'1.4.sz.mell. '!E130</f>
        <v>0</v>
      </c>
      <c r="F130" s="307">
        <f t="shared" si="10"/>
        <v>0</v>
      </c>
      <c r="G130" s="241">
        <f t="shared" si="11"/>
        <v>0</v>
      </c>
    </row>
    <row r="131" spans="1:7" ht="12" customHeight="1" thickBot="1">
      <c r="A131" s="18" t="s">
        <v>7</v>
      </c>
      <c r="B131" s="50" t="s">
        <v>314</v>
      </c>
      <c r="C131" s="137">
        <f>+C96+C117</f>
        <v>1030471562</v>
      </c>
      <c r="D131" s="207">
        <f>+D96+D117</f>
        <v>5863910</v>
      </c>
      <c r="E131" s="137">
        <f>+E96+E117</f>
        <v>4454475</v>
      </c>
      <c r="F131" s="137">
        <f>+F96+F117</f>
        <v>10318385</v>
      </c>
      <c r="G131" s="77">
        <f>+G96+G117</f>
        <v>1040789947</v>
      </c>
    </row>
    <row r="132" spans="1:7" ht="12" customHeight="1" thickBot="1">
      <c r="A132" s="18" t="s">
        <v>8</v>
      </c>
      <c r="B132" s="50" t="s">
        <v>380</v>
      </c>
      <c r="C132" s="137">
        <f>+C133+C134+C135</f>
        <v>0</v>
      </c>
      <c r="D132" s="207">
        <f>+D133+D134+D135</f>
        <v>0</v>
      </c>
      <c r="E132" s="137">
        <f>+E133+E134+E135</f>
        <v>0</v>
      </c>
      <c r="F132" s="137">
        <f>+F133+F134+F135</f>
        <v>0</v>
      </c>
      <c r="G132" s="77">
        <f>+G133+G134+G135</f>
        <v>0</v>
      </c>
    </row>
    <row r="133" spans="1:7" ht="12" customHeight="1">
      <c r="A133" s="13" t="s">
        <v>156</v>
      </c>
      <c r="B133" s="10" t="s">
        <v>322</v>
      </c>
      <c r="C133" s="138">
        <f>'1.2.sz.mell. '!C133+'1.3.sz.mell. '!C133+'1.4.sz.mell. '!C133</f>
        <v>0</v>
      </c>
      <c r="D133" s="138">
        <f>'1.2.sz.mell. '!D133+'1.3.sz.mell. '!D133+'1.4.sz.mell. '!D133</f>
        <v>0</v>
      </c>
      <c r="E133" s="138">
        <f>'1.2.sz.mell. '!E133+'1.3.sz.mell. '!E133+'1.4.sz.mell. '!E133</f>
        <v>0</v>
      </c>
      <c r="F133" s="306">
        <f>D133+E133</f>
        <v>0</v>
      </c>
      <c r="G133" s="240">
        <f>C133+F133</f>
        <v>0</v>
      </c>
    </row>
    <row r="134" spans="1:7" ht="12" customHeight="1">
      <c r="A134" s="13" t="s">
        <v>157</v>
      </c>
      <c r="B134" s="10" t="s">
        <v>323</v>
      </c>
      <c r="C134" s="138">
        <f>'1.2.sz.mell. '!C134+'1.3.sz.mell. '!C134+'1.4.sz.mell. '!C134</f>
        <v>0</v>
      </c>
      <c r="D134" s="138">
        <f>'1.2.sz.mell. '!D134+'1.3.sz.mell. '!D134+'1.4.sz.mell. '!D134</f>
        <v>0</v>
      </c>
      <c r="E134" s="138">
        <f>'1.2.sz.mell. '!E134+'1.3.sz.mell. '!E134+'1.4.sz.mell. '!E134</f>
        <v>0</v>
      </c>
      <c r="F134" s="306">
        <f>D134+E134</f>
        <v>0</v>
      </c>
      <c r="G134" s="240">
        <f>C134+F134</f>
        <v>0</v>
      </c>
    </row>
    <row r="135" spans="1:7" ht="12" customHeight="1" thickBot="1">
      <c r="A135" s="11" t="s">
        <v>158</v>
      </c>
      <c r="B135" s="10" t="s">
        <v>324</v>
      </c>
      <c r="C135" s="138">
        <f>'1.2.sz.mell. '!C135+'1.3.sz.mell. '!C135+'1.4.sz.mell. '!C135</f>
        <v>0</v>
      </c>
      <c r="D135" s="138">
        <f>'1.2.sz.mell. '!D135+'1.3.sz.mell. '!D135+'1.4.sz.mell. '!D135</f>
        <v>0</v>
      </c>
      <c r="E135" s="138">
        <f>'1.2.sz.mell. '!E135+'1.3.sz.mell. '!E135+'1.4.sz.mell. '!E135</f>
        <v>0</v>
      </c>
      <c r="F135" s="306">
        <f>D135+E135</f>
        <v>0</v>
      </c>
      <c r="G135" s="240">
        <f>C135+F135</f>
        <v>0</v>
      </c>
    </row>
    <row r="136" spans="1:7" ht="12" customHeight="1" thickBot="1">
      <c r="A136" s="18" t="s">
        <v>9</v>
      </c>
      <c r="B136" s="50" t="s">
        <v>316</v>
      </c>
      <c r="C136" s="137">
        <f>SUM(C137:C142)</f>
        <v>400000000</v>
      </c>
      <c r="D136" s="207">
        <f>SUM(D137:D142)</f>
        <v>0</v>
      </c>
      <c r="E136" s="137">
        <f>SUM(E137:E142)</f>
        <v>0</v>
      </c>
      <c r="F136" s="137">
        <f>SUM(F137:F142)</f>
        <v>0</v>
      </c>
      <c r="G136" s="77">
        <f>SUM(G137:G142)</f>
        <v>400000000</v>
      </c>
    </row>
    <row r="137" spans="1:7" ht="12" customHeight="1">
      <c r="A137" s="13" t="s">
        <v>52</v>
      </c>
      <c r="B137" s="7" t="s">
        <v>325</v>
      </c>
      <c r="C137" s="138">
        <f>'1.2.sz.mell. '!C137+'1.3.sz.mell. '!C137+'1.4.sz.mell. '!C137</f>
        <v>0</v>
      </c>
      <c r="D137" s="138">
        <f>'1.2.sz.mell. '!D137+'1.3.sz.mell. '!D137+'1.4.sz.mell. '!D137</f>
        <v>400000000</v>
      </c>
      <c r="E137" s="138">
        <f>'1.2.sz.mell. '!E137+'1.3.sz.mell. '!E137+'1.4.sz.mell. '!E137</f>
        <v>0</v>
      </c>
      <c r="F137" s="306">
        <f aca="true" t="shared" si="12" ref="F137:F142">D137+E137</f>
        <v>400000000</v>
      </c>
      <c r="G137" s="240">
        <f aca="true" t="shared" si="13" ref="G137:G142">C137+F137</f>
        <v>400000000</v>
      </c>
    </row>
    <row r="138" spans="1:7" ht="12" customHeight="1">
      <c r="A138" s="13" t="s">
        <v>53</v>
      </c>
      <c r="B138" s="7" t="s">
        <v>317</v>
      </c>
      <c r="C138" s="138">
        <f>'1.2.sz.mell. '!C138+'1.3.sz.mell. '!C138+'1.4.sz.mell. '!C138</f>
        <v>400000000</v>
      </c>
      <c r="D138" s="138">
        <f>'1.2.sz.mell. '!D138+'1.3.sz.mell. '!D138+'1.4.sz.mell. '!D138</f>
        <v>-400000000</v>
      </c>
      <c r="E138" s="138">
        <f>'1.2.sz.mell. '!E138+'1.3.sz.mell. '!E138+'1.4.sz.mell. '!E138</f>
        <v>0</v>
      </c>
      <c r="F138" s="306">
        <f t="shared" si="12"/>
        <v>-400000000</v>
      </c>
      <c r="G138" s="240">
        <f t="shared" si="13"/>
        <v>0</v>
      </c>
    </row>
    <row r="139" spans="1:7" ht="12" customHeight="1">
      <c r="A139" s="13" t="s">
        <v>54</v>
      </c>
      <c r="B139" s="7" t="s">
        <v>318</v>
      </c>
      <c r="C139" s="138">
        <f>'1.2.sz.mell. '!C139+'1.3.sz.mell. '!C139+'1.4.sz.mell. '!C139</f>
        <v>0</v>
      </c>
      <c r="D139" s="138">
        <f>'1.2.sz.mell. '!D139+'1.3.sz.mell. '!D139+'1.4.sz.mell. '!D139</f>
        <v>0</v>
      </c>
      <c r="E139" s="138">
        <f>'1.2.sz.mell. '!E139+'1.3.sz.mell. '!E139+'1.4.sz.mell. '!E139</f>
        <v>0</v>
      </c>
      <c r="F139" s="306">
        <f t="shared" si="12"/>
        <v>0</v>
      </c>
      <c r="G139" s="240">
        <f t="shared" si="13"/>
        <v>0</v>
      </c>
    </row>
    <row r="140" spans="1:7" ht="12" customHeight="1">
      <c r="A140" s="13" t="s">
        <v>96</v>
      </c>
      <c r="B140" s="7" t="s">
        <v>319</v>
      </c>
      <c r="C140" s="138">
        <f>'1.2.sz.mell. '!C140+'1.3.sz.mell. '!C140+'1.4.sz.mell. '!C140</f>
        <v>0</v>
      </c>
      <c r="D140" s="138">
        <f>'1.2.sz.mell. '!D140+'1.3.sz.mell. '!D140+'1.4.sz.mell. '!D140</f>
        <v>0</v>
      </c>
      <c r="E140" s="138">
        <f>'1.2.sz.mell. '!E140+'1.3.sz.mell. '!E140+'1.4.sz.mell. '!E140</f>
        <v>0</v>
      </c>
      <c r="F140" s="306">
        <f t="shared" si="12"/>
        <v>0</v>
      </c>
      <c r="G140" s="240">
        <f t="shared" si="13"/>
        <v>0</v>
      </c>
    </row>
    <row r="141" spans="1:7" ht="12" customHeight="1">
      <c r="A141" s="13" t="s">
        <v>97</v>
      </c>
      <c r="B141" s="7" t="s">
        <v>320</v>
      </c>
      <c r="C141" s="138">
        <f>'1.2.sz.mell. '!C141+'1.3.sz.mell. '!C141+'1.4.sz.mell. '!C141</f>
        <v>0</v>
      </c>
      <c r="D141" s="138">
        <f>'1.2.sz.mell. '!D141+'1.3.sz.mell. '!D141+'1.4.sz.mell. '!D141</f>
        <v>0</v>
      </c>
      <c r="E141" s="138">
        <f>'1.2.sz.mell. '!E141+'1.3.sz.mell. '!E141+'1.4.sz.mell. '!E141</f>
        <v>0</v>
      </c>
      <c r="F141" s="306">
        <f t="shared" si="12"/>
        <v>0</v>
      </c>
      <c r="G141" s="240">
        <f t="shared" si="13"/>
        <v>0</v>
      </c>
    </row>
    <row r="142" spans="1:7" ht="12" customHeight="1" thickBot="1">
      <c r="A142" s="11" t="s">
        <v>98</v>
      </c>
      <c r="B142" s="7" t="s">
        <v>321</v>
      </c>
      <c r="C142" s="138">
        <f>'1.2.sz.mell. '!C142+'1.3.sz.mell. '!C142+'1.4.sz.mell. '!C142</f>
        <v>0</v>
      </c>
      <c r="D142" s="138">
        <f>'1.2.sz.mell. '!D142+'1.3.sz.mell. '!D142+'1.4.sz.mell. '!D142</f>
        <v>0</v>
      </c>
      <c r="E142" s="138">
        <f>'1.2.sz.mell. '!E142+'1.3.sz.mell. '!E142+'1.4.sz.mell. '!E142</f>
        <v>0</v>
      </c>
      <c r="F142" s="306">
        <f t="shared" si="12"/>
        <v>0</v>
      </c>
      <c r="G142" s="240">
        <f t="shared" si="13"/>
        <v>0</v>
      </c>
    </row>
    <row r="143" spans="1:7" ht="12" customHeight="1" thickBot="1">
      <c r="A143" s="18" t="s">
        <v>10</v>
      </c>
      <c r="B143" s="50" t="s">
        <v>329</v>
      </c>
      <c r="C143" s="143">
        <f>+C144+C145+C146+C147</f>
        <v>5007859</v>
      </c>
      <c r="D143" s="211">
        <f>+D144+D145+D146+D147</f>
        <v>693000</v>
      </c>
      <c r="E143" s="143">
        <f>+E144+E145+E146+E147</f>
        <v>0</v>
      </c>
      <c r="F143" s="143">
        <f>+F144+F145+F146+F147</f>
        <v>693000</v>
      </c>
      <c r="G143" s="179">
        <f>+G144+G145+G146+G147</f>
        <v>5700859</v>
      </c>
    </row>
    <row r="144" spans="1:7" ht="12" customHeight="1">
      <c r="A144" s="13" t="s">
        <v>55</v>
      </c>
      <c r="B144" s="7" t="s">
        <v>259</v>
      </c>
      <c r="C144" s="138">
        <f>'1.2.sz.mell. '!C144+'1.3.sz.mell. '!C144+'1.4.sz.mell. '!C144</f>
        <v>0</v>
      </c>
      <c r="D144" s="138">
        <f>'1.2.sz.mell. '!D144+'1.3.sz.mell. '!D144+'1.4.sz.mell. '!D144</f>
        <v>0</v>
      </c>
      <c r="E144" s="138">
        <f>'1.2.sz.mell. '!E144+'1.3.sz.mell. '!E144+'1.4.sz.mell. '!E144</f>
        <v>0</v>
      </c>
      <c r="F144" s="306">
        <f>D144+E144</f>
        <v>0</v>
      </c>
      <c r="G144" s="240">
        <f>C144+F144</f>
        <v>0</v>
      </c>
    </row>
    <row r="145" spans="1:7" ht="12" customHeight="1">
      <c r="A145" s="13" t="s">
        <v>56</v>
      </c>
      <c r="B145" s="7" t="s">
        <v>260</v>
      </c>
      <c r="C145" s="138">
        <f>'1.2.sz.mell. '!C145+'1.3.sz.mell. '!C145+'1.4.sz.mell. '!C145</f>
        <v>5007859</v>
      </c>
      <c r="D145" s="138">
        <f>'1.2.sz.mell. '!D145+'1.3.sz.mell. '!D145+'1.4.sz.mell. '!D145</f>
        <v>693000</v>
      </c>
      <c r="E145" s="138">
        <f>'1.2.sz.mell. '!E145+'1.3.sz.mell. '!E145+'1.4.sz.mell. '!E145</f>
        <v>0</v>
      </c>
      <c r="F145" s="306">
        <f>D145+E145</f>
        <v>693000</v>
      </c>
      <c r="G145" s="240">
        <f>C145+F145</f>
        <v>5700859</v>
      </c>
    </row>
    <row r="146" spans="1:7" ht="12" customHeight="1">
      <c r="A146" s="13" t="s">
        <v>176</v>
      </c>
      <c r="B146" s="7" t="s">
        <v>330</v>
      </c>
      <c r="C146" s="138">
        <f>'1.2.sz.mell. '!C146+'1.3.sz.mell. '!C146+'1.4.sz.mell. '!C146</f>
        <v>0</v>
      </c>
      <c r="D146" s="138">
        <f>'1.2.sz.mell. '!D146+'1.3.sz.mell. '!D146+'1.4.sz.mell. '!D146</f>
        <v>0</v>
      </c>
      <c r="E146" s="138">
        <f>'1.2.sz.mell. '!E146+'1.3.sz.mell. '!E146+'1.4.sz.mell. '!E146</f>
        <v>0</v>
      </c>
      <c r="F146" s="306">
        <f>D146+E146</f>
        <v>0</v>
      </c>
      <c r="G146" s="240">
        <f>C146+F146</f>
        <v>0</v>
      </c>
    </row>
    <row r="147" spans="1:7" ht="12" customHeight="1" thickBot="1">
      <c r="A147" s="11" t="s">
        <v>177</v>
      </c>
      <c r="B147" s="5" t="s">
        <v>279</v>
      </c>
      <c r="C147" s="138">
        <f>'1.2.sz.mell. '!C147+'1.3.sz.mell. '!C147+'1.4.sz.mell. '!C147</f>
        <v>0</v>
      </c>
      <c r="D147" s="138">
        <f>'1.2.sz.mell. '!D147+'1.3.sz.mell. '!D147+'1.4.sz.mell. '!D147</f>
        <v>0</v>
      </c>
      <c r="E147" s="138">
        <f>'1.2.sz.mell. '!E147+'1.3.sz.mell. '!E147+'1.4.sz.mell. '!E147</f>
        <v>0</v>
      </c>
      <c r="F147" s="306">
        <f>D147+E147</f>
        <v>0</v>
      </c>
      <c r="G147" s="240">
        <f>C147+F147</f>
        <v>0</v>
      </c>
    </row>
    <row r="148" spans="1:7" ht="12" customHeight="1" thickBot="1">
      <c r="A148" s="18" t="s">
        <v>11</v>
      </c>
      <c r="B148" s="50" t="s">
        <v>331</v>
      </c>
      <c r="C148" s="202">
        <f>SUM(C149:C153)</f>
        <v>0</v>
      </c>
      <c r="D148" s="212">
        <f>SUM(D149:D153)</f>
        <v>0</v>
      </c>
      <c r="E148" s="202">
        <f>SUM(E149:E153)</f>
        <v>0</v>
      </c>
      <c r="F148" s="202">
        <f>SUM(F149:F153)</f>
        <v>0</v>
      </c>
      <c r="G148" s="197">
        <f>SUM(G149:G153)</f>
        <v>0</v>
      </c>
    </row>
    <row r="149" spans="1:7" ht="12" customHeight="1">
      <c r="A149" s="13" t="s">
        <v>57</v>
      </c>
      <c r="B149" s="7" t="s">
        <v>326</v>
      </c>
      <c r="C149" s="138">
        <f>'1.2.sz.mell. '!C149+'1.3.sz.mell. '!C149+'1.4.sz.mell. '!C149</f>
        <v>0</v>
      </c>
      <c r="D149" s="138">
        <f>'1.2.sz.mell. '!D149+'1.3.sz.mell. '!D149+'1.4.sz.mell. '!D149</f>
        <v>0</v>
      </c>
      <c r="E149" s="138">
        <f>'1.2.sz.mell. '!E149+'1.3.sz.mell. '!E149+'1.4.sz.mell. '!E149</f>
        <v>0</v>
      </c>
      <c r="F149" s="306">
        <f aca="true" t="shared" si="14" ref="F149:F155">D149+E149</f>
        <v>0</v>
      </c>
      <c r="G149" s="240">
        <f aca="true" t="shared" si="15" ref="G149:G154">C149+F149</f>
        <v>0</v>
      </c>
    </row>
    <row r="150" spans="1:7" ht="12" customHeight="1">
      <c r="A150" s="13" t="s">
        <v>58</v>
      </c>
      <c r="B150" s="7" t="s">
        <v>333</v>
      </c>
      <c r="C150" s="138">
        <f>'1.2.sz.mell. '!C150+'1.3.sz.mell. '!C150+'1.4.sz.mell. '!C150</f>
        <v>0</v>
      </c>
      <c r="D150" s="138">
        <f>'1.2.sz.mell. '!D150+'1.3.sz.mell. '!D150+'1.4.sz.mell. '!D150</f>
        <v>0</v>
      </c>
      <c r="E150" s="138">
        <f>'1.2.sz.mell. '!E150+'1.3.sz.mell. '!E150+'1.4.sz.mell. '!E150</f>
        <v>0</v>
      </c>
      <c r="F150" s="306">
        <f t="shared" si="14"/>
        <v>0</v>
      </c>
      <c r="G150" s="240">
        <f t="shared" si="15"/>
        <v>0</v>
      </c>
    </row>
    <row r="151" spans="1:7" ht="12" customHeight="1">
      <c r="A151" s="13" t="s">
        <v>188</v>
      </c>
      <c r="B151" s="7" t="s">
        <v>328</v>
      </c>
      <c r="C151" s="138">
        <f>'1.2.sz.mell. '!C151+'1.3.sz.mell. '!C151+'1.4.sz.mell. '!C151</f>
        <v>0</v>
      </c>
      <c r="D151" s="138">
        <f>'1.2.sz.mell. '!D151+'1.3.sz.mell. '!D151+'1.4.sz.mell. '!D151</f>
        <v>0</v>
      </c>
      <c r="E151" s="138">
        <f>'1.2.sz.mell. '!E151+'1.3.sz.mell. '!E151+'1.4.sz.mell. '!E151</f>
        <v>0</v>
      </c>
      <c r="F151" s="306">
        <f t="shared" si="14"/>
        <v>0</v>
      </c>
      <c r="G151" s="240">
        <f t="shared" si="15"/>
        <v>0</v>
      </c>
    </row>
    <row r="152" spans="1:7" ht="12" customHeight="1">
      <c r="A152" s="13" t="s">
        <v>189</v>
      </c>
      <c r="B152" s="7" t="s">
        <v>334</v>
      </c>
      <c r="C152" s="138">
        <f>'1.2.sz.mell. '!C152+'1.3.sz.mell. '!C152+'1.4.sz.mell. '!C152</f>
        <v>0</v>
      </c>
      <c r="D152" s="138">
        <f>'1.2.sz.mell. '!D152+'1.3.sz.mell. '!D152+'1.4.sz.mell. '!D152</f>
        <v>0</v>
      </c>
      <c r="E152" s="138">
        <f>'1.2.sz.mell. '!E152+'1.3.sz.mell. '!E152+'1.4.sz.mell. '!E152</f>
        <v>0</v>
      </c>
      <c r="F152" s="306">
        <f t="shared" si="14"/>
        <v>0</v>
      </c>
      <c r="G152" s="240">
        <f t="shared" si="15"/>
        <v>0</v>
      </c>
    </row>
    <row r="153" spans="1:7" ht="12" customHeight="1" thickBot="1">
      <c r="A153" s="13" t="s">
        <v>332</v>
      </c>
      <c r="B153" s="7" t="s">
        <v>335</v>
      </c>
      <c r="C153" s="138">
        <f>'1.2.sz.mell. '!C153+'1.3.sz.mell. '!C153+'1.4.sz.mell. '!C153</f>
        <v>0</v>
      </c>
      <c r="D153" s="138">
        <f>'1.2.sz.mell. '!D153+'1.3.sz.mell. '!D153+'1.4.sz.mell. '!D153</f>
        <v>0</v>
      </c>
      <c r="E153" s="138">
        <f>'1.2.sz.mell. '!E153+'1.3.sz.mell. '!E153+'1.4.sz.mell. '!E153</f>
        <v>0</v>
      </c>
      <c r="F153" s="307">
        <f t="shared" si="14"/>
        <v>0</v>
      </c>
      <c r="G153" s="241">
        <f t="shared" si="15"/>
        <v>0</v>
      </c>
    </row>
    <row r="154" spans="1:7" ht="12" customHeight="1" thickBot="1">
      <c r="A154" s="18" t="s">
        <v>12</v>
      </c>
      <c r="B154" s="50" t="s">
        <v>336</v>
      </c>
      <c r="C154" s="203"/>
      <c r="D154" s="213"/>
      <c r="E154" s="203"/>
      <c r="F154" s="202">
        <f t="shared" si="14"/>
        <v>0</v>
      </c>
      <c r="G154" s="275">
        <f t="shared" si="15"/>
        <v>0</v>
      </c>
    </row>
    <row r="155" spans="1:7" ht="12" customHeight="1" thickBot="1">
      <c r="A155" s="18" t="s">
        <v>13</v>
      </c>
      <c r="B155" s="50" t="s">
        <v>337</v>
      </c>
      <c r="C155" s="203"/>
      <c r="D155" s="213"/>
      <c r="E155" s="276"/>
      <c r="F155" s="309">
        <f t="shared" si="14"/>
        <v>0</v>
      </c>
      <c r="G155" s="180">
        <f>C155+D155</f>
        <v>0</v>
      </c>
    </row>
    <row r="156" spans="1:11" ht="15" customHeight="1" thickBot="1">
      <c r="A156" s="18" t="s">
        <v>14</v>
      </c>
      <c r="B156" s="50" t="s">
        <v>339</v>
      </c>
      <c r="C156" s="204">
        <f>+C132+C136+C143+C148+C154+C155</f>
        <v>405007859</v>
      </c>
      <c r="D156" s="214">
        <f>+D132+D136+D143+D148+D154+D155</f>
        <v>693000</v>
      </c>
      <c r="E156" s="204">
        <f>+E132+E136+E143+E148+E154+E155</f>
        <v>0</v>
      </c>
      <c r="F156" s="204">
        <f>+F132+F136+F143+F148+F154+F155</f>
        <v>693000</v>
      </c>
      <c r="G156" s="198">
        <f>C156+F156</f>
        <v>405700859</v>
      </c>
      <c r="H156" s="160"/>
      <c r="I156" s="161"/>
      <c r="J156" s="161"/>
      <c r="K156" s="161"/>
    </row>
    <row r="157" spans="1:7" s="150" customFormat="1" ht="12.75" customHeight="1" thickBot="1">
      <c r="A157" s="81" t="s">
        <v>15</v>
      </c>
      <c r="B157" s="124" t="s">
        <v>338</v>
      </c>
      <c r="C157" s="204">
        <f>+C131+C156</f>
        <v>1435479421</v>
      </c>
      <c r="D157" s="214">
        <f>+D131+D156</f>
        <v>6556910</v>
      </c>
      <c r="E157" s="204">
        <f>+E131+E156</f>
        <v>4454475</v>
      </c>
      <c r="F157" s="204">
        <f>+F131+F156</f>
        <v>11011385</v>
      </c>
      <c r="G157" s="198">
        <f>+G131+G156</f>
        <v>1446490806</v>
      </c>
    </row>
    <row r="158" ht="7.5" customHeight="1"/>
    <row r="159" spans="1:7" ht="15.75">
      <c r="A159" s="402" t="s">
        <v>261</v>
      </c>
      <c r="B159" s="402"/>
      <c r="C159" s="402"/>
      <c r="D159" s="402"/>
      <c r="E159" s="402"/>
      <c r="F159" s="402"/>
      <c r="G159" s="402"/>
    </row>
    <row r="160" spans="1:7" ht="15" customHeight="1" thickBot="1">
      <c r="A160" s="404" t="s">
        <v>84</v>
      </c>
      <c r="B160" s="404"/>
      <c r="C160" s="83"/>
      <c r="G160" s="83" t="str">
        <f>G92</f>
        <v>Forintban</v>
      </c>
    </row>
    <row r="161" spans="1:7" ht="25.5" customHeight="1" thickBot="1">
      <c r="A161" s="18">
        <v>1</v>
      </c>
      <c r="B161" s="23" t="s">
        <v>340</v>
      </c>
      <c r="C161" s="206">
        <f>+C64-C131</f>
        <v>-594606663</v>
      </c>
      <c r="D161" s="137">
        <f>+D64-D131</f>
        <v>-7882090</v>
      </c>
      <c r="E161" s="137">
        <f>+E64-E131</f>
        <v>0</v>
      </c>
      <c r="F161" s="137">
        <f>+F64-F131</f>
        <v>-7882090</v>
      </c>
      <c r="G161" s="77">
        <f>+G64-G131</f>
        <v>-602488753</v>
      </c>
    </row>
    <row r="162" spans="1:7" ht="32.25" customHeight="1" thickBot="1">
      <c r="A162" s="18" t="s">
        <v>6</v>
      </c>
      <c r="B162" s="23" t="s">
        <v>346</v>
      </c>
      <c r="C162" s="137">
        <f>+C88-C156</f>
        <v>594606663</v>
      </c>
      <c r="D162" s="137">
        <f>+D88-D156</f>
        <v>7882090</v>
      </c>
      <c r="E162" s="137">
        <f>+E88-E156</f>
        <v>0</v>
      </c>
      <c r="F162" s="137">
        <f>+F88-F156</f>
        <v>7882090</v>
      </c>
      <c r="G162" s="77">
        <f>+G88-G156</f>
        <v>602488753</v>
      </c>
    </row>
  </sheetData>
  <sheetProtection/>
  <mergeCells count="12">
    <mergeCell ref="A160:B160"/>
    <mergeCell ref="A3:A4"/>
    <mergeCell ref="B3:B4"/>
    <mergeCell ref="C3:G3"/>
    <mergeCell ref="A93:A94"/>
    <mergeCell ref="B93:B94"/>
    <mergeCell ref="C93:G93"/>
    <mergeCell ref="A159:G159"/>
    <mergeCell ref="A1:G1"/>
    <mergeCell ref="A91:G91"/>
    <mergeCell ref="A2:B2"/>
    <mergeCell ref="A92:B92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alignWithMargins="0">
    <oddHeader>&amp;C&amp;"Times New Roman CE,Félkövér"&amp;12
SÁGVÁR KÖZSÉG ÖNKORMÁNYZAT
2018. ÉVI KÖLTSÉGVETÉSÉNEK ÖSSZEVONT MÓDOSÍTOTT MÉRLEGE&amp;10
&amp;R&amp;"Times New Roman CE,Félkövér" 1.1. melléklet a 9/2018. (VI.29.) önkormányzati rendelethez</oddHeader>
  </headerFooter>
  <rowBreaks count="3" manualBreakCount="3">
    <brk id="68" max="6" man="1"/>
    <brk id="90" max="4" man="1"/>
    <brk id="15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view="pageLayout" zoomScaleSheetLayoutView="100" workbookViewId="0" topLeftCell="A1">
      <selection activeCell="C68" sqref="C68:E68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4" width="14.375" style="148" customWidth="1"/>
    <col min="5" max="6" width="13.50390625" style="148" bestFit="1" customWidth="1"/>
    <col min="7" max="7" width="14.875" style="148" customWidth="1"/>
    <col min="8" max="16384" width="9.375" style="148" customWidth="1"/>
  </cols>
  <sheetData>
    <row r="1" spans="1:7" ht="15.75" customHeight="1">
      <c r="A1" s="403" t="s">
        <v>3</v>
      </c>
      <c r="B1" s="403"/>
      <c r="C1" s="403"/>
      <c r="D1" s="403"/>
      <c r="E1" s="403"/>
      <c r="F1" s="403"/>
      <c r="G1" s="403"/>
    </row>
    <row r="2" spans="1:7" ht="15.75" customHeight="1" thickBot="1">
      <c r="A2" s="404" t="s">
        <v>82</v>
      </c>
      <c r="B2" s="404"/>
      <c r="C2" s="205"/>
      <c r="G2" s="205" t="s">
        <v>450</v>
      </c>
    </row>
    <row r="3" spans="1:7" ht="15.75">
      <c r="A3" s="406" t="s">
        <v>47</v>
      </c>
      <c r="B3" s="408" t="s">
        <v>4</v>
      </c>
      <c r="C3" s="398" t="str">
        <f>+CONCATENATE(LEFT(ÖSSZEFÜGGÉSEK!A6,4),". évi")</f>
        <v>2018. évi</v>
      </c>
      <c r="D3" s="399"/>
      <c r="E3" s="400"/>
      <c r="F3" s="400"/>
      <c r="G3" s="401"/>
    </row>
    <row r="4" spans="1:7" ht="48.75" thickBot="1">
      <c r="A4" s="407"/>
      <c r="B4" s="409"/>
      <c r="C4" s="312" t="s">
        <v>378</v>
      </c>
      <c r="D4" s="313" t="s">
        <v>445</v>
      </c>
      <c r="E4" s="313" t="s">
        <v>483</v>
      </c>
      <c r="F4" s="314" t="s">
        <v>442</v>
      </c>
      <c r="G4" s="315" t="s">
        <v>484</v>
      </c>
    </row>
    <row r="5" spans="1:7" s="149" customFormat="1" ht="12" customHeight="1" thickBot="1">
      <c r="A5" s="145" t="s">
        <v>353</v>
      </c>
      <c r="B5" s="146" t="s">
        <v>354</v>
      </c>
      <c r="C5" s="316" t="s">
        <v>355</v>
      </c>
      <c r="D5" s="316" t="s">
        <v>357</v>
      </c>
      <c r="E5" s="317" t="s">
        <v>356</v>
      </c>
      <c r="F5" s="317" t="s">
        <v>446</v>
      </c>
      <c r="G5" s="318" t="s">
        <v>447</v>
      </c>
    </row>
    <row r="6" spans="1:7" s="150" customFormat="1" ht="12" customHeight="1" thickBot="1">
      <c r="A6" s="18" t="s">
        <v>5</v>
      </c>
      <c r="B6" s="19" t="s">
        <v>141</v>
      </c>
      <c r="C6" s="137">
        <f>+C7+C8+C9+C10+C11+C12</f>
        <v>156858899</v>
      </c>
      <c r="D6" s="137">
        <f>+D7+D8+D9+D10+D11+D12</f>
        <v>691820</v>
      </c>
      <c r="E6" s="137">
        <f>+E7+E8+E9+E10+E11+E12</f>
        <v>938475</v>
      </c>
      <c r="F6" s="137">
        <f>+F7+F8+F9+F10+F11+F12</f>
        <v>1630295</v>
      </c>
      <c r="G6" s="77">
        <f>+G7+G8+G9+G10+G11+G12</f>
        <v>158489194</v>
      </c>
    </row>
    <row r="7" spans="1:7" s="150" customFormat="1" ht="12" customHeight="1">
      <c r="A7" s="13" t="s">
        <v>59</v>
      </c>
      <c r="B7" s="151" t="s">
        <v>142</v>
      </c>
      <c r="C7" s="139">
        <f>'9.1.1. sz. mell '!C9+'9.2.1. sz. mell  '!C9</f>
        <v>59445611</v>
      </c>
      <c r="D7" s="139">
        <f>'9.1.1. sz. mell '!D9+'9.2.1. sz. mell  '!D9</f>
        <v>0</v>
      </c>
      <c r="E7" s="139">
        <f>'9.1.1. sz. mell '!E9+'9.2.1. sz. mell  '!E9</f>
        <v>91866</v>
      </c>
      <c r="F7" s="181">
        <f>D7+E7</f>
        <v>91866</v>
      </c>
      <c r="G7" s="180">
        <f aca="true" t="shared" si="0" ref="G7:G12">C7+F7</f>
        <v>59537477</v>
      </c>
    </row>
    <row r="8" spans="1:7" s="150" customFormat="1" ht="12" customHeight="1">
      <c r="A8" s="12" t="s">
        <v>60</v>
      </c>
      <c r="B8" s="152" t="s">
        <v>143</v>
      </c>
      <c r="C8" s="139">
        <f>'9.1.1. sz. mell '!C10+'9.2.1. sz. mell  '!C10</f>
        <v>43214800</v>
      </c>
      <c r="D8" s="139">
        <f>'9.1.1. sz. mell '!D10+'9.2.1. sz. mell  '!D10</f>
        <v>0</v>
      </c>
      <c r="E8" s="139">
        <f>'9.1.1. sz. mell '!E10+'9.2.1. sz. mell  '!E10</f>
        <v>0</v>
      </c>
      <c r="F8" s="181">
        <f aca="true" t="shared" si="1" ref="F8:F63">D8+E8</f>
        <v>0</v>
      </c>
      <c r="G8" s="180">
        <f t="shared" si="0"/>
        <v>43214800</v>
      </c>
    </row>
    <row r="9" spans="1:7" s="150" customFormat="1" ht="12" customHeight="1">
      <c r="A9" s="12" t="s">
        <v>61</v>
      </c>
      <c r="B9" s="152" t="s">
        <v>144</v>
      </c>
      <c r="C9" s="139">
        <f>'9.1.1. sz. mell '!C11+'9.2.1. sz. mell  '!C11</f>
        <v>51893438</v>
      </c>
      <c r="D9" s="139">
        <f>'9.1.1. sz. mell '!D11+'9.2.1. sz. mell  '!D11</f>
        <v>0</v>
      </c>
      <c r="E9" s="139">
        <f>'9.1.1. sz. mell '!E11+'9.2.1. sz. mell  '!E11</f>
        <v>727080</v>
      </c>
      <c r="F9" s="181">
        <f t="shared" si="1"/>
        <v>727080</v>
      </c>
      <c r="G9" s="180">
        <f t="shared" si="0"/>
        <v>52620518</v>
      </c>
    </row>
    <row r="10" spans="1:7" s="150" customFormat="1" ht="12" customHeight="1">
      <c r="A10" s="12" t="s">
        <v>62</v>
      </c>
      <c r="B10" s="152" t="s">
        <v>145</v>
      </c>
      <c r="C10" s="139">
        <f>'9.1.1. sz. mell '!C12+'9.2.1. sz. mell  '!C12</f>
        <v>2305050</v>
      </c>
      <c r="D10" s="139">
        <f>'9.1.1. sz. mell '!D12+'9.2.1. sz. mell  '!D12</f>
        <v>0</v>
      </c>
      <c r="E10" s="139">
        <f>'9.1.1. sz. mell '!E12+'9.2.1. sz. mell  '!E12</f>
        <v>0</v>
      </c>
      <c r="F10" s="181">
        <f t="shared" si="1"/>
        <v>0</v>
      </c>
      <c r="G10" s="180">
        <f t="shared" si="0"/>
        <v>2305050</v>
      </c>
    </row>
    <row r="11" spans="1:7" s="150" customFormat="1" ht="12" customHeight="1">
      <c r="A11" s="12" t="s">
        <v>79</v>
      </c>
      <c r="B11" s="79" t="s">
        <v>298</v>
      </c>
      <c r="C11" s="139">
        <f>'9.1.1. sz. mell '!C13+'9.2.1. sz. mell  '!C13</f>
        <v>0</v>
      </c>
      <c r="D11" s="139">
        <f>'9.1.1. sz. mell '!D13+'9.2.1. sz. mell  '!D13</f>
        <v>691820</v>
      </c>
      <c r="E11" s="139">
        <f>'9.1.1. sz. mell '!E13+'9.2.1. sz. mell  '!E13</f>
        <v>119529</v>
      </c>
      <c r="F11" s="181">
        <f t="shared" si="1"/>
        <v>811349</v>
      </c>
      <c r="G11" s="180">
        <f t="shared" si="0"/>
        <v>811349</v>
      </c>
    </row>
    <row r="12" spans="1:7" s="150" customFormat="1" ht="12" customHeight="1" thickBot="1">
      <c r="A12" s="14" t="s">
        <v>63</v>
      </c>
      <c r="B12" s="80" t="s">
        <v>299</v>
      </c>
      <c r="C12" s="139">
        <f>'9.1.1. sz. mell '!C14+'9.2.1. sz. mell  '!C14</f>
        <v>0</v>
      </c>
      <c r="D12" s="139">
        <f>'9.1.1. sz. mell '!D14+'9.2.1. sz. mell  '!D14</f>
        <v>0</v>
      </c>
      <c r="E12" s="139">
        <f>'9.1.1. sz. mell '!E14+'9.2.1. sz. mell  '!E14</f>
        <v>0</v>
      </c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146</v>
      </c>
      <c r="C13" s="137">
        <f>+C14+C15+C16+C17+C18</f>
        <v>70797000</v>
      </c>
      <c r="D13" s="137">
        <f>+D14+D15+D16+D17+D18</f>
        <v>12150000</v>
      </c>
      <c r="E13" s="137">
        <f>+E14+E15+E16+E17+E18</f>
        <v>3001000</v>
      </c>
      <c r="F13" s="137">
        <f>+F14+F15+F16+F17+F18</f>
        <v>15151000</v>
      </c>
      <c r="G13" s="77">
        <f>+G14+G15+G16+G17+G18</f>
        <v>85948000</v>
      </c>
    </row>
    <row r="14" spans="1:7" s="150" customFormat="1" ht="12" customHeight="1">
      <c r="A14" s="13" t="s">
        <v>65</v>
      </c>
      <c r="B14" s="151" t="s">
        <v>147</v>
      </c>
      <c r="C14" s="139">
        <f>'9.1.1. sz. mell '!C16+'9.2.1. sz. mell  '!C16</f>
        <v>0</v>
      </c>
      <c r="D14" s="139">
        <f>'9.1.1. sz. mell '!D16+'9.2.1. sz. mell  '!D16</f>
        <v>0</v>
      </c>
      <c r="E14" s="139">
        <f>'9.1.1. sz. mell '!E16+'9.2.1. sz. mell  '!E16</f>
        <v>0</v>
      </c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66</v>
      </c>
      <c r="B15" s="152" t="s">
        <v>148</v>
      </c>
      <c r="C15" s="139">
        <f>'9.1.1. sz. mell '!C17+'9.2.1. sz. mell  '!C17</f>
        <v>0</v>
      </c>
      <c r="D15" s="139">
        <f>'9.1.1. sz. mell '!D17+'9.2.1. sz. mell  '!D17</f>
        <v>0</v>
      </c>
      <c r="E15" s="139">
        <f>'9.1.1. sz. mell '!E17+'9.2.1. sz. mell  '!E17</f>
        <v>0</v>
      </c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67</v>
      </c>
      <c r="B16" s="152" t="s">
        <v>291</v>
      </c>
      <c r="C16" s="139">
        <f>'9.1.1. sz. mell '!C18+'9.2.1. sz. mell  '!C18</f>
        <v>0</v>
      </c>
      <c r="D16" s="139">
        <f>'9.1.1. sz. mell '!D18+'9.2.1. sz. mell  '!D18</f>
        <v>0</v>
      </c>
      <c r="E16" s="139">
        <f>'9.1.1. sz. mell '!E18+'9.2.1. sz. mell  '!E18</f>
        <v>0</v>
      </c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68</v>
      </c>
      <c r="B17" s="152" t="s">
        <v>292</v>
      </c>
      <c r="C17" s="139">
        <f>'9.1.1. sz. mell '!C19+'9.2.1. sz. mell  '!C19</f>
        <v>0</v>
      </c>
      <c r="D17" s="139">
        <f>'9.1.1. sz. mell '!D19+'9.2.1. sz. mell  '!D19</f>
        <v>0</v>
      </c>
      <c r="E17" s="139">
        <f>'9.1.1. sz. mell '!E19+'9.2.1. sz. mell  '!E19</f>
        <v>0</v>
      </c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69</v>
      </c>
      <c r="B18" s="152" t="s">
        <v>149</v>
      </c>
      <c r="C18" s="139">
        <f>'9.1.1. sz. mell '!C20+'9.2.1. sz. mell  '!C20</f>
        <v>70797000</v>
      </c>
      <c r="D18" s="139">
        <f>'9.1.1. sz. mell '!D20+'9.2.1. sz. mell  '!D20</f>
        <v>12150000</v>
      </c>
      <c r="E18" s="139">
        <f>'9.1.1. sz. mell '!E20+'9.2.1. sz. mell  '!E20</f>
        <v>3001000</v>
      </c>
      <c r="F18" s="181">
        <f t="shared" si="1"/>
        <v>15151000</v>
      </c>
      <c r="G18" s="180">
        <f t="shared" si="2"/>
        <v>85948000</v>
      </c>
    </row>
    <row r="19" spans="1:7" s="150" customFormat="1" ht="12" customHeight="1" thickBot="1">
      <c r="A19" s="14" t="s">
        <v>75</v>
      </c>
      <c r="B19" s="80" t="s">
        <v>150</v>
      </c>
      <c r="C19" s="139">
        <f>'9.1.1. sz. mell '!C21+'9.2.1. sz. mell  '!C21</f>
        <v>33531000</v>
      </c>
      <c r="D19" s="139">
        <f>'9.1.1. sz. mell '!D21+'9.2.1. sz. mell  '!D21</f>
        <v>9477000</v>
      </c>
      <c r="E19" s="139">
        <f>'9.1.1. sz. mell '!E21+'9.2.1. sz. mell  '!E21</f>
        <v>0</v>
      </c>
      <c r="F19" s="181">
        <f t="shared" si="1"/>
        <v>9477000</v>
      </c>
      <c r="G19" s="180">
        <f t="shared" si="2"/>
        <v>43008000</v>
      </c>
    </row>
    <row r="20" spans="1:7" s="150" customFormat="1" ht="12" customHeight="1" thickBot="1">
      <c r="A20" s="18" t="s">
        <v>7</v>
      </c>
      <c r="B20" s="19" t="s">
        <v>151</v>
      </c>
      <c r="C20" s="137">
        <f>+C21+C22+C23+C24+C25</f>
        <v>102300000</v>
      </c>
      <c r="D20" s="137">
        <f>+D21+D22+D23+D24+D25</f>
        <v>-14960000</v>
      </c>
      <c r="E20" s="137">
        <f>+E21+E22+E23+E24+E25</f>
        <v>197000</v>
      </c>
      <c r="F20" s="137">
        <f>+F21+F22+F23+F24+F25</f>
        <v>-14763000</v>
      </c>
      <c r="G20" s="77">
        <f>+G21+G22+G23+G24+G25</f>
        <v>87537000</v>
      </c>
    </row>
    <row r="21" spans="1:7" s="150" customFormat="1" ht="12" customHeight="1">
      <c r="A21" s="13" t="s">
        <v>48</v>
      </c>
      <c r="B21" s="151" t="s">
        <v>152</v>
      </c>
      <c r="C21" s="139">
        <f>'9.1.1. sz. mell '!C23+'9.2.1. sz. mell  '!C23</f>
        <v>0</v>
      </c>
      <c r="D21" s="139">
        <f>'9.1.1. sz. mell '!D23+'9.2.1. sz. mell  '!D23</f>
        <v>14960000</v>
      </c>
      <c r="E21" s="139">
        <f>'9.1.1. sz. mell '!E23+'9.2.1. sz. mell  '!E23</f>
        <v>0</v>
      </c>
      <c r="F21" s="181">
        <f t="shared" si="1"/>
        <v>14960000</v>
      </c>
      <c r="G21" s="180">
        <f aca="true" t="shared" si="3" ref="G21:G26">C21+F21</f>
        <v>14960000</v>
      </c>
    </row>
    <row r="22" spans="1:7" s="150" customFormat="1" ht="12" customHeight="1">
      <c r="A22" s="12" t="s">
        <v>49</v>
      </c>
      <c r="B22" s="152" t="s">
        <v>153</v>
      </c>
      <c r="C22" s="139">
        <f>'9.1.1. sz. mell '!C24+'9.2.1. sz. mell  '!C24</f>
        <v>0</v>
      </c>
      <c r="D22" s="139">
        <f>'9.1.1. sz. mell '!D24+'9.2.1. sz. mell  '!D24</f>
        <v>0</v>
      </c>
      <c r="E22" s="139">
        <f>'9.1.1. sz. mell '!E24+'9.2.1. sz. mell  '!E24</f>
        <v>0</v>
      </c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50</v>
      </c>
      <c r="B23" s="152" t="s">
        <v>293</v>
      </c>
      <c r="C23" s="139">
        <f>'9.1.1. sz. mell '!C25+'9.2.1. sz. mell  '!C25</f>
        <v>0</v>
      </c>
      <c r="D23" s="139">
        <f>'9.1.1. sz. mell '!D25+'9.2.1. sz. mell  '!D25</f>
        <v>0</v>
      </c>
      <c r="E23" s="139">
        <f>'9.1.1. sz. mell '!E25+'9.2.1. sz. mell  '!E25</f>
        <v>0</v>
      </c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51</v>
      </c>
      <c r="B24" s="152" t="s">
        <v>294</v>
      </c>
      <c r="C24" s="139">
        <f>'9.1.1. sz. mell '!C26+'9.2.1. sz. mell  '!C26</f>
        <v>0</v>
      </c>
      <c r="D24" s="139">
        <f>'9.1.1. sz. mell '!D26+'9.2.1. sz. mell  '!D26</f>
        <v>0</v>
      </c>
      <c r="E24" s="139">
        <f>'9.1.1. sz. mell '!E26+'9.2.1. sz. mell  '!E26</f>
        <v>0</v>
      </c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92</v>
      </c>
      <c r="B25" s="152" t="s">
        <v>154</v>
      </c>
      <c r="C25" s="139">
        <f>'9.1.1. sz. mell '!C27+'9.2.1. sz. mell  '!C27</f>
        <v>102300000</v>
      </c>
      <c r="D25" s="139">
        <f>'9.1.1. sz. mell '!D27+'9.2.1. sz. mell  '!D27</f>
        <v>-29920000</v>
      </c>
      <c r="E25" s="139">
        <f>'9.1.1. sz. mell '!E27+'9.2.1. sz. mell  '!E27</f>
        <v>197000</v>
      </c>
      <c r="F25" s="181">
        <f t="shared" si="1"/>
        <v>-29723000</v>
      </c>
      <c r="G25" s="180">
        <f t="shared" si="3"/>
        <v>72577000</v>
      </c>
    </row>
    <row r="26" spans="1:7" s="150" customFormat="1" ht="12" customHeight="1" thickBot="1">
      <c r="A26" s="14" t="s">
        <v>93</v>
      </c>
      <c r="B26" s="153" t="s">
        <v>155</v>
      </c>
      <c r="C26" s="139">
        <f>'9.1.1. sz. mell '!C28+'9.2.1. sz. mell  '!C28</f>
        <v>35441000</v>
      </c>
      <c r="D26" s="139">
        <f>'9.1.1. sz. mell '!D28+'9.2.1. sz. mell  '!D28</f>
        <v>0</v>
      </c>
      <c r="E26" s="139">
        <f>'9.1.1. sz. mell '!E28+'9.2.1. sz. mell  '!E28</f>
        <v>0</v>
      </c>
      <c r="F26" s="300">
        <f t="shared" si="1"/>
        <v>0</v>
      </c>
      <c r="G26" s="180">
        <f t="shared" si="3"/>
        <v>35441000</v>
      </c>
    </row>
    <row r="27" spans="1:7" s="150" customFormat="1" ht="12" customHeight="1" thickBot="1">
      <c r="A27" s="18" t="s">
        <v>94</v>
      </c>
      <c r="B27" s="19" t="s">
        <v>428</v>
      </c>
      <c r="C27" s="143">
        <f>+C28+C30+C31+C32+C33+C34+C35+C29</f>
        <v>69950000</v>
      </c>
      <c r="D27" s="143">
        <f>+D28+D30+D31+D32+D33+D34+D35+D29</f>
        <v>0</v>
      </c>
      <c r="E27" s="143">
        <f>+E28+E30+E31+E32+E33+E34+E35+E29</f>
        <v>0</v>
      </c>
      <c r="F27" s="143">
        <f>+F28+F30+F31+F32+F33+F34+F35+F29</f>
        <v>0</v>
      </c>
      <c r="G27" s="143">
        <f>+G28+G30+G31+G32+G33+G34+G35+G29</f>
        <v>69950000</v>
      </c>
    </row>
    <row r="28" spans="1:7" s="150" customFormat="1" ht="12" customHeight="1">
      <c r="A28" s="167" t="s">
        <v>156</v>
      </c>
      <c r="B28" s="151" t="s">
        <v>422</v>
      </c>
      <c r="C28" s="181">
        <f>'9.1.1. sz. mell '!C30+'9.2.1. sz. mell  '!C30</f>
        <v>7000000</v>
      </c>
      <c r="D28" s="181">
        <f>'9.1.1. sz. mell '!D30+'9.2.1. sz. mell  '!D30</f>
        <v>0</v>
      </c>
      <c r="E28" s="181">
        <f>'9.1.1. sz. mell '!E30+'9.2.1. sz. mell  '!E30</f>
        <v>0</v>
      </c>
      <c r="F28" s="181">
        <f t="shared" si="1"/>
        <v>0</v>
      </c>
      <c r="G28" s="180">
        <f aca="true" t="shared" si="4" ref="G28:G35">C28+F28</f>
        <v>7000000</v>
      </c>
    </row>
    <row r="29" spans="1:7" s="150" customFormat="1" ht="12" customHeight="1">
      <c r="A29" s="167" t="s">
        <v>157</v>
      </c>
      <c r="B29" s="151" t="s">
        <v>451</v>
      </c>
      <c r="C29" s="181">
        <f>'9.1.1. sz. mell '!C31+'9.2.1. sz. mell  '!C31</f>
        <v>200000</v>
      </c>
      <c r="D29" s="181">
        <f>'9.1.1. sz. mell '!D31+'9.2.1. sz. mell  '!D31</f>
        <v>0</v>
      </c>
      <c r="E29" s="181">
        <f>'9.1.1. sz. mell '!E31+'9.2.1. sz. mell  '!E31</f>
        <v>0</v>
      </c>
      <c r="F29" s="181"/>
      <c r="G29" s="180">
        <f t="shared" si="4"/>
        <v>200000</v>
      </c>
    </row>
    <row r="30" spans="1:7" s="150" customFormat="1" ht="12" customHeight="1">
      <c r="A30" s="168" t="s">
        <v>158</v>
      </c>
      <c r="B30" s="152" t="s">
        <v>452</v>
      </c>
      <c r="C30" s="181">
        <f>'9.1.1. sz. mell '!C32+'9.2.1. sz. mell  '!C32</f>
        <v>7600000</v>
      </c>
      <c r="D30" s="181">
        <f>'9.1.1. sz. mell '!D32+'9.2.1. sz. mell  '!D32</f>
        <v>0</v>
      </c>
      <c r="E30" s="181">
        <f>'9.1.1. sz. mell '!E32+'9.2.1. sz. mell  '!E32</f>
        <v>0</v>
      </c>
      <c r="F30" s="181">
        <f t="shared" si="1"/>
        <v>0</v>
      </c>
      <c r="G30" s="180">
        <f t="shared" si="4"/>
        <v>7600000</v>
      </c>
    </row>
    <row r="31" spans="1:7" s="150" customFormat="1" ht="12" customHeight="1">
      <c r="A31" s="168" t="s">
        <v>159</v>
      </c>
      <c r="B31" s="152" t="s">
        <v>423</v>
      </c>
      <c r="C31" s="181">
        <f>'9.1.1. sz. mell '!C33+'9.2.1. sz. mell  '!C33</f>
        <v>50000000</v>
      </c>
      <c r="D31" s="181">
        <f>'9.1.1. sz. mell '!D33+'9.2.1. sz. mell  '!D33</f>
        <v>0</v>
      </c>
      <c r="E31" s="181">
        <f>'9.1.1. sz. mell '!E33+'9.2.1. sz. mell  '!E33</f>
        <v>0</v>
      </c>
      <c r="F31" s="181">
        <f t="shared" si="1"/>
        <v>0</v>
      </c>
      <c r="G31" s="180">
        <f t="shared" si="4"/>
        <v>50000000</v>
      </c>
    </row>
    <row r="32" spans="1:7" s="150" customFormat="1" ht="12" customHeight="1">
      <c r="A32" s="168" t="s">
        <v>425</v>
      </c>
      <c r="B32" s="152" t="s">
        <v>424</v>
      </c>
      <c r="C32" s="181">
        <f>'9.1.1. sz. mell '!C34+'9.2.1. sz. mell  '!C34</f>
        <v>0</v>
      </c>
      <c r="D32" s="181">
        <f>'9.1.1. sz. mell '!D34+'9.2.1. sz. mell  '!D34</f>
        <v>0</v>
      </c>
      <c r="E32" s="181">
        <f>'9.1.1. sz. mell '!E34+'9.2.1. sz. mell  '!E34</f>
        <v>0</v>
      </c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68" t="s">
        <v>426</v>
      </c>
      <c r="B33" s="152" t="s">
        <v>160</v>
      </c>
      <c r="C33" s="181">
        <f>'9.1.1. sz. mell '!C35+'9.2.1. sz. mell  '!C35</f>
        <v>5000000</v>
      </c>
      <c r="D33" s="181">
        <f>'9.1.1. sz. mell '!D35+'9.2.1. sz. mell  '!D35</f>
        <v>0</v>
      </c>
      <c r="E33" s="181">
        <f>'9.1.1. sz. mell '!E35+'9.2.1. sz. mell  '!E35</f>
        <v>0</v>
      </c>
      <c r="F33" s="181">
        <f t="shared" si="1"/>
        <v>0</v>
      </c>
      <c r="G33" s="180">
        <f t="shared" si="4"/>
        <v>5000000</v>
      </c>
    </row>
    <row r="34" spans="1:7" s="150" customFormat="1" ht="12" customHeight="1">
      <c r="A34" s="168" t="s">
        <v>427</v>
      </c>
      <c r="B34" s="152" t="s">
        <v>161</v>
      </c>
      <c r="C34" s="181">
        <f>'9.1.1. sz. mell '!C36+'9.2.1. sz. mell  '!C36</f>
        <v>0</v>
      </c>
      <c r="D34" s="181">
        <f>'9.1.1. sz. mell '!D36+'9.2.1. sz. mell  '!D36</f>
        <v>0</v>
      </c>
      <c r="E34" s="181">
        <f>'9.1.1. sz. mell '!E36+'9.2.1. sz. mell  '!E36</f>
        <v>0</v>
      </c>
      <c r="F34" s="181">
        <f t="shared" si="1"/>
        <v>0</v>
      </c>
      <c r="G34" s="180">
        <f t="shared" si="4"/>
        <v>0</v>
      </c>
    </row>
    <row r="35" spans="1:7" s="150" customFormat="1" ht="12" customHeight="1" thickBot="1">
      <c r="A35" s="169" t="s">
        <v>453</v>
      </c>
      <c r="B35" s="80" t="s">
        <v>162</v>
      </c>
      <c r="C35" s="181">
        <f>'9.1.1. sz. mell '!C37+'9.2.1. sz. mell  '!C37</f>
        <v>150000</v>
      </c>
      <c r="D35" s="181">
        <f>'9.1.1. sz. mell '!D37+'9.2.1. sz. mell  '!D37</f>
        <v>0</v>
      </c>
      <c r="E35" s="181">
        <f>'9.1.1. sz. mell '!E37+'9.2.1. sz. mell  '!E37</f>
        <v>0</v>
      </c>
      <c r="F35" s="300">
        <f t="shared" si="1"/>
        <v>0</v>
      </c>
      <c r="G35" s="180">
        <f t="shared" si="4"/>
        <v>150000</v>
      </c>
    </row>
    <row r="36" spans="1:7" s="150" customFormat="1" ht="12" customHeight="1" thickBot="1">
      <c r="A36" s="18" t="s">
        <v>9</v>
      </c>
      <c r="B36" s="19" t="s">
        <v>300</v>
      </c>
      <c r="C36" s="137">
        <f>SUM(C37:C47)</f>
        <v>17234000</v>
      </c>
      <c r="D36" s="137">
        <f>SUM(D37:D47)</f>
        <v>0</v>
      </c>
      <c r="E36" s="137">
        <f>SUM(E37:E47)</f>
        <v>48000</v>
      </c>
      <c r="F36" s="137">
        <f>SUM(F37:F47)</f>
        <v>48000</v>
      </c>
      <c r="G36" s="77">
        <f>SUM(G37:G47)</f>
        <v>17282000</v>
      </c>
    </row>
    <row r="37" spans="1:7" s="150" customFormat="1" ht="12" customHeight="1">
      <c r="A37" s="13" t="s">
        <v>52</v>
      </c>
      <c r="B37" s="151" t="s">
        <v>165</v>
      </c>
      <c r="C37" s="139">
        <f>'9.1.1. sz. mell '!C39+'9.2.1. sz. mell  '!C39</f>
        <v>0</v>
      </c>
      <c r="D37" s="139">
        <f>'9.1.1. sz. mell '!D39+'9.2.1. sz. mell  '!D39</f>
        <v>0</v>
      </c>
      <c r="E37" s="139">
        <f>'9.1.1. sz. mell '!E39+'9.2.1. sz. mell  '!E39</f>
        <v>0</v>
      </c>
      <c r="F37" s="181">
        <f t="shared" si="1"/>
        <v>0</v>
      </c>
      <c r="G37" s="180">
        <f aca="true" t="shared" si="5" ref="G37:G47">C37+F37</f>
        <v>0</v>
      </c>
    </row>
    <row r="38" spans="1:7" s="150" customFormat="1" ht="12" customHeight="1">
      <c r="A38" s="12" t="s">
        <v>53</v>
      </c>
      <c r="B38" s="152" t="s">
        <v>166</v>
      </c>
      <c r="C38" s="139">
        <f>'9.1.1. sz. mell '!C40+'9.2.1. sz. mell  '!C40</f>
        <v>4800000</v>
      </c>
      <c r="D38" s="139">
        <f>'9.1.1. sz. mell '!D40+'9.2.1. sz. mell  '!D40</f>
        <v>0</v>
      </c>
      <c r="E38" s="139">
        <f>'9.1.1. sz. mell '!E40+'9.2.1. sz. mell  '!E40</f>
        <v>0</v>
      </c>
      <c r="F38" s="181">
        <f t="shared" si="1"/>
        <v>0</v>
      </c>
      <c r="G38" s="180">
        <f t="shared" si="5"/>
        <v>4800000</v>
      </c>
    </row>
    <row r="39" spans="1:7" s="150" customFormat="1" ht="12" customHeight="1">
      <c r="A39" s="12" t="s">
        <v>54</v>
      </c>
      <c r="B39" s="152" t="s">
        <v>167</v>
      </c>
      <c r="C39" s="139">
        <f>'9.1.1. sz. mell '!C41+'9.2.1. sz. mell  '!C41</f>
        <v>350000</v>
      </c>
      <c r="D39" s="139">
        <f>'9.1.1. sz. mell '!D41+'9.2.1. sz. mell  '!D41</f>
        <v>0</v>
      </c>
      <c r="E39" s="139">
        <f>'9.1.1. sz. mell '!E41+'9.2.1. sz. mell  '!E41</f>
        <v>0</v>
      </c>
      <c r="F39" s="181">
        <f t="shared" si="1"/>
        <v>0</v>
      </c>
      <c r="G39" s="180">
        <f t="shared" si="5"/>
        <v>350000</v>
      </c>
    </row>
    <row r="40" spans="1:7" s="150" customFormat="1" ht="12" customHeight="1">
      <c r="A40" s="12" t="s">
        <v>96</v>
      </c>
      <c r="B40" s="152" t="s">
        <v>168</v>
      </c>
      <c r="C40" s="139">
        <f>'9.1.1. sz. mell '!C42+'9.2.1. sz. mell  '!C42</f>
        <v>10770000</v>
      </c>
      <c r="D40" s="139">
        <f>'9.1.1. sz. mell '!D42+'9.2.1. sz. mell  '!D42</f>
        <v>0</v>
      </c>
      <c r="E40" s="139">
        <f>'9.1.1. sz. mell '!E42+'9.2.1. sz. mell  '!E42</f>
        <v>0</v>
      </c>
      <c r="F40" s="181">
        <f t="shared" si="1"/>
        <v>0</v>
      </c>
      <c r="G40" s="180">
        <f t="shared" si="5"/>
        <v>10770000</v>
      </c>
    </row>
    <row r="41" spans="1:7" s="150" customFormat="1" ht="12" customHeight="1">
      <c r="A41" s="12" t="s">
        <v>97</v>
      </c>
      <c r="B41" s="152" t="s">
        <v>169</v>
      </c>
      <c r="C41" s="139">
        <f>'9.1.1. sz. mell '!C43+'9.2.1. sz. mell  '!C43</f>
        <v>0</v>
      </c>
      <c r="D41" s="139">
        <f>'9.1.1. sz. mell '!D43+'9.2.1. sz. mell  '!D43</f>
        <v>0</v>
      </c>
      <c r="E41" s="139">
        <f>'9.1.1. sz. mell '!E43+'9.2.1. sz. mell  '!E43</f>
        <v>0</v>
      </c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98</v>
      </c>
      <c r="B42" s="152" t="s">
        <v>170</v>
      </c>
      <c r="C42" s="139">
        <f>'9.1.1. sz. mell '!C44+'9.2.1. sz. mell  '!C44</f>
        <v>0</v>
      </c>
      <c r="D42" s="139">
        <f>'9.1.1. sz. mell '!D44+'9.2.1. sz. mell  '!D44</f>
        <v>0</v>
      </c>
      <c r="E42" s="139">
        <f>'9.1.1. sz. mell '!E44+'9.2.1. sz. mell  '!E44</f>
        <v>0</v>
      </c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99</v>
      </c>
      <c r="B43" s="152" t="s">
        <v>171</v>
      </c>
      <c r="C43" s="139">
        <f>'9.1.1. sz. mell '!C45+'9.2.1. sz. mell  '!C45</f>
        <v>0</v>
      </c>
      <c r="D43" s="139">
        <f>'9.1.1. sz. mell '!D45+'9.2.1. sz. mell  '!D45</f>
        <v>0</v>
      </c>
      <c r="E43" s="139">
        <f>'9.1.1. sz. mell '!E45+'9.2.1. sz. mell  '!E45</f>
        <v>0</v>
      </c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100</v>
      </c>
      <c r="B44" s="152" t="s">
        <v>429</v>
      </c>
      <c r="C44" s="139">
        <f>'9.1.1. sz. mell '!C46+'9.2.1. sz. mell  '!C46</f>
        <v>233000</v>
      </c>
      <c r="D44" s="139">
        <f>'9.1.1. sz. mell '!D46+'9.2.1. sz. mell  '!D46</f>
        <v>0</v>
      </c>
      <c r="E44" s="139">
        <f>'9.1.1. sz. mell '!E46+'9.2.1. sz. mell  '!E46</f>
        <v>0</v>
      </c>
      <c r="F44" s="181">
        <f t="shared" si="1"/>
        <v>0</v>
      </c>
      <c r="G44" s="180">
        <f t="shared" si="5"/>
        <v>233000</v>
      </c>
    </row>
    <row r="45" spans="1:7" s="150" customFormat="1" ht="12" customHeight="1">
      <c r="A45" s="12" t="s">
        <v>163</v>
      </c>
      <c r="B45" s="152" t="s">
        <v>173</v>
      </c>
      <c r="C45" s="139">
        <f>'9.1.1. sz. mell '!C47+'9.2.1. sz. mell  '!C47</f>
        <v>0</v>
      </c>
      <c r="D45" s="139">
        <f>'9.1.1. sz. mell '!D47+'9.2.1. sz. mell  '!D47</f>
        <v>0</v>
      </c>
      <c r="E45" s="139">
        <f>'9.1.1. sz. mell '!E47+'9.2.1. sz. mell  '!E47</f>
        <v>0</v>
      </c>
      <c r="F45" s="301">
        <f t="shared" si="1"/>
        <v>0</v>
      </c>
      <c r="G45" s="180">
        <f t="shared" si="5"/>
        <v>0</v>
      </c>
    </row>
    <row r="46" spans="1:7" s="150" customFormat="1" ht="12" customHeight="1">
      <c r="A46" s="14" t="s">
        <v>164</v>
      </c>
      <c r="B46" s="153" t="s">
        <v>302</v>
      </c>
      <c r="C46" s="139">
        <f>'9.1.1. sz. mell '!C48+'9.2.1. sz. mell  '!C48</f>
        <v>0</v>
      </c>
      <c r="D46" s="139">
        <f>'9.1.1. sz. mell '!D48+'9.2.1. sz. mell  '!D48</f>
        <v>0</v>
      </c>
      <c r="E46" s="139">
        <f>'9.1.1. sz. mell '!E48+'9.2.1. sz. mell  '!E48</f>
        <v>0</v>
      </c>
      <c r="F46" s="302">
        <f t="shared" si="1"/>
        <v>0</v>
      </c>
      <c r="G46" s="180">
        <f t="shared" si="5"/>
        <v>0</v>
      </c>
    </row>
    <row r="47" spans="1:7" s="150" customFormat="1" ht="12" customHeight="1" thickBot="1">
      <c r="A47" s="14" t="s">
        <v>301</v>
      </c>
      <c r="B47" s="80" t="s">
        <v>174</v>
      </c>
      <c r="C47" s="139">
        <f>'9.1.1. sz. mell '!C49+'9.2.1. sz. mell  '!C49</f>
        <v>1081000</v>
      </c>
      <c r="D47" s="139">
        <f>'9.1.1. sz. mell '!D49+'9.2.1. sz. mell  '!D49</f>
        <v>0</v>
      </c>
      <c r="E47" s="139">
        <f>'9.1.1. sz. mell '!E49+'9.2.1. sz. mell  '!E49</f>
        <v>48000</v>
      </c>
      <c r="F47" s="303">
        <f t="shared" si="1"/>
        <v>48000</v>
      </c>
      <c r="G47" s="180">
        <f t="shared" si="5"/>
        <v>1129000</v>
      </c>
    </row>
    <row r="48" spans="1:7" s="150" customFormat="1" ht="12" customHeight="1" thickBot="1">
      <c r="A48" s="18" t="s">
        <v>10</v>
      </c>
      <c r="B48" s="19" t="s">
        <v>175</v>
      </c>
      <c r="C48" s="137">
        <f>SUM(C49:C53)</f>
        <v>0</v>
      </c>
      <c r="D48" s="137">
        <f>SUM(D49:D53)</f>
        <v>0</v>
      </c>
      <c r="E48" s="137">
        <f>SUM(E49:E53)</f>
        <v>0</v>
      </c>
      <c r="F48" s="137">
        <f>SUM(F49:F53)</f>
        <v>0</v>
      </c>
      <c r="G48" s="77">
        <f>SUM(G49:G53)</f>
        <v>0</v>
      </c>
    </row>
    <row r="49" spans="1:7" s="150" customFormat="1" ht="12" customHeight="1">
      <c r="A49" s="13" t="s">
        <v>55</v>
      </c>
      <c r="B49" s="151" t="s">
        <v>179</v>
      </c>
      <c r="C49" s="182">
        <f>'9.1.1. sz. mell '!C51+'9.2.1. sz. mell  '!C51</f>
        <v>0</v>
      </c>
      <c r="D49" s="182">
        <f>'9.1.1. sz. mell '!D51+'9.2.1. sz. mell  '!D51</f>
        <v>0</v>
      </c>
      <c r="E49" s="182">
        <f>'9.1.1. sz. mell '!E51+'9.2.1. sz. mell  '!E51</f>
        <v>0</v>
      </c>
      <c r="F49" s="301">
        <f t="shared" si="1"/>
        <v>0</v>
      </c>
      <c r="G49" s="243">
        <f>C49+F49</f>
        <v>0</v>
      </c>
    </row>
    <row r="50" spans="1:7" s="150" customFormat="1" ht="12" customHeight="1">
      <c r="A50" s="12" t="s">
        <v>56</v>
      </c>
      <c r="B50" s="152" t="s">
        <v>180</v>
      </c>
      <c r="C50" s="182">
        <f>'9.1.1. sz. mell '!C52+'9.2.1. sz. mell  '!C52</f>
        <v>0</v>
      </c>
      <c r="D50" s="182">
        <f>'9.1.1. sz. mell '!D52+'9.2.1. sz. mell  '!D52</f>
        <v>0</v>
      </c>
      <c r="E50" s="182">
        <f>'9.1.1. sz. mell '!E52+'9.2.1. sz. mell  '!E52</f>
        <v>0</v>
      </c>
      <c r="F50" s="301">
        <f t="shared" si="1"/>
        <v>0</v>
      </c>
      <c r="G50" s="243">
        <f>C50+F50</f>
        <v>0</v>
      </c>
    </row>
    <row r="51" spans="1:7" s="150" customFormat="1" ht="12" customHeight="1">
      <c r="A51" s="12" t="s">
        <v>176</v>
      </c>
      <c r="B51" s="152" t="s">
        <v>181</v>
      </c>
      <c r="C51" s="182">
        <f>'9.1.1. sz. mell '!C53+'9.2.1. sz. mell  '!C53</f>
        <v>0</v>
      </c>
      <c r="D51" s="182">
        <f>'9.1.1. sz. mell '!D53+'9.2.1. sz. mell  '!D53</f>
        <v>0</v>
      </c>
      <c r="E51" s="182">
        <f>'9.1.1. sz. mell '!E53+'9.2.1. sz. mell  '!E53</f>
        <v>0</v>
      </c>
      <c r="F51" s="301">
        <f t="shared" si="1"/>
        <v>0</v>
      </c>
      <c r="G51" s="243">
        <f>C51+F51</f>
        <v>0</v>
      </c>
    </row>
    <row r="52" spans="1:7" s="150" customFormat="1" ht="12" customHeight="1">
      <c r="A52" s="12" t="s">
        <v>177</v>
      </c>
      <c r="B52" s="152" t="s">
        <v>182</v>
      </c>
      <c r="C52" s="182">
        <f>'9.1.1. sz. mell '!C54+'9.2.1. sz. mell  '!C54</f>
        <v>0</v>
      </c>
      <c r="D52" s="182">
        <f>'9.1.1. sz. mell '!D54+'9.2.1. sz. mell  '!D54</f>
        <v>0</v>
      </c>
      <c r="E52" s="182">
        <f>'9.1.1. sz. mell '!E54+'9.2.1. sz. mell  '!E54</f>
        <v>0</v>
      </c>
      <c r="F52" s="301">
        <f t="shared" si="1"/>
        <v>0</v>
      </c>
      <c r="G52" s="243">
        <f>C52+F52</f>
        <v>0</v>
      </c>
    </row>
    <row r="53" spans="1:7" s="150" customFormat="1" ht="12" customHeight="1" thickBot="1">
      <c r="A53" s="14" t="s">
        <v>178</v>
      </c>
      <c r="B53" s="80" t="s">
        <v>183</v>
      </c>
      <c r="C53" s="182">
        <f>'9.1.1. sz. mell '!C55+'9.2.1. sz. mell  '!C55</f>
        <v>0</v>
      </c>
      <c r="D53" s="182">
        <f>'9.1.1. sz. mell '!D55+'9.2.1. sz. mell  '!D55</f>
        <v>0</v>
      </c>
      <c r="E53" s="182">
        <f>'9.1.1. sz. mell '!E55+'9.2.1. sz. mell  '!E55</f>
        <v>0</v>
      </c>
      <c r="F53" s="302">
        <f t="shared" si="1"/>
        <v>0</v>
      </c>
      <c r="G53" s="243">
        <f>C53+F53</f>
        <v>0</v>
      </c>
    </row>
    <row r="54" spans="1:7" s="150" customFormat="1" ht="12" customHeight="1" thickBot="1">
      <c r="A54" s="18" t="s">
        <v>101</v>
      </c>
      <c r="B54" s="19" t="s">
        <v>184</v>
      </c>
      <c r="C54" s="137">
        <f>SUM(C55:C57)</f>
        <v>0</v>
      </c>
      <c r="D54" s="137">
        <f>SUM(D55:D57)</f>
        <v>0</v>
      </c>
      <c r="E54" s="137">
        <f>SUM(E55:E57)</f>
        <v>0</v>
      </c>
      <c r="F54" s="137">
        <f>SUM(F55:F57)</f>
        <v>0</v>
      </c>
      <c r="G54" s="77">
        <f>SUM(G55:G57)</f>
        <v>0</v>
      </c>
    </row>
    <row r="55" spans="1:7" s="150" customFormat="1" ht="12" customHeight="1">
      <c r="A55" s="13" t="s">
        <v>57</v>
      </c>
      <c r="B55" s="151" t="s">
        <v>185</v>
      </c>
      <c r="C55" s="139">
        <f>'9.1.1. sz. mell '!C57+'9.2.1. sz. mell  '!C57</f>
        <v>0</v>
      </c>
      <c r="D55" s="139">
        <f>'9.1.1. sz. mell '!D57+'9.2.1. sz. mell  '!D57</f>
        <v>0</v>
      </c>
      <c r="E55" s="139">
        <f>'9.1.1. sz. mell '!E57+'9.2.1. sz. mell  '!E57</f>
        <v>0</v>
      </c>
      <c r="F55" s="181">
        <f t="shared" si="1"/>
        <v>0</v>
      </c>
      <c r="G55" s="180">
        <f>C55+F55</f>
        <v>0</v>
      </c>
    </row>
    <row r="56" spans="1:7" s="150" customFormat="1" ht="22.5">
      <c r="A56" s="12" t="s">
        <v>58</v>
      </c>
      <c r="B56" s="152" t="s">
        <v>295</v>
      </c>
      <c r="C56" s="139">
        <f>'9.1.1. sz. mell '!C58+'9.2.1. sz. mell  '!C58</f>
        <v>0</v>
      </c>
      <c r="D56" s="139">
        <f>'9.1.1. sz. mell '!D58+'9.2.1. sz. mell  '!D58</f>
        <v>0</v>
      </c>
      <c r="E56" s="139">
        <f>'9.1.1. sz. mell '!E58+'9.2.1. sz. mell  '!E58</f>
        <v>0</v>
      </c>
      <c r="F56" s="181">
        <f t="shared" si="1"/>
        <v>0</v>
      </c>
      <c r="G56" s="180">
        <f>C56+F56</f>
        <v>0</v>
      </c>
    </row>
    <row r="57" spans="1:7" s="150" customFormat="1" ht="12" customHeight="1">
      <c r="A57" s="12" t="s">
        <v>188</v>
      </c>
      <c r="B57" s="152" t="s">
        <v>186</v>
      </c>
      <c r="C57" s="139">
        <f>'9.1.1. sz. mell '!C59+'9.2.1. sz. mell  '!C59</f>
        <v>0</v>
      </c>
      <c r="D57" s="139">
        <f>'9.1.1. sz. mell '!D59+'9.2.1. sz. mell  '!D59</f>
        <v>0</v>
      </c>
      <c r="E57" s="139">
        <f>'9.1.1. sz. mell '!E59+'9.2.1. sz. mell  '!E59</f>
        <v>0</v>
      </c>
      <c r="F57" s="181">
        <f t="shared" si="1"/>
        <v>0</v>
      </c>
      <c r="G57" s="180">
        <f>C57+F57</f>
        <v>0</v>
      </c>
    </row>
    <row r="58" spans="1:7" s="150" customFormat="1" ht="12" customHeight="1" thickBot="1">
      <c r="A58" s="14" t="s">
        <v>189</v>
      </c>
      <c r="B58" s="80" t="s">
        <v>187</v>
      </c>
      <c r="C58" s="139">
        <f>'9.1.1. sz. mell '!C60+'9.2.1. sz. mell  '!C60</f>
        <v>0</v>
      </c>
      <c r="D58" s="139">
        <f>'9.1.1. sz. mell '!D60+'9.2.1. sz. mell  '!D60</f>
        <v>0</v>
      </c>
      <c r="E58" s="139">
        <f>'9.1.1. sz. mell '!E60+'9.2.1. sz. mell  '!E60</f>
        <v>0</v>
      </c>
      <c r="F58" s="300">
        <f t="shared" si="1"/>
        <v>0</v>
      </c>
      <c r="G58" s="180">
        <f>C58+F58</f>
        <v>0</v>
      </c>
    </row>
    <row r="59" spans="1:7" s="150" customFormat="1" ht="12" customHeight="1" thickBot="1">
      <c r="A59" s="18" t="s">
        <v>12</v>
      </c>
      <c r="B59" s="78" t="s">
        <v>190</v>
      </c>
      <c r="C59" s="137">
        <f>SUM(C60:C62)</f>
        <v>0</v>
      </c>
      <c r="D59" s="137">
        <f>SUM(D60:D62)</f>
        <v>0</v>
      </c>
      <c r="E59" s="137">
        <f>SUM(E60:E62)</f>
        <v>0</v>
      </c>
      <c r="F59" s="137">
        <f>SUM(F60:F62)</f>
        <v>0</v>
      </c>
      <c r="G59" s="77">
        <f>SUM(G60:G62)</f>
        <v>0</v>
      </c>
    </row>
    <row r="60" spans="1:7" s="150" customFormat="1" ht="12" customHeight="1">
      <c r="A60" s="13" t="s">
        <v>102</v>
      </c>
      <c r="B60" s="151" t="s">
        <v>192</v>
      </c>
      <c r="C60" s="141">
        <f>'9.1.1. sz. mell '!C62+'9.2.1. sz. mell  '!C62</f>
        <v>0</v>
      </c>
      <c r="D60" s="141">
        <f>'9.1.1. sz. mell '!D62+'9.2.1. sz. mell  '!D62</f>
        <v>0</v>
      </c>
      <c r="E60" s="141">
        <f>'9.1.1. sz. mell '!E62+'9.2.1. sz. mell  '!E62</f>
        <v>0</v>
      </c>
      <c r="F60" s="304">
        <f t="shared" si="1"/>
        <v>0</v>
      </c>
      <c r="G60" s="242">
        <f>C60+F60</f>
        <v>0</v>
      </c>
    </row>
    <row r="61" spans="1:7" s="150" customFormat="1" ht="22.5">
      <c r="A61" s="12" t="s">
        <v>103</v>
      </c>
      <c r="B61" s="152" t="s">
        <v>296</v>
      </c>
      <c r="C61" s="141">
        <f>'9.1.1. sz. mell '!C63+'9.2.1. sz. mell  '!C63</f>
        <v>0</v>
      </c>
      <c r="D61" s="141">
        <f>'9.1.1. sz. mell '!D63+'9.2.1. sz. mell  '!D63</f>
        <v>0</v>
      </c>
      <c r="E61" s="141">
        <f>'9.1.1. sz. mell '!E63+'9.2.1. sz. mell  '!E63</f>
        <v>0</v>
      </c>
      <c r="F61" s="304">
        <f t="shared" si="1"/>
        <v>0</v>
      </c>
      <c r="G61" s="242">
        <f>C61+F61</f>
        <v>0</v>
      </c>
    </row>
    <row r="62" spans="1:7" s="150" customFormat="1" ht="12" customHeight="1">
      <c r="A62" s="12" t="s">
        <v>123</v>
      </c>
      <c r="B62" s="152" t="s">
        <v>193</v>
      </c>
      <c r="C62" s="141">
        <f>'9.1.1. sz. mell '!C64+'9.2.1. sz. mell  '!C64</f>
        <v>0</v>
      </c>
      <c r="D62" s="141">
        <f>'9.1.1. sz. mell '!D64+'9.2.1. sz. mell  '!D64</f>
        <v>0</v>
      </c>
      <c r="E62" s="141">
        <f>'9.1.1. sz. mell '!E64+'9.2.1. sz. mell  '!E64</f>
        <v>0</v>
      </c>
      <c r="F62" s="304">
        <f t="shared" si="1"/>
        <v>0</v>
      </c>
      <c r="G62" s="242">
        <f>C62+F62</f>
        <v>0</v>
      </c>
    </row>
    <row r="63" spans="1:7" s="150" customFormat="1" ht="12" customHeight="1" thickBot="1">
      <c r="A63" s="14" t="s">
        <v>191</v>
      </c>
      <c r="B63" s="80" t="s">
        <v>194</v>
      </c>
      <c r="C63" s="141">
        <f>'9.1.1. sz. mell '!C65+'9.2.1. sz. mell  '!C65</f>
        <v>0</v>
      </c>
      <c r="D63" s="141">
        <f>'9.1.1. sz. mell '!D65+'9.2.1. sz. mell  '!D65</f>
        <v>0</v>
      </c>
      <c r="E63" s="141">
        <f>'9.1.1. sz. mell '!E65+'9.2.1. sz. mell  '!E65</f>
        <v>0</v>
      </c>
      <c r="F63" s="304">
        <f t="shared" si="1"/>
        <v>0</v>
      </c>
      <c r="G63" s="242">
        <f>C63+F63</f>
        <v>0</v>
      </c>
    </row>
    <row r="64" spans="1:7" s="150" customFormat="1" ht="12" customHeight="1" thickBot="1">
      <c r="A64" s="193" t="s">
        <v>342</v>
      </c>
      <c r="B64" s="19" t="s">
        <v>195</v>
      </c>
      <c r="C64" s="143">
        <f>+C6+C13+C20+C27+C36+C48+C54+C59</f>
        <v>417139899</v>
      </c>
      <c r="D64" s="143">
        <f>+D6+D13+D20+D27+D36+D48+D54+D59</f>
        <v>-2118180</v>
      </c>
      <c r="E64" s="143">
        <f>+E6+E13+E20+E27+E36+E48+E54+E59</f>
        <v>4184475</v>
      </c>
      <c r="F64" s="143">
        <f>+F6+F13+F20+F27+F36+F48+F54+F59</f>
        <v>2066295</v>
      </c>
      <c r="G64" s="179">
        <f>+G6+G13+G20+G27+G36+G48+G54+G59</f>
        <v>419206194</v>
      </c>
    </row>
    <row r="65" spans="1:7" s="150" customFormat="1" ht="12" customHeight="1" thickBot="1">
      <c r="A65" s="183" t="s">
        <v>196</v>
      </c>
      <c r="B65" s="78" t="s">
        <v>197</v>
      </c>
      <c r="C65" s="137">
        <f>SUM(C66:C68)</f>
        <v>27000000</v>
      </c>
      <c r="D65" s="137">
        <f>SUM(D66:D68)</f>
        <v>53354784</v>
      </c>
      <c r="E65" s="137">
        <f>SUM(E66:E68)</f>
        <v>0</v>
      </c>
      <c r="F65" s="137">
        <f>SUM(F66:F68)</f>
        <v>53354784</v>
      </c>
      <c r="G65" s="77">
        <f>SUM(G66:G68)</f>
        <v>80354784</v>
      </c>
    </row>
    <row r="66" spans="1:7" s="150" customFormat="1" ht="12" customHeight="1">
      <c r="A66" s="13" t="s">
        <v>225</v>
      </c>
      <c r="B66" s="151" t="s">
        <v>198</v>
      </c>
      <c r="C66" s="141">
        <f>'9.1.1. sz. mell '!C68+'9.2.1. sz. mell  '!C68</f>
        <v>0</v>
      </c>
      <c r="D66" s="141">
        <f>'9.1.1. sz. mell '!D68+'9.2.1. sz. mell  '!D68</f>
        <v>0</v>
      </c>
      <c r="E66" s="141">
        <f>'9.1.1. sz. mell '!E68+'9.2.1. sz. mell  '!E68</f>
        <v>0</v>
      </c>
      <c r="F66" s="304">
        <f>D66+E66</f>
        <v>0</v>
      </c>
      <c r="G66" s="242">
        <f>C66+F66</f>
        <v>0</v>
      </c>
    </row>
    <row r="67" spans="1:7" s="150" customFormat="1" ht="12" customHeight="1">
      <c r="A67" s="12" t="s">
        <v>234</v>
      </c>
      <c r="B67" s="152" t="s">
        <v>199</v>
      </c>
      <c r="C67" s="141">
        <f>'9.1.1. sz. mell '!C69+'9.2.1. sz. mell  '!C69</f>
        <v>0</v>
      </c>
      <c r="D67" s="141">
        <f>'9.1.1. sz. mell '!D69+'9.2.1. sz. mell  '!D69</f>
        <v>0</v>
      </c>
      <c r="E67" s="141">
        <f>'9.1.1. sz. mell '!E69+'9.2.1. sz. mell  '!E69</f>
        <v>0</v>
      </c>
      <c r="F67" s="304">
        <f>D67+E67</f>
        <v>0</v>
      </c>
      <c r="G67" s="242">
        <f>C67+F67</f>
        <v>0</v>
      </c>
    </row>
    <row r="68" spans="1:7" s="150" customFormat="1" ht="12" customHeight="1" thickBot="1">
      <c r="A68" s="16" t="s">
        <v>235</v>
      </c>
      <c r="B68" s="319" t="s">
        <v>327</v>
      </c>
      <c r="C68" s="277">
        <f>'9.1.1. sz. mell '!C70+'9.2.1. sz. mell  '!C70</f>
        <v>27000000</v>
      </c>
      <c r="D68" s="277">
        <f>'9.1.1. sz. mell '!D70+'9.2.1. sz. mell  '!D70</f>
        <v>53354784</v>
      </c>
      <c r="E68" s="277">
        <f>'9.1.1. sz. mell '!E70+'9.2.1. sz. mell  '!E70</f>
        <v>0</v>
      </c>
      <c r="F68" s="303">
        <f>D68+E68</f>
        <v>53354784</v>
      </c>
      <c r="G68" s="320">
        <f>C68+F68</f>
        <v>80354784</v>
      </c>
    </row>
    <row r="69" spans="1:7" s="150" customFormat="1" ht="12" customHeight="1" thickBot="1">
      <c r="A69" s="183" t="s">
        <v>201</v>
      </c>
      <c r="B69" s="78" t="s">
        <v>202</v>
      </c>
      <c r="C69" s="137">
        <f>SUM(C70:C73)</f>
        <v>400000000</v>
      </c>
      <c r="D69" s="137">
        <f>SUM(D70:D73)</f>
        <v>0</v>
      </c>
      <c r="E69" s="137">
        <f>SUM(E70:E73)</f>
        <v>0</v>
      </c>
      <c r="F69" s="137">
        <f>SUM(F70:F73)</f>
        <v>0</v>
      </c>
      <c r="G69" s="77">
        <f>SUM(G70:G73)</f>
        <v>400000000</v>
      </c>
    </row>
    <row r="70" spans="1:7" s="150" customFormat="1" ht="12" customHeight="1">
      <c r="A70" s="13" t="s">
        <v>80</v>
      </c>
      <c r="B70" s="262" t="s">
        <v>203</v>
      </c>
      <c r="C70" s="141">
        <f>'9.1.1. sz. mell '!C72+'9.2.1. sz. mell  '!C72</f>
        <v>0</v>
      </c>
      <c r="D70" s="141">
        <f>'9.1.1. sz. mell '!D72+'9.2.1. sz. mell  '!D72</f>
        <v>400000000</v>
      </c>
      <c r="E70" s="141">
        <f>'9.1.1. sz. mell '!E72+'9.2.1. sz. mell  '!E72</f>
        <v>0</v>
      </c>
      <c r="F70" s="304">
        <f>D70+E70</f>
        <v>400000000</v>
      </c>
      <c r="G70" s="242">
        <f>C70+F70</f>
        <v>400000000</v>
      </c>
    </row>
    <row r="71" spans="1:7" s="150" customFormat="1" ht="12" customHeight="1">
      <c r="A71" s="12" t="s">
        <v>81</v>
      </c>
      <c r="B71" s="262" t="s">
        <v>438</v>
      </c>
      <c r="C71" s="141">
        <f>'9.1.1. sz. mell '!C73+'9.2.1. sz. mell  '!C73</f>
        <v>0</v>
      </c>
      <c r="D71" s="141">
        <f>'9.1.1. sz. mell '!D73+'9.2.1. sz. mell  '!D73</f>
        <v>0</v>
      </c>
      <c r="E71" s="141">
        <f>'9.1.1. sz. mell '!E73+'9.2.1. sz. mell  '!E73</f>
        <v>0</v>
      </c>
      <c r="F71" s="304">
        <f>D71+E71</f>
        <v>0</v>
      </c>
      <c r="G71" s="242">
        <f>C71+F71</f>
        <v>0</v>
      </c>
    </row>
    <row r="72" spans="1:7" s="150" customFormat="1" ht="12" customHeight="1">
      <c r="A72" s="12" t="s">
        <v>226</v>
      </c>
      <c r="B72" s="262" t="s">
        <v>204</v>
      </c>
      <c r="C72" s="141">
        <f>'9.1.1. sz. mell '!C74+'9.2.1. sz. mell  '!C74</f>
        <v>400000000</v>
      </c>
      <c r="D72" s="141">
        <f>'9.1.1. sz. mell '!D74+'9.2.1. sz. mell  '!D74</f>
        <v>-400000000</v>
      </c>
      <c r="E72" s="141">
        <f>'9.1.1. sz. mell '!E74+'9.2.1. sz. mell  '!E74</f>
        <v>0</v>
      </c>
      <c r="F72" s="304">
        <f>D72+E72</f>
        <v>-400000000</v>
      </c>
      <c r="G72" s="242">
        <f>C72+F72</f>
        <v>0</v>
      </c>
    </row>
    <row r="73" spans="1:7" s="150" customFormat="1" ht="12" customHeight="1" thickBot="1">
      <c r="A73" s="14" t="s">
        <v>227</v>
      </c>
      <c r="B73" s="263" t="s">
        <v>439</v>
      </c>
      <c r="C73" s="141">
        <f>'9.1.1. sz. mell '!C75+'9.2.1. sz. mell  '!C75</f>
        <v>0</v>
      </c>
      <c r="D73" s="141">
        <f>'9.1.1. sz. mell '!D75+'9.2.1. sz. mell  '!D75</f>
        <v>0</v>
      </c>
      <c r="E73" s="141">
        <f>'9.1.1. sz. mell '!E75+'9.2.1. sz. mell  '!E75</f>
        <v>0</v>
      </c>
      <c r="F73" s="304">
        <f>D73+E73</f>
        <v>0</v>
      </c>
      <c r="G73" s="242">
        <f>C73+F73</f>
        <v>0</v>
      </c>
    </row>
    <row r="74" spans="1:7" s="150" customFormat="1" ht="12" customHeight="1" thickBot="1">
      <c r="A74" s="183" t="s">
        <v>205</v>
      </c>
      <c r="B74" s="78" t="s">
        <v>206</v>
      </c>
      <c r="C74" s="137">
        <f>SUM(C75:C76)</f>
        <v>572614522</v>
      </c>
      <c r="D74" s="137">
        <f>SUM(D75:D76)</f>
        <v>-444779694</v>
      </c>
      <c r="E74" s="137">
        <f>SUM(E75:E76)</f>
        <v>0</v>
      </c>
      <c r="F74" s="137">
        <f>SUM(F75:F76)</f>
        <v>-444779694</v>
      </c>
      <c r="G74" s="77">
        <f>SUM(G75:G76)</f>
        <v>127834828</v>
      </c>
    </row>
    <row r="75" spans="1:7" s="150" customFormat="1" ht="12" customHeight="1">
      <c r="A75" s="13" t="s">
        <v>228</v>
      </c>
      <c r="B75" s="151" t="s">
        <v>207</v>
      </c>
      <c r="C75" s="141">
        <f>'9.1.1. sz. mell '!C77+'9.2.1. sz. mell  '!C77</f>
        <v>572614522</v>
      </c>
      <c r="D75" s="141">
        <f>'9.1.1. sz. mell '!D77+'9.2.1. sz. mell  '!D77</f>
        <v>-444779694</v>
      </c>
      <c r="E75" s="141">
        <f>'9.1.1. sz. mell '!E77+'9.2.1. sz. mell  '!E77</f>
        <v>0</v>
      </c>
      <c r="F75" s="304">
        <f>D75+E75</f>
        <v>-444779694</v>
      </c>
      <c r="G75" s="242">
        <f>C75+F75</f>
        <v>127834828</v>
      </c>
    </row>
    <row r="76" spans="1:7" s="150" customFormat="1" ht="12" customHeight="1" thickBot="1">
      <c r="A76" s="14" t="s">
        <v>229</v>
      </c>
      <c r="B76" s="80" t="s">
        <v>208</v>
      </c>
      <c r="C76" s="141">
        <f>'9.1.1. sz. mell '!C78+'9.2.1. sz. mell  '!C78</f>
        <v>0</v>
      </c>
      <c r="D76" s="141">
        <f>'9.1.1. sz. mell '!D78+'9.2.1. sz. mell  '!D78</f>
        <v>0</v>
      </c>
      <c r="E76" s="141">
        <f>'9.1.1. sz. mell '!E78+'9.2.1. sz. mell  '!E78</f>
        <v>0</v>
      </c>
      <c r="F76" s="304">
        <f>D76+E76</f>
        <v>0</v>
      </c>
      <c r="G76" s="242">
        <f>C76+F76</f>
        <v>0</v>
      </c>
    </row>
    <row r="77" spans="1:7" s="150" customFormat="1" ht="12" customHeight="1" thickBot="1">
      <c r="A77" s="183" t="s">
        <v>209</v>
      </c>
      <c r="B77" s="78" t="s">
        <v>210</v>
      </c>
      <c r="C77" s="137">
        <f>SUM(C78:C80)</f>
        <v>0</v>
      </c>
      <c r="D77" s="137">
        <f>SUM(D78:D80)</f>
        <v>400000000</v>
      </c>
      <c r="E77" s="137">
        <f>SUM(E78:E80)</f>
        <v>0</v>
      </c>
      <c r="F77" s="137">
        <f>SUM(F78:F80)</f>
        <v>400000000</v>
      </c>
      <c r="G77" s="77">
        <f>SUM(G78:G80)</f>
        <v>400000000</v>
      </c>
    </row>
    <row r="78" spans="1:7" s="150" customFormat="1" ht="12" customHeight="1">
      <c r="A78" s="13" t="s">
        <v>230</v>
      </c>
      <c r="B78" s="151" t="s">
        <v>211</v>
      </c>
      <c r="C78" s="141">
        <f>'9.1.1. sz. mell '!C80+'9.2.1. sz. mell  '!C81</f>
        <v>0</v>
      </c>
      <c r="D78" s="141">
        <f>'9.1.1. sz. mell '!D80+'9.2.1. sz. mell  '!D81</f>
        <v>0</v>
      </c>
      <c r="E78" s="141">
        <f>'9.1.1. sz. mell '!E80+'9.2.1. sz. mell  '!E81</f>
        <v>0</v>
      </c>
      <c r="F78" s="304">
        <f>D78+E78</f>
        <v>0</v>
      </c>
      <c r="G78" s="242">
        <f>C78+F78</f>
        <v>0</v>
      </c>
    </row>
    <row r="79" spans="1:7" s="150" customFormat="1" ht="12" customHeight="1">
      <c r="A79" s="12" t="s">
        <v>231</v>
      </c>
      <c r="B79" s="152" t="s">
        <v>212</v>
      </c>
      <c r="C79" s="141">
        <f>'9.1.1. sz. mell '!C81+'9.2.1. sz. mell  '!C82</f>
        <v>0</v>
      </c>
      <c r="D79" s="141">
        <f>'9.1.1. sz. mell '!D81+'9.2.1. sz. mell  '!D82</f>
        <v>0</v>
      </c>
      <c r="E79" s="141">
        <f>'9.1.1. sz. mell '!E81+'9.2.1. sz. mell  '!E82</f>
        <v>0</v>
      </c>
      <c r="F79" s="304">
        <f>D79+E79</f>
        <v>0</v>
      </c>
      <c r="G79" s="242">
        <f>C79+F79</f>
        <v>0</v>
      </c>
    </row>
    <row r="80" spans="1:7" s="150" customFormat="1" ht="12" customHeight="1" thickBot="1">
      <c r="A80" s="14" t="s">
        <v>232</v>
      </c>
      <c r="B80" s="80" t="s">
        <v>440</v>
      </c>
      <c r="C80" s="141">
        <f>'9.1.1. sz. mell '!C82+'9.2.1. sz. mell  '!C83</f>
        <v>0</v>
      </c>
      <c r="D80" s="141">
        <f>'9.1.1. sz. mell '!D82+'9.2.1. sz. mell  '!D83</f>
        <v>400000000</v>
      </c>
      <c r="E80" s="141">
        <f>'9.1.1. sz. mell '!E82+'9.2.1. sz. mell  '!E83</f>
        <v>0</v>
      </c>
      <c r="F80" s="304">
        <f>D80+E80</f>
        <v>400000000</v>
      </c>
      <c r="G80" s="242">
        <f>C80+F80</f>
        <v>400000000</v>
      </c>
    </row>
    <row r="81" spans="1:7" s="150" customFormat="1" ht="12" customHeight="1" thickBot="1">
      <c r="A81" s="183" t="s">
        <v>213</v>
      </c>
      <c r="B81" s="78" t="s">
        <v>233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137">
        <f>SUM(F82:F85)</f>
        <v>0</v>
      </c>
      <c r="G81" s="77">
        <f>SUM(G82:G85)</f>
        <v>0</v>
      </c>
    </row>
    <row r="82" spans="1:7" s="150" customFormat="1" ht="12" customHeight="1">
      <c r="A82" s="154" t="s">
        <v>214</v>
      </c>
      <c r="B82" s="151" t="s">
        <v>215</v>
      </c>
      <c r="C82" s="141">
        <f>'9.1.1. sz. mell '!C84+'9.2.1. sz. mell  '!C85</f>
        <v>0</v>
      </c>
      <c r="D82" s="141">
        <f>'9.1.1. sz. mell '!D84+'9.2.1. sz. mell  '!D85</f>
        <v>0</v>
      </c>
      <c r="E82" s="141">
        <f>'9.1.1. sz. mell '!E84+'9.2.1. sz. mell  '!E85</f>
        <v>0</v>
      </c>
      <c r="F82" s="304">
        <f aca="true" t="shared" si="6" ref="F82:F87">D82+E82</f>
        <v>0</v>
      </c>
      <c r="G82" s="242">
        <f aca="true" t="shared" si="7" ref="G82:G87">C82+F82</f>
        <v>0</v>
      </c>
    </row>
    <row r="83" spans="1:7" s="150" customFormat="1" ht="12" customHeight="1">
      <c r="A83" s="155" t="s">
        <v>216</v>
      </c>
      <c r="B83" s="152" t="s">
        <v>217</v>
      </c>
      <c r="C83" s="141">
        <f>'9.1.1. sz. mell '!C85+'9.2.1. sz. mell  '!C86</f>
        <v>0</v>
      </c>
      <c r="D83" s="141">
        <f>'9.1.1. sz. mell '!D85+'9.2.1. sz. mell  '!D86</f>
        <v>0</v>
      </c>
      <c r="E83" s="141">
        <f>'9.1.1. sz. mell '!E85+'9.2.1. sz. mell  '!E86</f>
        <v>0</v>
      </c>
      <c r="F83" s="304">
        <f t="shared" si="6"/>
        <v>0</v>
      </c>
      <c r="G83" s="242">
        <f t="shared" si="7"/>
        <v>0</v>
      </c>
    </row>
    <row r="84" spans="1:7" s="150" customFormat="1" ht="12" customHeight="1">
      <c r="A84" s="155" t="s">
        <v>218</v>
      </c>
      <c r="B84" s="152" t="s">
        <v>219</v>
      </c>
      <c r="C84" s="141">
        <f>'9.1.1. sz. mell '!C86+'9.2.1. sz. mell  '!C87</f>
        <v>0</v>
      </c>
      <c r="D84" s="141">
        <f>'9.1.1. sz. mell '!D86+'9.2.1. sz. mell  '!D87</f>
        <v>0</v>
      </c>
      <c r="E84" s="141">
        <f>'9.1.1. sz. mell '!E86+'9.2.1. sz. mell  '!E87</f>
        <v>0</v>
      </c>
      <c r="F84" s="304">
        <f t="shared" si="6"/>
        <v>0</v>
      </c>
      <c r="G84" s="242">
        <f t="shared" si="7"/>
        <v>0</v>
      </c>
    </row>
    <row r="85" spans="1:7" s="150" customFormat="1" ht="12" customHeight="1" thickBot="1">
      <c r="A85" s="156" t="s">
        <v>220</v>
      </c>
      <c r="B85" s="80" t="s">
        <v>221</v>
      </c>
      <c r="C85" s="141">
        <f>'9.1.1. sz. mell '!C87+'9.2.1. sz. mell  '!C88</f>
        <v>0</v>
      </c>
      <c r="D85" s="141">
        <f>'9.1.1. sz. mell '!D87+'9.2.1. sz. mell  '!D88</f>
        <v>0</v>
      </c>
      <c r="E85" s="141">
        <f>'9.1.1. sz. mell '!E87+'9.2.1. sz. mell  '!E88</f>
        <v>0</v>
      </c>
      <c r="F85" s="304">
        <f t="shared" si="6"/>
        <v>0</v>
      </c>
      <c r="G85" s="242">
        <f t="shared" si="7"/>
        <v>0</v>
      </c>
    </row>
    <row r="86" spans="1:7" s="150" customFormat="1" ht="12" customHeight="1" thickBot="1">
      <c r="A86" s="183" t="s">
        <v>222</v>
      </c>
      <c r="B86" s="78" t="s">
        <v>341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3.5" customHeight="1" thickBot="1">
      <c r="A87" s="183" t="s">
        <v>224</v>
      </c>
      <c r="B87" s="78" t="s">
        <v>223</v>
      </c>
      <c r="C87" s="185"/>
      <c r="D87" s="185"/>
      <c r="E87" s="185"/>
      <c r="F87" s="137">
        <f t="shared" si="6"/>
        <v>0</v>
      </c>
      <c r="G87" s="77">
        <f t="shared" si="7"/>
        <v>0</v>
      </c>
    </row>
    <row r="88" spans="1:7" s="150" customFormat="1" ht="15.75" customHeight="1" thickBot="1">
      <c r="A88" s="183" t="s">
        <v>236</v>
      </c>
      <c r="B88" s="157" t="s">
        <v>344</v>
      </c>
      <c r="C88" s="143">
        <f>+C65+C69+C74+C77+C81+C87+C86</f>
        <v>999614522</v>
      </c>
      <c r="D88" s="143">
        <f>+D65+D69+D74+D77+D81+D87+D86</f>
        <v>8575090</v>
      </c>
      <c r="E88" s="143">
        <f>+E65+E69+E74+E77+E81+E87+E86</f>
        <v>0</v>
      </c>
      <c r="F88" s="143">
        <f>+F65+F69+F74+F77+F81+F87+F86</f>
        <v>8575090</v>
      </c>
      <c r="G88" s="179">
        <f>+G65+G69+G74+G77+G81+G87+G86</f>
        <v>1008189612</v>
      </c>
    </row>
    <row r="89" spans="1:7" s="150" customFormat="1" ht="25.5" customHeight="1" thickBot="1">
      <c r="A89" s="184" t="s">
        <v>343</v>
      </c>
      <c r="B89" s="158" t="s">
        <v>345</v>
      </c>
      <c r="C89" s="143">
        <f>+C64+C88</f>
        <v>1416754421</v>
      </c>
      <c r="D89" s="143">
        <f>+D64+D88</f>
        <v>6456910</v>
      </c>
      <c r="E89" s="143">
        <f>+E64+E88</f>
        <v>4184475</v>
      </c>
      <c r="F89" s="143">
        <f>+F64+F88</f>
        <v>10641385</v>
      </c>
      <c r="G89" s="179">
        <f>+G64+G88</f>
        <v>1427395806</v>
      </c>
    </row>
    <row r="90" spans="1:3" s="150" customFormat="1" ht="30.75" customHeight="1">
      <c r="A90" s="3"/>
      <c r="B90" s="4"/>
      <c r="C90" s="82"/>
    </row>
    <row r="91" spans="1:7" ht="16.5" customHeight="1">
      <c r="A91" s="403" t="s">
        <v>33</v>
      </c>
      <c r="B91" s="403"/>
      <c r="C91" s="403"/>
      <c r="D91" s="403"/>
      <c r="E91" s="403"/>
      <c r="F91" s="403"/>
      <c r="G91" s="403"/>
    </row>
    <row r="92" spans="1:7" s="159" customFormat="1" ht="16.5" customHeight="1" thickBot="1">
      <c r="A92" s="405" t="s">
        <v>83</v>
      </c>
      <c r="B92" s="405"/>
      <c r="C92" s="52"/>
      <c r="G92" s="52" t="str">
        <f>G2</f>
        <v>Forintban</v>
      </c>
    </row>
    <row r="93" spans="1:7" ht="15.75">
      <c r="A93" s="406" t="s">
        <v>47</v>
      </c>
      <c r="B93" s="408" t="s">
        <v>379</v>
      </c>
      <c r="C93" s="398" t="str">
        <f>+CONCATENATE(LEFT(ÖSSZEFÜGGÉSEK!A6,4),". évi")</f>
        <v>2018. évi</v>
      </c>
      <c r="D93" s="399"/>
      <c r="E93" s="400"/>
      <c r="F93" s="400"/>
      <c r="G93" s="401"/>
    </row>
    <row r="94" spans="1:7" ht="48.75" thickBot="1">
      <c r="A94" s="407"/>
      <c r="B94" s="409"/>
      <c r="C94" s="312" t="s">
        <v>378</v>
      </c>
      <c r="D94" s="313" t="s">
        <v>445</v>
      </c>
      <c r="E94" s="313" t="s">
        <v>483</v>
      </c>
      <c r="F94" s="314" t="s">
        <v>442</v>
      </c>
      <c r="G94" s="315" t="s">
        <v>484</v>
      </c>
    </row>
    <row r="95" spans="1:7" s="149" customFormat="1" ht="12" customHeight="1" thickBot="1">
      <c r="A95" s="25" t="s">
        <v>353</v>
      </c>
      <c r="B95" s="26" t="s">
        <v>354</v>
      </c>
      <c r="C95" s="316" t="s">
        <v>355</v>
      </c>
      <c r="D95" s="316" t="s">
        <v>357</v>
      </c>
      <c r="E95" s="317" t="s">
        <v>356</v>
      </c>
      <c r="F95" s="317" t="s">
        <v>446</v>
      </c>
      <c r="G95" s="318" t="s">
        <v>447</v>
      </c>
    </row>
    <row r="96" spans="1:7" ht="12" customHeight="1" thickBot="1">
      <c r="A96" s="20" t="s">
        <v>5</v>
      </c>
      <c r="B96" s="367" t="s">
        <v>303</v>
      </c>
      <c r="C96" s="370">
        <f>C97+C98+C99+C100+C101+C114</f>
        <v>371675562</v>
      </c>
      <c r="D96" s="137">
        <f>D97+D98+D99+D100+D101+D114</f>
        <v>1646910</v>
      </c>
      <c r="E96" s="278">
        <f>E97+E98+E99+E100+E101+E114</f>
        <v>4217475</v>
      </c>
      <c r="F96" s="368">
        <f>F97+F98+F99+F100+F101+F114</f>
        <v>5864385</v>
      </c>
      <c r="G96" s="195">
        <f>G97+G98+G99+G100+G101+G114</f>
        <v>377539947</v>
      </c>
    </row>
    <row r="97" spans="1:7" ht="12" customHeight="1">
      <c r="A97" s="15" t="s">
        <v>59</v>
      </c>
      <c r="B97" s="8" t="s">
        <v>34</v>
      </c>
      <c r="C97" s="369">
        <f>'9.1.1. sz. mell '!C95+'9.2.1. sz. mell  '!C96</f>
        <v>127040000</v>
      </c>
      <c r="D97" s="369">
        <f>'9.1.1. sz. mell '!D95+'9.2.1. sz. mell  '!D96</f>
        <v>2185500</v>
      </c>
      <c r="E97" s="369">
        <f>'9.1.1. sz. mell '!E95+'9.2.1. sz. mell  '!E96</f>
        <v>2657000</v>
      </c>
      <c r="F97" s="305">
        <f aca="true" t="shared" si="8" ref="F97:F116">D97+E97</f>
        <v>4842500</v>
      </c>
      <c r="G97" s="244">
        <f aca="true" t="shared" si="9" ref="G97:G116">C97+F97</f>
        <v>131882500</v>
      </c>
    </row>
    <row r="98" spans="1:7" ht="12" customHeight="1">
      <c r="A98" s="12" t="s">
        <v>60</v>
      </c>
      <c r="B98" s="6" t="s">
        <v>104</v>
      </c>
      <c r="C98" s="366">
        <f>'9.1.1. sz. mell '!C96+'9.2.1. sz. mell  '!C97</f>
        <v>24924000</v>
      </c>
      <c r="D98" s="366">
        <f>'9.1.1. sz. mell '!D96+'9.2.1. sz. mell  '!D97</f>
        <v>343090</v>
      </c>
      <c r="E98" s="366">
        <f>'9.1.1. sz. mell '!E96+'9.2.1. sz. mell  '!E97</f>
        <v>272000</v>
      </c>
      <c r="F98" s="306">
        <f t="shared" si="8"/>
        <v>615090</v>
      </c>
      <c r="G98" s="240">
        <f t="shared" si="9"/>
        <v>25539090</v>
      </c>
    </row>
    <row r="99" spans="1:7" ht="12" customHeight="1">
      <c r="A99" s="12" t="s">
        <v>61</v>
      </c>
      <c r="B99" s="6" t="s">
        <v>78</v>
      </c>
      <c r="C99" s="366">
        <f>'9.1.1. sz. mell '!C97+'9.2.1. sz. mell  '!C98</f>
        <v>111452000</v>
      </c>
      <c r="D99" s="366">
        <f>'9.1.1. sz. mell '!D97+'9.2.1. sz. mell  '!D98</f>
        <v>4045000</v>
      </c>
      <c r="E99" s="366">
        <f>'9.1.1. sz. mell '!E97+'9.2.1. sz. mell  '!E98</f>
        <v>371000</v>
      </c>
      <c r="F99" s="307">
        <f t="shared" si="8"/>
        <v>4416000</v>
      </c>
      <c r="G99" s="241">
        <f t="shared" si="9"/>
        <v>115868000</v>
      </c>
    </row>
    <row r="100" spans="1:7" ht="12" customHeight="1">
      <c r="A100" s="12" t="s">
        <v>62</v>
      </c>
      <c r="B100" s="9" t="s">
        <v>105</v>
      </c>
      <c r="C100" s="366">
        <f>'9.1.1. sz. mell '!C98+'9.2.1. sz. mell  '!C99</f>
        <v>5390000</v>
      </c>
      <c r="D100" s="366">
        <f>'9.1.1. sz. mell '!D98+'9.2.1. sz. mell  '!D99</f>
        <v>0</v>
      </c>
      <c r="E100" s="366">
        <f>'9.1.1. sz. mell '!E98+'9.2.1. sz. mell  '!E99</f>
        <v>0</v>
      </c>
      <c r="F100" s="307">
        <f t="shared" si="8"/>
        <v>0</v>
      </c>
      <c r="G100" s="241">
        <f t="shared" si="9"/>
        <v>5390000</v>
      </c>
    </row>
    <row r="101" spans="1:7" ht="12" customHeight="1">
      <c r="A101" s="12" t="s">
        <v>70</v>
      </c>
      <c r="B101" s="17" t="s">
        <v>106</v>
      </c>
      <c r="C101" s="366">
        <f>'9.1.1. sz. mell '!C99+'9.2.1. sz. mell  '!C100</f>
        <v>97023000</v>
      </c>
      <c r="D101" s="366">
        <f>'9.1.1. sz. mell '!D99+'9.2.1. sz. mell  '!D100</f>
        <v>472000</v>
      </c>
      <c r="E101" s="366">
        <f>'9.1.1. sz. mell '!E99+'9.2.1. sz. mell  '!E100</f>
        <v>91000</v>
      </c>
      <c r="F101" s="307">
        <f t="shared" si="8"/>
        <v>563000</v>
      </c>
      <c r="G101" s="241">
        <f t="shared" si="9"/>
        <v>97586000</v>
      </c>
    </row>
    <row r="102" spans="1:7" ht="12" customHeight="1">
      <c r="A102" s="12" t="s">
        <v>63</v>
      </c>
      <c r="B102" s="6" t="s">
        <v>308</v>
      </c>
      <c r="C102" s="366">
        <f>'9.1.1. sz. mell '!C100+'9.2.1. sz. mell  '!C101</f>
        <v>0</v>
      </c>
      <c r="D102" s="366">
        <f>'9.1.1. sz. mell '!D100+'9.2.1. sz. mell  '!D101</f>
        <v>472000</v>
      </c>
      <c r="E102" s="366">
        <f>'9.1.1. sz. mell '!E100+'9.2.1. sz. mell  '!E101</f>
        <v>0</v>
      </c>
      <c r="F102" s="307">
        <f t="shared" si="8"/>
        <v>472000</v>
      </c>
      <c r="G102" s="241">
        <f t="shared" si="9"/>
        <v>472000</v>
      </c>
    </row>
    <row r="103" spans="1:7" ht="12" customHeight="1">
      <c r="A103" s="12" t="s">
        <v>64</v>
      </c>
      <c r="B103" s="55" t="s">
        <v>307</v>
      </c>
      <c r="C103" s="366">
        <f>'9.1.1. sz. mell '!C101+'9.2.1. sz. mell  '!C102</f>
        <v>0</v>
      </c>
      <c r="D103" s="366">
        <f>'9.1.1. sz. mell '!D101+'9.2.1. sz. mell  '!D102</f>
        <v>0</v>
      </c>
      <c r="E103" s="366">
        <f>'9.1.1. sz. mell '!E101+'9.2.1. sz. mell  '!E102</f>
        <v>0</v>
      </c>
      <c r="F103" s="307">
        <f t="shared" si="8"/>
        <v>0</v>
      </c>
      <c r="G103" s="241">
        <f t="shared" si="9"/>
        <v>0</v>
      </c>
    </row>
    <row r="104" spans="1:7" ht="12" customHeight="1">
      <c r="A104" s="12" t="s">
        <v>71</v>
      </c>
      <c r="B104" s="55" t="s">
        <v>306</v>
      </c>
      <c r="C104" s="366">
        <f>'9.1.1. sz. mell '!C102+'9.2.1. sz. mell  '!C103</f>
        <v>0</v>
      </c>
      <c r="D104" s="366">
        <f>'9.1.1. sz. mell '!D102+'9.2.1. sz. mell  '!D103</f>
        <v>0</v>
      </c>
      <c r="E104" s="366">
        <f>'9.1.1. sz. mell '!E102+'9.2.1. sz. mell  '!E103</f>
        <v>0</v>
      </c>
      <c r="F104" s="307">
        <f t="shared" si="8"/>
        <v>0</v>
      </c>
      <c r="G104" s="241">
        <f t="shared" si="9"/>
        <v>0</v>
      </c>
    </row>
    <row r="105" spans="1:7" ht="12" customHeight="1">
      <c r="A105" s="12" t="s">
        <v>72</v>
      </c>
      <c r="B105" s="53" t="s">
        <v>239</v>
      </c>
      <c r="C105" s="366">
        <f>'9.1.1. sz. mell '!C103+'9.2.1. sz. mell  '!C104</f>
        <v>0</v>
      </c>
      <c r="D105" s="366">
        <f>'9.1.1. sz. mell '!D103+'9.2.1. sz. mell  '!D104</f>
        <v>0</v>
      </c>
      <c r="E105" s="366">
        <f>'9.1.1. sz. mell '!E103+'9.2.1. sz. mell  '!E104</f>
        <v>0</v>
      </c>
      <c r="F105" s="307">
        <f t="shared" si="8"/>
        <v>0</v>
      </c>
      <c r="G105" s="241">
        <f t="shared" si="9"/>
        <v>0</v>
      </c>
    </row>
    <row r="106" spans="1:7" ht="12" customHeight="1">
      <c r="A106" s="12" t="s">
        <v>73</v>
      </c>
      <c r="B106" s="54" t="s">
        <v>240</v>
      </c>
      <c r="C106" s="366">
        <f>'9.1.1. sz. mell '!C104+'9.2.1. sz. mell  '!C105</f>
        <v>0</v>
      </c>
      <c r="D106" s="366">
        <f>'9.1.1. sz. mell '!D104+'9.2.1. sz. mell  '!D105</f>
        <v>0</v>
      </c>
      <c r="E106" s="366">
        <f>'9.1.1. sz. mell '!E104+'9.2.1. sz. mell  '!E105</f>
        <v>0</v>
      </c>
      <c r="F106" s="307">
        <f t="shared" si="8"/>
        <v>0</v>
      </c>
      <c r="G106" s="241">
        <f t="shared" si="9"/>
        <v>0</v>
      </c>
    </row>
    <row r="107" spans="1:7" ht="12" customHeight="1">
      <c r="A107" s="12" t="s">
        <v>74</v>
      </c>
      <c r="B107" s="54" t="s">
        <v>241</v>
      </c>
      <c r="C107" s="366">
        <f>'9.1.1. sz. mell '!C105+'9.2.1. sz. mell  '!C106</f>
        <v>0</v>
      </c>
      <c r="D107" s="366">
        <f>'9.1.1. sz. mell '!D105+'9.2.1. sz. mell  '!D106</f>
        <v>0</v>
      </c>
      <c r="E107" s="366">
        <f>'9.1.1. sz. mell '!E105+'9.2.1. sz. mell  '!E106</f>
        <v>0</v>
      </c>
      <c r="F107" s="307">
        <f t="shared" si="8"/>
        <v>0</v>
      </c>
      <c r="G107" s="241">
        <f t="shared" si="9"/>
        <v>0</v>
      </c>
    </row>
    <row r="108" spans="1:7" ht="12" customHeight="1">
      <c r="A108" s="12" t="s">
        <v>76</v>
      </c>
      <c r="B108" s="53" t="s">
        <v>242</v>
      </c>
      <c r="C108" s="366">
        <f>'9.1.1. sz. mell '!C106+'9.2.1. sz. mell  '!C107</f>
        <v>97023000</v>
      </c>
      <c r="D108" s="366">
        <f>'9.1.1. sz. mell '!D106+'9.2.1. sz. mell  '!D107</f>
        <v>0</v>
      </c>
      <c r="E108" s="366">
        <f>'9.1.1. sz. mell '!E106+'9.2.1. sz. mell  '!E107</f>
        <v>91000</v>
      </c>
      <c r="F108" s="307">
        <f t="shared" si="8"/>
        <v>91000</v>
      </c>
      <c r="G108" s="241">
        <f t="shared" si="9"/>
        <v>97114000</v>
      </c>
    </row>
    <row r="109" spans="1:7" ht="12" customHeight="1">
      <c r="A109" s="12" t="s">
        <v>107</v>
      </c>
      <c r="B109" s="53" t="s">
        <v>243</v>
      </c>
      <c r="C109" s="366">
        <f>'9.1.1. sz. mell '!C107+'9.2.1. sz. mell  '!C108</f>
        <v>0</v>
      </c>
      <c r="D109" s="366">
        <f>'9.1.1. sz. mell '!D107+'9.2.1. sz. mell  '!D108</f>
        <v>0</v>
      </c>
      <c r="E109" s="366">
        <f>'9.1.1. sz. mell '!E107+'9.2.1. sz. mell  '!E108</f>
        <v>0</v>
      </c>
      <c r="F109" s="307">
        <f t="shared" si="8"/>
        <v>0</v>
      </c>
      <c r="G109" s="241">
        <f t="shared" si="9"/>
        <v>0</v>
      </c>
    </row>
    <row r="110" spans="1:7" ht="12" customHeight="1">
      <c r="A110" s="12" t="s">
        <v>237</v>
      </c>
      <c r="B110" s="54" t="s">
        <v>244</v>
      </c>
      <c r="C110" s="366">
        <f>'9.1.1. sz. mell '!C108+'9.2.1. sz. mell  '!C109</f>
        <v>0</v>
      </c>
      <c r="D110" s="366">
        <f>'9.1.1. sz. mell '!D108+'9.2.1. sz. mell  '!D109</f>
        <v>0</v>
      </c>
      <c r="E110" s="366">
        <f>'9.1.1. sz. mell '!E108+'9.2.1. sz. mell  '!E109</f>
        <v>0</v>
      </c>
      <c r="F110" s="307">
        <f t="shared" si="8"/>
        <v>0</v>
      </c>
      <c r="G110" s="241">
        <f t="shared" si="9"/>
        <v>0</v>
      </c>
    </row>
    <row r="111" spans="1:7" ht="12" customHeight="1">
      <c r="A111" s="11" t="s">
        <v>238</v>
      </c>
      <c r="B111" s="55" t="s">
        <v>245</v>
      </c>
      <c r="C111" s="366">
        <f>'9.1.1. sz. mell '!C109+'9.2.1. sz. mell  '!C110</f>
        <v>0</v>
      </c>
      <c r="D111" s="366">
        <f>'9.1.1. sz. mell '!D109+'9.2.1. sz. mell  '!D110</f>
        <v>0</v>
      </c>
      <c r="E111" s="366">
        <f>'9.1.1. sz. mell '!E109+'9.2.1. sz. mell  '!E110</f>
        <v>0</v>
      </c>
      <c r="F111" s="307">
        <f t="shared" si="8"/>
        <v>0</v>
      </c>
      <c r="G111" s="241">
        <f t="shared" si="9"/>
        <v>0</v>
      </c>
    </row>
    <row r="112" spans="1:7" ht="12" customHeight="1">
      <c r="A112" s="12" t="s">
        <v>304</v>
      </c>
      <c r="B112" s="55" t="s">
        <v>246</v>
      </c>
      <c r="C112" s="366">
        <f>'9.1.1. sz. mell '!C110+'9.2.1. sz. mell  '!C111</f>
        <v>0</v>
      </c>
      <c r="D112" s="366">
        <f>'9.1.1. sz. mell '!D110+'9.2.1. sz. mell  '!D111</f>
        <v>0</v>
      </c>
      <c r="E112" s="366">
        <f>'9.1.1. sz. mell '!E110+'9.2.1. sz. mell  '!E111</f>
        <v>0</v>
      </c>
      <c r="F112" s="307">
        <f t="shared" si="8"/>
        <v>0</v>
      </c>
      <c r="G112" s="241">
        <f t="shared" si="9"/>
        <v>0</v>
      </c>
    </row>
    <row r="113" spans="1:7" ht="12" customHeight="1">
      <c r="A113" s="14" t="s">
        <v>305</v>
      </c>
      <c r="B113" s="55" t="s">
        <v>247</v>
      </c>
      <c r="C113" s="366">
        <f>'9.1.1. sz. mell '!C111+'9.2.1. sz. mell  '!C112</f>
        <v>0</v>
      </c>
      <c r="D113" s="366">
        <f>'9.1.1. sz. mell '!D111+'9.2.1. sz. mell  '!D112</f>
        <v>0</v>
      </c>
      <c r="E113" s="366">
        <f>'9.1.1. sz. mell '!E111+'9.2.1. sz. mell  '!E112</f>
        <v>0</v>
      </c>
      <c r="F113" s="307">
        <f t="shared" si="8"/>
        <v>0</v>
      </c>
      <c r="G113" s="241">
        <f t="shared" si="9"/>
        <v>0</v>
      </c>
    </row>
    <row r="114" spans="1:7" ht="12" customHeight="1">
      <c r="A114" s="12" t="s">
        <v>309</v>
      </c>
      <c r="B114" s="9" t="s">
        <v>35</v>
      </c>
      <c r="C114" s="366">
        <f>'9.1.1. sz. mell '!C112+'9.2.1. sz. mell  '!C113</f>
        <v>5846562</v>
      </c>
      <c r="D114" s="366">
        <f>'9.1.1. sz. mell '!D112+'9.2.1. sz. mell  '!D113</f>
        <v>-5398680</v>
      </c>
      <c r="E114" s="366">
        <f>'9.1.1. sz. mell '!E112+'9.2.1. sz. mell  '!E113</f>
        <v>826475</v>
      </c>
      <c r="F114" s="306">
        <f t="shared" si="8"/>
        <v>-4572205</v>
      </c>
      <c r="G114" s="240">
        <f t="shared" si="9"/>
        <v>1274357</v>
      </c>
    </row>
    <row r="115" spans="1:7" ht="12" customHeight="1">
      <c r="A115" s="12" t="s">
        <v>310</v>
      </c>
      <c r="B115" s="6" t="s">
        <v>312</v>
      </c>
      <c r="C115" s="366">
        <f>'9.1.1. sz. mell '!C113+'9.2.1. sz. mell  '!C114</f>
        <v>5846562</v>
      </c>
      <c r="D115" s="366">
        <f>'9.1.1. sz. mell '!D113+'9.2.1. sz. mell  '!D114</f>
        <v>-5398680</v>
      </c>
      <c r="E115" s="366">
        <f>'9.1.1. sz. mell '!E113+'9.2.1. sz. mell  '!E114</f>
        <v>826475</v>
      </c>
      <c r="F115" s="306">
        <f t="shared" si="8"/>
        <v>-4572205</v>
      </c>
      <c r="G115" s="240">
        <f t="shared" si="9"/>
        <v>1274357</v>
      </c>
    </row>
    <row r="116" spans="1:7" ht="12" customHeight="1" thickBot="1">
      <c r="A116" s="16" t="s">
        <v>311</v>
      </c>
      <c r="B116" s="192" t="s">
        <v>313</v>
      </c>
      <c r="C116" s="371">
        <f>'9.1.1. sz. mell '!C114+'9.2.1. sz. mell  '!C115</f>
        <v>0</v>
      </c>
      <c r="D116" s="371">
        <f>'9.1.1. sz. mell '!D114+'9.2.1. sz. mell  '!D115</f>
        <v>0</v>
      </c>
      <c r="E116" s="371">
        <f>'9.1.1. sz. mell '!E114+'9.2.1. sz. mell  '!E115</f>
        <v>0</v>
      </c>
      <c r="F116" s="308">
        <f t="shared" si="8"/>
        <v>0</v>
      </c>
      <c r="G116" s="245">
        <f t="shared" si="9"/>
        <v>0</v>
      </c>
    </row>
    <row r="117" spans="1:7" ht="12" customHeight="1" thickBot="1">
      <c r="A117" s="190" t="s">
        <v>6</v>
      </c>
      <c r="B117" s="191" t="s">
        <v>248</v>
      </c>
      <c r="C117" s="201">
        <f>+C118+C120+C122</f>
        <v>653768000</v>
      </c>
      <c r="D117" s="201">
        <f>+D118+D120+D122</f>
        <v>4217000</v>
      </c>
      <c r="E117" s="201">
        <f>+E118+E120+E122</f>
        <v>197000</v>
      </c>
      <c r="F117" s="201">
        <f>+F118+F120+F122</f>
        <v>4414000</v>
      </c>
      <c r="G117" s="196">
        <f>+G118+G120+G122</f>
        <v>658182000</v>
      </c>
    </row>
    <row r="118" spans="1:7" ht="12" customHeight="1">
      <c r="A118" s="13" t="s">
        <v>65</v>
      </c>
      <c r="B118" s="6" t="s">
        <v>122</v>
      </c>
      <c r="C118" s="139">
        <f>'9.1.1. sz. mell '!C116+'9.2.1. sz. mell  '!C117</f>
        <v>653768000</v>
      </c>
      <c r="D118" s="139">
        <f>'9.1.1. sz. mell '!D116+'9.2.1. sz. mell  '!D117</f>
        <v>4217000</v>
      </c>
      <c r="E118" s="139">
        <f>'9.1.1. sz. mell '!E116+'9.2.1. sz. mell  '!E117</f>
        <v>197000</v>
      </c>
      <c r="F118" s="181">
        <f aca="true" t="shared" si="10" ref="F118:F130">D118+E118</f>
        <v>4414000</v>
      </c>
      <c r="G118" s="180">
        <f aca="true" t="shared" si="11" ref="G118:G130">C118+F118</f>
        <v>658182000</v>
      </c>
    </row>
    <row r="119" spans="1:7" ht="12" customHeight="1">
      <c r="A119" s="13" t="s">
        <v>66</v>
      </c>
      <c r="B119" s="10" t="s">
        <v>252</v>
      </c>
      <c r="C119" s="139">
        <f>'9.1.1. sz. mell '!C117+'9.2.1. sz. mell  '!C118</f>
        <v>570441000</v>
      </c>
      <c r="D119" s="139">
        <f>'9.1.1. sz. mell '!D117+'9.2.1. sz. mell  '!D118</f>
        <v>5974000</v>
      </c>
      <c r="E119" s="139">
        <f>'9.1.1. sz. mell '!E117+'9.2.1. sz. mell  '!E118</f>
        <v>0</v>
      </c>
      <c r="F119" s="181">
        <f t="shared" si="10"/>
        <v>5974000</v>
      </c>
      <c r="G119" s="180">
        <f t="shared" si="11"/>
        <v>576415000</v>
      </c>
    </row>
    <row r="120" spans="1:7" ht="12" customHeight="1">
      <c r="A120" s="13" t="s">
        <v>67</v>
      </c>
      <c r="B120" s="10" t="s">
        <v>108</v>
      </c>
      <c r="C120" s="139">
        <f>'9.1.1. sz. mell '!C118+'9.2.1. sz. mell  '!C119</f>
        <v>0</v>
      </c>
      <c r="D120" s="139">
        <f>'9.1.1. sz. mell '!D118+'9.2.1. sz. mell  '!D119</f>
        <v>0</v>
      </c>
      <c r="E120" s="139">
        <f>'9.1.1. sz. mell '!E118+'9.2.1. sz. mell  '!E119</f>
        <v>0</v>
      </c>
      <c r="F120" s="306">
        <f t="shared" si="10"/>
        <v>0</v>
      </c>
      <c r="G120" s="240">
        <f t="shared" si="11"/>
        <v>0</v>
      </c>
    </row>
    <row r="121" spans="1:7" ht="12" customHeight="1">
      <c r="A121" s="13" t="s">
        <v>68</v>
      </c>
      <c r="B121" s="10" t="s">
        <v>253</v>
      </c>
      <c r="C121" s="139">
        <f>'9.1.1. sz. mell '!C119+'9.2.1. sz. mell  '!C120</f>
        <v>0</v>
      </c>
      <c r="D121" s="139">
        <f>'9.1.1. sz. mell '!D119+'9.2.1. sz. mell  '!D120</f>
        <v>0</v>
      </c>
      <c r="E121" s="139">
        <f>'9.1.1. sz. mell '!E119+'9.2.1. sz. mell  '!E120</f>
        <v>0</v>
      </c>
      <c r="F121" s="306">
        <f t="shared" si="10"/>
        <v>0</v>
      </c>
      <c r="G121" s="240">
        <f t="shared" si="11"/>
        <v>0</v>
      </c>
    </row>
    <row r="122" spans="1:7" ht="12" customHeight="1">
      <c r="A122" s="13" t="s">
        <v>69</v>
      </c>
      <c r="B122" s="80" t="s">
        <v>124</v>
      </c>
      <c r="C122" s="139">
        <f>'9.1.1. sz. mell '!C120+'9.2.1. sz. mell  '!C121</f>
        <v>0</v>
      </c>
      <c r="D122" s="139">
        <f>'9.1.1. sz. mell '!D120+'9.2.1. sz. mell  '!D121</f>
        <v>0</v>
      </c>
      <c r="E122" s="139">
        <f>'9.1.1. sz. mell '!E120+'9.2.1. sz. mell  '!E121</f>
        <v>0</v>
      </c>
      <c r="F122" s="306">
        <f t="shared" si="10"/>
        <v>0</v>
      </c>
      <c r="G122" s="240">
        <f t="shared" si="11"/>
        <v>0</v>
      </c>
    </row>
    <row r="123" spans="1:7" ht="12" customHeight="1">
      <c r="A123" s="13" t="s">
        <v>75</v>
      </c>
      <c r="B123" s="79" t="s">
        <v>297</v>
      </c>
      <c r="C123" s="139">
        <f>'9.1.1. sz. mell '!C121+'9.2.1. sz. mell  '!C122</f>
        <v>0</v>
      </c>
      <c r="D123" s="139">
        <f>'9.1.1. sz. mell '!D121+'9.2.1. sz. mell  '!D122</f>
        <v>0</v>
      </c>
      <c r="E123" s="139">
        <f>'9.1.1. sz. mell '!E121+'9.2.1. sz. mell  '!E122</f>
        <v>0</v>
      </c>
      <c r="F123" s="306">
        <f t="shared" si="10"/>
        <v>0</v>
      </c>
      <c r="G123" s="240">
        <f t="shared" si="11"/>
        <v>0</v>
      </c>
    </row>
    <row r="124" spans="1:7" ht="12" customHeight="1">
      <c r="A124" s="13" t="s">
        <v>77</v>
      </c>
      <c r="B124" s="147" t="s">
        <v>258</v>
      </c>
      <c r="C124" s="139">
        <f>'9.1.1. sz. mell '!C122+'9.2.1. sz. mell  '!C123</f>
        <v>0</v>
      </c>
      <c r="D124" s="139">
        <f>'9.1.1. sz. mell '!D122+'9.2.1. sz. mell  '!D123</f>
        <v>0</v>
      </c>
      <c r="E124" s="139">
        <f>'9.1.1. sz. mell '!E122+'9.2.1. sz. mell  '!E123</f>
        <v>0</v>
      </c>
      <c r="F124" s="306">
        <f t="shared" si="10"/>
        <v>0</v>
      </c>
      <c r="G124" s="240">
        <f t="shared" si="11"/>
        <v>0</v>
      </c>
    </row>
    <row r="125" spans="1:7" ht="22.5">
      <c r="A125" s="13" t="s">
        <v>109</v>
      </c>
      <c r="B125" s="54" t="s">
        <v>241</v>
      </c>
      <c r="C125" s="139">
        <f>'9.1.1. sz. mell '!C123+'9.2.1. sz. mell  '!C124</f>
        <v>0</v>
      </c>
      <c r="D125" s="139">
        <f>'9.1.1. sz. mell '!D123+'9.2.1. sz. mell  '!D124</f>
        <v>0</v>
      </c>
      <c r="E125" s="139">
        <f>'9.1.1. sz. mell '!E123+'9.2.1. sz. mell  '!E124</f>
        <v>0</v>
      </c>
      <c r="F125" s="306">
        <f t="shared" si="10"/>
        <v>0</v>
      </c>
      <c r="G125" s="240">
        <f t="shared" si="11"/>
        <v>0</v>
      </c>
    </row>
    <row r="126" spans="1:7" ht="12" customHeight="1">
      <c r="A126" s="13" t="s">
        <v>110</v>
      </c>
      <c r="B126" s="54" t="s">
        <v>257</v>
      </c>
      <c r="C126" s="139">
        <f>'9.1.1. sz. mell '!C124+'9.2.1. sz. mell  '!C125</f>
        <v>0</v>
      </c>
      <c r="D126" s="139">
        <f>'9.1.1. sz. mell '!D124+'9.2.1. sz. mell  '!D125</f>
        <v>0</v>
      </c>
      <c r="E126" s="139">
        <f>'9.1.1. sz. mell '!E124+'9.2.1. sz. mell  '!E125</f>
        <v>0</v>
      </c>
      <c r="F126" s="306">
        <f t="shared" si="10"/>
        <v>0</v>
      </c>
      <c r="G126" s="240">
        <f t="shared" si="11"/>
        <v>0</v>
      </c>
    </row>
    <row r="127" spans="1:7" ht="12" customHeight="1">
      <c r="A127" s="13" t="s">
        <v>111</v>
      </c>
      <c r="B127" s="54" t="s">
        <v>256</v>
      </c>
      <c r="C127" s="139">
        <f>'9.1.1. sz. mell '!C125+'9.2.1. sz. mell  '!C126</f>
        <v>0</v>
      </c>
      <c r="D127" s="139">
        <f>'9.1.1. sz. mell '!D125+'9.2.1. sz. mell  '!D126</f>
        <v>0</v>
      </c>
      <c r="E127" s="139">
        <f>'9.1.1. sz. mell '!E125+'9.2.1. sz. mell  '!E126</f>
        <v>0</v>
      </c>
      <c r="F127" s="306">
        <f t="shared" si="10"/>
        <v>0</v>
      </c>
      <c r="G127" s="240">
        <f t="shared" si="11"/>
        <v>0</v>
      </c>
    </row>
    <row r="128" spans="1:7" ht="12" customHeight="1">
      <c r="A128" s="13" t="s">
        <v>249</v>
      </c>
      <c r="B128" s="54" t="s">
        <v>244</v>
      </c>
      <c r="C128" s="139">
        <f>'9.1.1. sz. mell '!C126+'9.2.1. sz. mell  '!C127</f>
        <v>0</v>
      </c>
      <c r="D128" s="139">
        <f>'9.1.1. sz. mell '!D126+'9.2.1. sz. mell  '!D127</f>
        <v>0</v>
      </c>
      <c r="E128" s="139">
        <f>'9.1.1. sz. mell '!E126+'9.2.1. sz. mell  '!E127</f>
        <v>0</v>
      </c>
      <c r="F128" s="306">
        <f t="shared" si="10"/>
        <v>0</v>
      </c>
      <c r="G128" s="240">
        <f t="shared" si="11"/>
        <v>0</v>
      </c>
    </row>
    <row r="129" spans="1:7" ht="12" customHeight="1">
      <c r="A129" s="13" t="s">
        <v>250</v>
      </c>
      <c r="B129" s="54" t="s">
        <v>255</v>
      </c>
      <c r="C129" s="139">
        <f>'9.1.1. sz. mell '!C127+'9.2.1. sz. mell  '!C128</f>
        <v>0</v>
      </c>
      <c r="D129" s="139">
        <f>'9.1.1. sz. mell '!D127+'9.2.1. sz. mell  '!D128</f>
        <v>0</v>
      </c>
      <c r="E129" s="139">
        <f>'9.1.1. sz. mell '!E127+'9.2.1. sz. mell  '!E128</f>
        <v>0</v>
      </c>
      <c r="F129" s="306">
        <f t="shared" si="10"/>
        <v>0</v>
      </c>
      <c r="G129" s="240">
        <f t="shared" si="11"/>
        <v>0</v>
      </c>
    </row>
    <row r="130" spans="1:7" ht="23.25" thickBot="1">
      <c r="A130" s="11" t="s">
        <v>251</v>
      </c>
      <c r="B130" s="54" t="s">
        <v>254</v>
      </c>
      <c r="C130" s="139">
        <f>'9.1.1. sz. mell '!C128+'9.2.1. sz. mell  '!C129</f>
        <v>0</v>
      </c>
      <c r="D130" s="139">
        <f>'9.1.1. sz. mell '!D128+'9.2.1. sz. mell  '!D129</f>
        <v>0</v>
      </c>
      <c r="E130" s="139">
        <f>'9.1.1. sz. mell '!E128+'9.2.1. sz. mell  '!E129</f>
        <v>0</v>
      </c>
      <c r="F130" s="307">
        <f t="shared" si="10"/>
        <v>0</v>
      </c>
      <c r="G130" s="241">
        <f t="shared" si="11"/>
        <v>0</v>
      </c>
    </row>
    <row r="131" spans="1:7" ht="12" customHeight="1" thickBot="1">
      <c r="A131" s="18" t="s">
        <v>7</v>
      </c>
      <c r="B131" s="50" t="s">
        <v>314</v>
      </c>
      <c r="C131" s="137">
        <f>+C96+C117</f>
        <v>1025443562</v>
      </c>
      <c r="D131" s="207">
        <f>+D96+D117</f>
        <v>5863910</v>
      </c>
      <c r="E131" s="137">
        <f>+E96+E117</f>
        <v>4414475</v>
      </c>
      <c r="F131" s="137">
        <f>+F96+F117</f>
        <v>10278385</v>
      </c>
      <c r="G131" s="77">
        <f>+G96+G117</f>
        <v>1035721947</v>
      </c>
    </row>
    <row r="132" spans="1:7" ht="12" customHeight="1" thickBot="1">
      <c r="A132" s="18" t="s">
        <v>8</v>
      </c>
      <c r="B132" s="50" t="s">
        <v>380</v>
      </c>
      <c r="C132" s="137">
        <f>+C133+C134+C135</f>
        <v>0</v>
      </c>
      <c r="D132" s="207">
        <f>+D133+D134+D135</f>
        <v>0</v>
      </c>
      <c r="E132" s="137">
        <f>+E133+E134+E135</f>
        <v>0</v>
      </c>
      <c r="F132" s="137">
        <f>+F133+F134+F135</f>
        <v>0</v>
      </c>
      <c r="G132" s="77">
        <f>+G133+G134+G135</f>
        <v>0</v>
      </c>
    </row>
    <row r="133" spans="1:7" ht="12" customHeight="1">
      <c r="A133" s="13" t="s">
        <v>156</v>
      </c>
      <c r="B133" s="10" t="s">
        <v>322</v>
      </c>
      <c r="C133" s="138">
        <f>'9.1.1. sz. mell '!C131+'9.1.1. sz. mell '!C131</f>
        <v>0</v>
      </c>
      <c r="D133" s="138">
        <f>'9.1.1. sz. mell '!D131+'9.1.1. sz. mell '!D131</f>
        <v>0</v>
      </c>
      <c r="E133" s="138">
        <f>'9.1.1. sz. mell '!E131+'9.1.1. sz. mell '!E131</f>
        <v>0</v>
      </c>
      <c r="F133" s="306">
        <f>D133+E133</f>
        <v>0</v>
      </c>
      <c r="G133" s="240">
        <f>C133+F133</f>
        <v>0</v>
      </c>
    </row>
    <row r="134" spans="1:7" ht="12" customHeight="1">
      <c r="A134" s="13" t="s">
        <v>157</v>
      </c>
      <c r="B134" s="10" t="s">
        <v>323</v>
      </c>
      <c r="C134" s="138">
        <f>'9.1.1. sz. mell '!C132+'9.1.1. sz. mell '!C132</f>
        <v>0</v>
      </c>
      <c r="D134" s="138">
        <f>'9.1.1. sz. mell '!D132+'9.1.1. sz. mell '!D132</f>
        <v>0</v>
      </c>
      <c r="E134" s="138">
        <f>'9.1.1. sz. mell '!E132+'9.1.1. sz. mell '!E132</f>
        <v>0</v>
      </c>
      <c r="F134" s="306">
        <f>D134+E134</f>
        <v>0</v>
      </c>
      <c r="G134" s="240">
        <f>C134+F134</f>
        <v>0</v>
      </c>
    </row>
    <row r="135" spans="1:7" ht="12" customHeight="1" thickBot="1">
      <c r="A135" s="11" t="s">
        <v>158</v>
      </c>
      <c r="B135" s="10" t="s">
        <v>324</v>
      </c>
      <c r="C135" s="138">
        <f>'9.1.1. sz. mell '!C133+'9.1.1. sz. mell '!C133</f>
        <v>0</v>
      </c>
      <c r="D135" s="138">
        <f>'9.1.1. sz. mell '!D133+'9.1.1. sz. mell '!D133</f>
        <v>0</v>
      </c>
      <c r="E135" s="138">
        <f>'9.1.1. sz. mell '!E133+'9.1.1. sz. mell '!E133</f>
        <v>0</v>
      </c>
      <c r="F135" s="306">
        <f>D135+E135</f>
        <v>0</v>
      </c>
      <c r="G135" s="240">
        <f>C135+F135</f>
        <v>0</v>
      </c>
    </row>
    <row r="136" spans="1:7" ht="12" customHeight="1" thickBot="1">
      <c r="A136" s="18" t="s">
        <v>9</v>
      </c>
      <c r="B136" s="50" t="s">
        <v>316</v>
      </c>
      <c r="C136" s="137">
        <f>SUM(C137:C142)</f>
        <v>400000000</v>
      </c>
      <c r="D136" s="207">
        <f>SUM(D137:D142)</f>
        <v>0</v>
      </c>
      <c r="E136" s="137">
        <f>SUM(E137:E142)</f>
        <v>0</v>
      </c>
      <c r="F136" s="137">
        <f>SUM(F137:F142)</f>
        <v>0</v>
      </c>
      <c r="G136" s="77">
        <f>SUM(G137:G142)</f>
        <v>400000000</v>
      </c>
    </row>
    <row r="137" spans="1:7" ht="12" customHeight="1">
      <c r="A137" s="13" t="s">
        <v>52</v>
      </c>
      <c r="B137" s="7" t="s">
        <v>325</v>
      </c>
      <c r="C137" s="138">
        <f>'9.1.1. sz. mell '!C135+'9.2.1. sz. mell  '!C136</f>
        <v>0</v>
      </c>
      <c r="D137" s="138">
        <f>'9.1.1. sz. mell '!D135+'9.2.1. sz. mell  '!D136</f>
        <v>400000000</v>
      </c>
      <c r="E137" s="138">
        <f>'9.1.1. sz. mell '!E135+'9.2.1. sz. mell  '!E136</f>
        <v>0</v>
      </c>
      <c r="F137" s="306">
        <f aca="true" t="shared" si="12" ref="F137:F142">D137+E137</f>
        <v>400000000</v>
      </c>
      <c r="G137" s="240">
        <f aca="true" t="shared" si="13" ref="G137:G142">C137+F137</f>
        <v>400000000</v>
      </c>
    </row>
    <row r="138" spans="1:7" ht="12" customHeight="1">
      <c r="A138" s="13" t="s">
        <v>53</v>
      </c>
      <c r="B138" s="7" t="s">
        <v>317</v>
      </c>
      <c r="C138" s="138">
        <f>'9.1.1. sz. mell '!C136+'9.2.1. sz. mell  '!C137</f>
        <v>400000000</v>
      </c>
      <c r="D138" s="138">
        <f>'9.1.1. sz. mell '!D136+'9.2.1. sz. mell  '!D137</f>
        <v>-400000000</v>
      </c>
      <c r="E138" s="138">
        <f>'9.1.1. sz. mell '!E136+'9.2.1. sz. mell  '!E137</f>
        <v>0</v>
      </c>
      <c r="F138" s="306">
        <f t="shared" si="12"/>
        <v>-400000000</v>
      </c>
      <c r="G138" s="240">
        <f t="shared" si="13"/>
        <v>0</v>
      </c>
    </row>
    <row r="139" spans="1:7" ht="12" customHeight="1">
      <c r="A139" s="13" t="s">
        <v>54</v>
      </c>
      <c r="B139" s="7" t="s">
        <v>318</v>
      </c>
      <c r="C139" s="138">
        <f>'9.1.1. sz. mell '!C137+'9.2.1. sz. mell  '!C138</f>
        <v>0</v>
      </c>
      <c r="D139" s="138">
        <f>'9.1.1. sz. mell '!D137+'9.2.1. sz. mell  '!D138</f>
        <v>0</v>
      </c>
      <c r="E139" s="138">
        <f>'9.1.1. sz. mell '!E137+'9.2.1. sz. mell  '!E138</f>
        <v>0</v>
      </c>
      <c r="F139" s="306">
        <f t="shared" si="12"/>
        <v>0</v>
      </c>
      <c r="G139" s="240">
        <f t="shared" si="13"/>
        <v>0</v>
      </c>
    </row>
    <row r="140" spans="1:7" ht="12" customHeight="1">
      <c r="A140" s="13" t="s">
        <v>96</v>
      </c>
      <c r="B140" s="7" t="s">
        <v>319</v>
      </c>
      <c r="C140" s="138">
        <f>'9.1.1. sz. mell '!C138+'9.2.1. sz. mell  '!C139</f>
        <v>0</v>
      </c>
      <c r="D140" s="138">
        <f>'9.1.1. sz. mell '!D138+'9.2.1. sz. mell  '!D139</f>
        <v>0</v>
      </c>
      <c r="E140" s="138">
        <f>'9.1.1. sz. mell '!E138+'9.2.1. sz. mell  '!E139</f>
        <v>0</v>
      </c>
      <c r="F140" s="306">
        <f t="shared" si="12"/>
        <v>0</v>
      </c>
      <c r="G140" s="240">
        <f t="shared" si="13"/>
        <v>0</v>
      </c>
    </row>
    <row r="141" spans="1:7" ht="12" customHeight="1">
      <c r="A141" s="13" t="s">
        <v>97</v>
      </c>
      <c r="B141" s="7" t="s">
        <v>320</v>
      </c>
      <c r="C141" s="138">
        <f>'9.1.1. sz. mell '!C139+'9.2.1. sz. mell  '!C140</f>
        <v>0</v>
      </c>
      <c r="D141" s="138">
        <f>'9.1.1. sz. mell '!D139+'9.2.1. sz. mell  '!D140</f>
        <v>0</v>
      </c>
      <c r="E141" s="138">
        <f>'9.1.1. sz. mell '!E139+'9.2.1. sz. mell  '!E140</f>
        <v>0</v>
      </c>
      <c r="F141" s="306">
        <f t="shared" si="12"/>
        <v>0</v>
      </c>
      <c r="G141" s="240">
        <f t="shared" si="13"/>
        <v>0</v>
      </c>
    </row>
    <row r="142" spans="1:7" ht="12" customHeight="1" thickBot="1">
      <c r="A142" s="11" t="s">
        <v>98</v>
      </c>
      <c r="B142" s="7" t="s">
        <v>321</v>
      </c>
      <c r="C142" s="138">
        <f>'9.1.1. sz. mell '!C140+'9.2.1. sz. mell  '!C141</f>
        <v>0</v>
      </c>
      <c r="D142" s="138">
        <f>'9.1.1. sz. mell '!D140+'9.2.1. sz. mell  '!D141</f>
        <v>0</v>
      </c>
      <c r="E142" s="138">
        <f>'9.1.1. sz. mell '!E140+'9.2.1. sz. mell  '!E141</f>
        <v>0</v>
      </c>
      <c r="F142" s="306">
        <f t="shared" si="12"/>
        <v>0</v>
      </c>
      <c r="G142" s="240">
        <f t="shared" si="13"/>
        <v>0</v>
      </c>
    </row>
    <row r="143" spans="1:7" ht="12" customHeight="1" thickBot="1">
      <c r="A143" s="18" t="s">
        <v>10</v>
      </c>
      <c r="B143" s="50" t="s">
        <v>329</v>
      </c>
      <c r="C143" s="143">
        <f>+C144+C145+C146+C147</f>
        <v>5007859</v>
      </c>
      <c r="D143" s="211">
        <f>+D144+D145+D146+D147</f>
        <v>693000</v>
      </c>
      <c r="E143" s="143">
        <f>+E144+E145+E146+E147</f>
        <v>0</v>
      </c>
      <c r="F143" s="143">
        <f>+F144+F145+F146+F147</f>
        <v>693000</v>
      </c>
      <c r="G143" s="179">
        <f>+G144+G145+G146+G147</f>
        <v>5700859</v>
      </c>
    </row>
    <row r="144" spans="1:7" ht="12" customHeight="1">
      <c r="A144" s="13" t="s">
        <v>55</v>
      </c>
      <c r="B144" s="7" t="s">
        <v>259</v>
      </c>
      <c r="C144" s="138">
        <f>'9.1.1. sz. mell '!C142+'9.2.1. sz. mell  '!C143</f>
        <v>0</v>
      </c>
      <c r="D144" s="138">
        <f>'9.1.1. sz. mell '!D142+'9.2.1. sz. mell  '!D143</f>
        <v>0</v>
      </c>
      <c r="E144" s="138">
        <f>'9.1.1. sz. mell '!E142+'9.2.1. sz. mell  '!E143</f>
        <v>0</v>
      </c>
      <c r="F144" s="306">
        <f>D144+E144</f>
        <v>0</v>
      </c>
      <c r="G144" s="240">
        <f>C144+F144</f>
        <v>0</v>
      </c>
    </row>
    <row r="145" spans="1:7" ht="12" customHeight="1">
      <c r="A145" s="13" t="s">
        <v>56</v>
      </c>
      <c r="B145" s="7" t="s">
        <v>260</v>
      </c>
      <c r="C145" s="138">
        <f>'9.1.1. sz. mell '!C143+'9.2.1. sz. mell  '!C144</f>
        <v>5007859</v>
      </c>
      <c r="D145" s="138">
        <f>'9.1.1. sz. mell '!D143+'9.2.1. sz. mell  '!D144</f>
        <v>693000</v>
      </c>
      <c r="E145" s="138">
        <f>'9.1.1. sz. mell '!E143+'9.2.1. sz. mell  '!E144</f>
        <v>0</v>
      </c>
      <c r="F145" s="306">
        <f>D145+E145</f>
        <v>693000</v>
      </c>
      <c r="G145" s="240">
        <f>C145+F145</f>
        <v>5700859</v>
      </c>
    </row>
    <row r="146" spans="1:7" ht="12" customHeight="1">
      <c r="A146" s="13" t="s">
        <v>176</v>
      </c>
      <c r="B146" s="7" t="s">
        <v>330</v>
      </c>
      <c r="C146" s="138">
        <f>'9.1.1. sz. mell '!C145</f>
        <v>0</v>
      </c>
      <c r="D146" s="138">
        <f>'9.1.1. sz. mell '!D145</f>
        <v>0</v>
      </c>
      <c r="E146" s="138">
        <f>'9.1.1. sz. mell '!E145</f>
        <v>0</v>
      </c>
      <c r="F146" s="306">
        <f>D146+E146</f>
        <v>0</v>
      </c>
      <c r="G146" s="240">
        <f>C146+F146</f>
        <v>0</v>
      </c>
    </row>
    <row r="147" spans="1:7" ht="12" customHeight="1" thickBot="1">
      <c r="A147" s="11" t="s">
        <v>177</v>
      </c>
      <c r="B147" s="5" t="s">
        <v>279</v>
      </c>
      <c r="C147" s="138">
        <f>'9.1.1. sz. mell '!C146</f>
        <v>0</v>
      </c>
      <c r="D147" s="138">
        <f>'9.1.1. sz. mell '!D146</f>
        <v>0</v>
      </c>
      <c r="E147" s="138">
        <f>'9.1.1. sz. mell '!E146</f>
        <v>0</v>
      </c>
      <c r="F147" s="306">
        <f>D147+E147</f>
        <v>0</v>
      </c>
      <c r="G147" s="240">
        <f>C147+F147</f>
        <v>0</v>
      </c>
    </row>
    <row r="148" spans="1:7" ht="12" customHeight="1" thickBot="1">
      <c r="A148" s="18" t="s">
        <v>11</v>
      </c>
      <c r="B148" s="50" t="s">
        <v>331</v>
      </c>
      <c r="C148" s="202">
        <f>SUM(C149:C153)</f>
        <v>0</v>
      </c>
      <c r="D148" s="212">
        <f>SUM(D149:D153)</f>
        <v>0</v>
      </c>
      <c r="E148" s="202">
        <f>SUM(E149:E153)</f>
        <v>0</v>
      </c>
      <c r="F148" s="202">
        <f>SUM(F149:F153)</f>
        <v>0</v>
      </c>
      <c r="G148" s="197">
        <f>SUM(G149:G153)</f>
        <v>0</v>
      </c>
    </row>
    <row r="149" spans="1:7" ht="12" customHeight="1">
      <c r="A149" s="13" t="s">
        <v>57</v>
      </c>
      <c r="B149" s="7" t="s">
        <v>326</v>
      </c>
      <c r="C149" s="138">
        <f>'9.1.1. sz. mell '!C148+'9.2.1. sz. mell  '!C149</f>
        <v>0</v>
      </c>
      <c r="D149" s="138">
        <f>'9.1.1. sz. mell '!D148+'9.2.1. sz. mell  '!D149</f>
        <v>0</v>
      </c>
      <c r="E149" s="138">
        <f>'9.1.1. sz. mell '!E148+'9.2.1. sz. mell  '!E149</f>
        <v>0</v>
      </c>
      <c r="F149" s="306">
        <f aca="true" t="shared" si="14" ref="F149:F155">D149+E149</f>
        <v>0</v>
      </c>
      <c r="G149" s="240">
        <f aca="true" t="shared" si="15" ref="G149:G154">C149+F149</f>
        <v>0</v>
      </c>
    </row>
    <row r="150" spans="1:7" ht="12" customHeight="1">
      <c r="A150" s="13" t="s">
        <v>58</v>
      </c>
      <c r="B150" s="7" t="s">
        <v>333</v>
      </c>
      <c r="C150" s="138">
        <f>'9.1.1. sz. mell '!C149+'9.2.1. sz. mell  '!C150</f>
        <v>0</v>
      </c>
      <c r="D150" s="138">
        <f>'9.1.1. sz. mell '!D149+'9.2.1. sz. mell  '!D150</f>
        <v>0</v>
      </c>
      <c r="E150" s="138">
        <f>'9.1.1. sz. mell '!E149+'9.2.1. sz. mell  '!E150</f>
        <v>0</v>
      </c>
      <c r="F150" s="306">
        <f t="shared" si="14"/>
        <v>0</v>
      </c>
      <c r="G150" s="240">
        <f t="shared" si="15"/>
        <v>0</v>
      </c>
    </row>
    <row r="151" spans="1:7" ht="12" customHeight="1">
      <c r="A151" s="13" t="s">
        <v>188</v>
      </c>
      <c r="B151" s="7" t="s">
        <v>328</v>
      </c>
      <c r="C151" s="138">
        <f>'9.1.1. sz. mell '!C150+'9.2.1. sz. mell  '!C151</f>
        <v>0</v>
      </c>
      <c r="D151" s="138">
        <f>'9.1.1. sz. mell '!D150+'9.2.1. sz. mell  '!D151</f>
        <v>0</v>
      </c>
      <c r="E151" s="138">
        <f>'9.1.1. sz. mell '!E150+'9.2.1. sz. mell  '!E151</f>
        <v>0</v>
      </c>
      <c r="F151" s="306">
        <f t="shared" si="14"/>
        <v>0</v>
      </c>
      <c r="G151" s="240">
        <f t="shared" si="15"/>
        <v>0</v>
      </c>
    </row>
    <row r="152" spans="1:7" ht="12" customHeight="1">
      <c r="A152" s="13" t="s">
        <v>189</v>
      </c>
      <c r="B152" s="7" t="s">
        <v>334</v>
      </c>
      <c r="C152" s="138">
        <f>'9.1.1. sz. mell '!C151+'9.2.1. sz. mell  '!C152</f>
        <v>0</v>
      </c>
      <c r="D152" s="138">
        <f>'9.1.1. sz. mell '!D151+'9.2.1. sz. mell  '!D152</f>
        <v>0</v>
      </c>
      <c r="E152" s="138">
        <f>'9.1.1. sz. mell '!E151+'9.2.1. sz. mell  '!E152</f>
        <v>0</v>
      </c>
      <c r="F152" s="306">
        <f t="shared" si="14"/>
        <v>0</v>
      </c>
      <c r="G152" s="240">
        <f t="shared" si="15"/>
        <v>0</v>
      </c>
    </row>
    <row r="153" spans="1:7" ht="12" customHeight="1" thickBot="1">
      <c r="A153" s="13" t="s">
        <v>332</v>
      </c>
      <c r="B153" s="7" t="s">
        <v>335</v>
      </c>
      <c r="C153" s="138">
        <f>'9.1.1. sz. mell '!C152+'9.2.1. sz. mell  '!C153</f>
        <v>0</v>
      </c>
      <c r="D153" s="138">
        <f>'9.1.1. sz. mell '!D152+'9.2.1. sz. mell  '!D153</f>
        <v>0</v>
      </c>
      <c r="E153" s="138">
        <f>'9.1.1. sz. mell '!E152+'9.2.1. sz. mell  '!E153</f>
        <v>0</v>
      </c>
      <c r="F153" s="307">
        <f t="shared" si="14"/>
        <v>0</v>
      </c>
      <c r="G153" s="241">
        <f t="shared" si="15"/>
        <v>0</v>
      </c>
    </row>
    <row r="154" spans="1:7" ht="12" customHeight="1" thickBot="1">
      <c r="A154" s="18" t="s">
        <v>12</v>
      </c>
      <c r="B154" s="50" t="s">
        <v>336</v>
      </c>
      <c r="C154" s="203"/>
      <c r="D154" s="213"/>
      <c r="E154" s="203"/>
      <c r="F154" s="202">
        <f t="shared" si="14"/>
        <v>0</v>
      </c>
      <c r="G154" s="275">
        <f t="shared" si="15"/>
        <v>0</v>
      </c>
    </row>
    <row r="155" spans="1:7" ht="12" customHeight="1" thickBot="1">
      <c r="A155" s="18" t="s">
        <v>13</v>
      </c>
      <c r="B155" s="50" t="s">
        <v>337</v>
      </c>
      <c r="C155" s="203"/>
      <c r="D155" s="213"/>
      <c r="E155" s="276"/>
      <c r="F155" s="309">
        <f t="shared" si="14"/>
        <v>0</v>
      </c>
      <c r="G155" s="180">
        <f>C155+D155</f>
        <v>0</v>
      </c>
    </row>
    <row r="156" spans="1:11" ht="15" customHeight="1" thickBot="1">
      <c r="A156" s="18" t="s">
        <v>14</v>
      </c>
      <c r="B156" s="50" t="s">
        <v>339</v>
      </c>
      <c r="C156" s="204">
        <f>+C132+C136+C143+C148+C154+C155</f>
        <v>405007859</v>
      </c>
      <c r="D156" s="214">
        <f>+D132+D136+D143+D148+D154+D155</f>
        <v>693000</v>
      </c>
      <c r="E156" s="204">
        <f>+E132+E136+E143+E148+E154+E155</f>
        <v>0</v>
      </c>
      <c r="F156" s="204">
        <f>+F132+F136+F143+F148+F154+F155</f>
        <v>693000</v>
      </c>
      <c r="G156" s="198">
        <f>C156+F156</f>
        <v>405700859</v>
      </c>
      <c r="H156" s="160"/>
      <c r="I156" s="161"/>
      <c r="J156" s="161"/>
      <c r="K156" s="161"/>
    </row>
    <row r="157" spans="1:7" s="150" customFormat="1" ht="12.75" customHeight="1" thickBot="1">
      <c r="A157" s="81" t="s">
        <v>15</v>
      </c>
      <c r="B157" s="124" t="s">
        <v>338</v>
      </c>
      <c r="C157" s="204">
        <f>+C131+C156</f>
        <v>1430451421</v>
      </c>
      <c r="D157" s="214">
        <f>+D131+D156</f>
        <v>6556910</v>
      </c>
      <c r="E157" s="204">
        <f>+E131+E156</f>
        <v>4414475</v>
      </c>
      <c r="F157" s="204">
        <f>+F131+F156</f>
        <v>10971385</v>
      </c>
      <c r="G157" s="198">
        <f>+G131+G156</f>
        <v>1441422806</v>
      </c>
    </row>
    <row r="158" ht="7.5" customHeight="1"/>
    <row r="159" spans="1:7" ht="15.75">
      <c r="A159" s="402" t="s">
        <v>261</v>
      </c>
      <c r="B159" s="402"/>
      <c r="C159" s="402"/>
      <c r="D159" s="402"/>
      <c r="E159" s="402"/>
      <c r="F159" s="402"/>
      <c r="G159" s="402"/>
    </row>
    <row r="160" spans="1:7" ht="15" customHeight="1" thickBot="1">
      <c r="A160" s="404" t="s">
        <v>84</v>
      </c>
      <c r="B160" s="404"/>
      <c r="C160" s="83"/>
      <c r="G160" s="83" t="str">
        <f>G92</f>
        <v>Forintban</v>
      </c>
    </row>
    <row r="161" spans="1:7" ht="25.5" customHeight="1" thickBot="1">
      <c r="A161" s="18">
        <v>1</v>
      </c>
      <c r="B161" s="23" t="s">
        <v>340</v>
      </c>
      <c r="C161" s="206">
        <f>+C64-C131</f>
        <v>-608303663</v>
      </c>
      <c r="D161" s="137">
        <f>+D64-D131</f>
        <v>-7982090</v>
      </c>
      <c r="E161" s="137">
        <f>+E64-E131</f>
        <v>-230000</v>
      </c>
      <c r="F161" s="137">
        <f>+F64-F131</f>
        <v>-8212090</v>
      </c>
      <c r="G161" s="77">
        <f>+G64-G131</f>
        <v>-616515753</v>
      </c>
    </row>
    <row r="162" spans="1:7" ht="32.25" customHeight="1" thickBot="1">
      <c r="A162" s="18" t="s">
        <v>6</v>
      </c>
      <c r="B162" s="23" t="s">
        <v>346</v>
      </c>
      <c r="C162" s="137">
        <f>+C88-C156</f>
        <v>594606663</v>
      </c>
      <c r="D162" s="137">
        <f>+D88-D156</f>
        <v>7882090</v>
      </c>
      <c r="E162" s="137">
        <f>+E88-E156</f>
        <v>0</v>
      </c>
      <c r="F162" s="137">
        <f>+F88-F156</f>
        <v>7882090</v>
      </c>
      <c r="G162" s="77">
        <f>+G88-G156</f>
        <v>602488753</v>
      </c>
    </row>
  </sheetData>
  <sheetProtection/>
  <mergeCells count="12">
    <mergeCell ref="A1:G1"/>
    <mergeCell ref="A2:B2"/>
    <mergeCell ref="A3:A4"/>
    <mergeCell ref="B3:B4"/>
    <mergeCell ref="C3:G3"/>
    <mergeCell ref="A91:G91"/>
    <mergeCell ref="A92:B92"/>
    <mergeCell ref="A93:A94"/>
    <mergeCell ref="B93:B94"/>
    <mergeCell ref="C93:G93"/>
    <mergeCell ref="A159:G159"/>
    <mergeCell ref="A160:B160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alignWithMargins="0">
    <oddHeader>&amp;C&amp;"Times New Roman CE,Félkövér"&amp;12
SÁGVÁR KÖZSÉG ÖNKORMÁNYZATA
2018. ÉVI KÖLTSÉGVETÉS KÖTELEZŐ FELADATAINAK  MÓDOSÍTOTT MÉRLEGE&amp;10
&amp;R&amp;"Times New Roman CE,Félkövér" 1.2. melléklet a 9/2018. (VI.29.) önkormányzati rendelethez</oddHeader>
  </headerFooter>
  <rowBreaks count="3" manualBreakCount="3">
    <brk id="68" max="6" man="1"/>
    <brk id="90" max="4" man="1"/>
    <brk id="15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view="pageLayout" zoomScaleSheetLayoutView="100" workbookViewId="0" topLeftCell="A28">
      <selection activeCell="H28" activeCellId="1" sqref="H91 H28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403" t="s">
        <v>3</v>
      </c>
      <c r="B1" s="403"/>
      <c r="C1" s="403"/>
      <c r="D1" s="403"/>
      <c r="E1" s="403"/>
      <c r="F1" s="403"/>
      <c r="G1" s="403"/>
    </row>
    <row r="2" spans="1:7" ht="15.75" customHeight="1" thickBot="1">
      <c r="A2" s="404" t="s">
        <v>82</v>
      </c>
      <c r="B2" s="404"/>
      <c r="C2" s="205"/>
      <c r="G2" s="205" t="s">
        <v>450</v>
      </c>
    </row>
    <row r="3" spans="1:7" ht="15.75">
      <c r="A3" s="406" t="s">
        <v>47</v>
      </c>
      <c r="B3" s="408" t="s">
        <v>4</v>
      </c>
      <c r="C3" s="398" t="str">
        <f>+CONCATENATE(LEFT(ÖSSZEFÜGGÉSEK!A6,4),". évi")</f>
        <v>2018. évi</v>
      </c>
      <c r="D3" s="399"/>
      <c r="E3" s="400"/>
      <c r="F3" s="400"/>
      <c r="G3" s="401"/>
    </row>
    <row r="4" spans="1:7" ht="48.75" thickBot="1">
      <c r="A4" s="407"/>
      <c r="B4" s="409"/>
      <c r="C4" s="312" t="s">
        <v>378</v>
      </c>
      <c r="D4" s="313" t="s">
        <v>445</v>
      </c>
      <c r="E4" s="313" t="s">
        <v>483</v>
      </c>
      <c r="F4" s="314" t="s">
        <v>442</v>
      </c>
      <c r="G4" s="315" t="s">
        <v>484</v>
      </c>
    </row>
    <row r="5" spans="1:7" s="149" customFormat="1" ht="12" customHeight="1" thickBot="1">
      <c r="A5" s="145" t="s">
        <v>353</v>
      </c>
      <c r="B5" s="146" t="s">
        <v>354</v>
      </c>
      <c r="C5" s="316" t="s">
        <v>355</v>
      </c>
      <c r="D5" s="316" t="s">
        <v>357</v>
      </c>
      <c r="E5" s="317" t="s">
        <v>356</v>
      </c>
      <c r="F5" s="317" t="s">
        <v>446</v>
      </c>
      <c r="G5" s="318" t="s">
        <v>447</v>
      </c>
    </row>
    <row r="6" spans="1:7" s="150" customFormat="1" ht="12" customHeight="1" thickBot="1">
      <c r="A6" s="18" t="s">
        <v>5</v>
      </c>
      <c r="B6" s="19" t="s">
        <v>141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>
      <c r="A7" s="13" t="s">
        <v>59</v>
      </c>
      <c r="B7" s="151" t="s">
        <v>142</v>
      </c>
      <c r="C7" s="139">
        <f>'9.1.2. sz. mell '!C9+'9.2.2. sz. mell  '!C9</f>
        <v>0</v>
      </c>
      <c r="D7" s="139">
        <f>'9.1.2. sz. mell '!D9+'9.2.2. sz. mell  '!D9</f>
        <v>0</v>
      </c>
      <c r="E7" s="139">
        <f>'9.1.2. sz. mell '!E9+'9.2.2. sz. mell  '!E9</f>
        <v>0</v>
      </c>
      <c r="F7" s="181">
        <f>D7+E7</f>
        <v>0</v>
      </c>
      <c r="G7" s="180">
        <f aca="true" t="shared" si="0" ref="G7:G12">C7+F7</f>
        <v>0</v>
      </c>
    </row>
    <row r="8" spans="1:7" s="150" customFormat="1" ht="12" customHeight="1">
      <c r="A8" s="12" t="s">
        <v>60</v>
      </c>
      <c r="B8" s="152" t="s">
        <v>143</v>
      </c>
      <c r="C8" s="139">
        <f>'9.1.2. sz. mell '!C10+'9.2.2. sz. mell  '!C10</f>
        <v>0</v>
      </c>
      <c r="D8" s="139">
        <f>'9.1.2. sz. mell '!D10+'9.2.2. sz. mell  '!D10</f>
        <v>0</v>
      </c>
      <c r="E8" s="139">
        <f>'9.1.2. sz. mell '!E10+'9.2.2. sz. mell  '!E10</f>
        <v>0</v>
      </c>
      <c r="F8" s="181">
        <f aca="true" t="shared" si="1" ref="F8:F63">D8+E8</f>
        <v>0</v>
      </c>
      <c r="G8" s="180">
        <f t="shared" si="0"/>
        <v>0</v>
      </c>
    </row>
    <row r="9" spans="1:7" s="150" customFormat="1" ht="12" customHeight="1">
      <c r="A9" s="12" t="s">
        <v>61</v>
      </c>
      <c r="B9" s="152" t="s">
        <v>144</v>
      </c>
      <c r="C9" s="139">
        <f>'9.1.2. sz. mell '!C11+'9.2.2. sz. mell  '!C11</f>
        <v>0</v>
      </c>
      <c r="D9" s="139">
        <f>'9.1.2. sz. mell '!D11+'9.2.2. sz. mell  '!D11</f>
        <v>0</v>
      </c>
      <c r="E9" s="139">
        <f>'9.1.2. sz. mell '!E11+'9.2.2. sz. mell  '!E11</f>
        <v>0</v>
      </c>
      <c r="F9" s="181">
        <f t="shared" si="1"/>
        <v>0</v>
      </c>
      <c r="G9" s="180">
        <f t="shared" si="0"/>
        <v>0</v>
      </c>
    </row>
    <row r="10" spans="1:7" s="150" customFormat="1" ht="12" customHeight="1">
      <c r="A10" s="12" t="s">
        <v>62</v>
      </c>
      <c r="B10" s="152" t="s">
        <v>145</v>
      </c>
      <c r="C10" s="139">
        <f>'9.1.2. sz. mell '!C12+'9.2.2. sz. mell  '!C12</f>
        <v>0</v>
      </c>
      <c r="D10" s="139">
        <f>'9.1.2. sz. mell '!D12+'9.2.2. sz. mell  '!D12</f>
        <v>0</v>
      </c>
      <c r="E10" s="139">
        <f>'9.1.2. sz. mell '!E12+'9.2.2. sz. mell  '!E12</f>
        <v>0</v>
      </c>
      <c r="F10" s="181">
        <f t="shared" si="1"/>
        <v>0</v>
      </c>
      <c r="G10" s="180">
        <f t="shared" si="0"/>
        <v>0</v>
      </c>
    </row>
    <row r="11" spans="1:7" s="150" customFormat="1" ht="12" customHeight="1">
      <c r="A11" s="12" t="s">
        <v>79</v>
      </c>
      <c r="B11" s="79" t="s">
        <v>298</v>
      </c>
      <c r="C11" s="139">
        <f>'9.1.2. sz. mell '!C13+'9.2.2. sz. mell  '!C13</f>
        <v>0</v>
      </c>
      <c r="D11" s="139">
        <f>'9.1.2. sz. mell '!D13+'9.2.2. sz. mell  '!D13</f>
        <v>0</v>
      </c>
      <c r="E11" s="139">
        <f>'9.1.2. sz. mell '!E13+'9.2.2. sz. mell  '!E13</f>
        <v>0</v>
      </c>
      <c r="F11" s="181">
        <f t="shared" si="1"/>
        <v>0</v>
      </c>
      <c r="G11" s="180">
        <f t="shared" si="0"/>
        <v>0</v>
      </c>
    </row>
    <row r="12" spans="1:7" s="150" customFormat="1" ht="12" customHeight="1" thickBot="1">
      <c r="A12" s="14" t="s">
        <v>63</v>
      </c>
      <c r="B12" s="80" t="s">
        <v>299</v>
      </c>
      <c r="C12" s="139">
        <f>'9.1.2. sz. mell '!C14+'9.2.2. sz. mell  '!C14</f>
        <v>0</v>
      </c>
      <c r="D12" s="139">
        <f>'9.1.2. sz. mell '!D14+'9.2.2. sz. mell  '!D14</f>
        <v>0</v>
      </c>
      <c r="E12" s="139">
        <f>'9.1.2. sz. mell '!E14+'9.2.2. sz. mell  '!E14</f>
        <v>0</v>
      </c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146</v>
      </c>
      <c r="C13" s="137">
        <f>+C14+C15+C16+C17+C18</f>
        <v>0</v>
      </c>
      <c r="D13" s="137">
        <f>+D14+D15+D16+D17+D18</f>
        <v>100000</v>
      </c>
      <c r="E13" s="137">
        <f>+E14+E15+E16+E17+E18</f>
        <v>0</v>
      </c>
      <c r="F13" s="137">
        <f>+F14+F15+F16+F17+F18</f>
        <v>100000</v>
      </c>
      <c r="G13" s="77">
        <f>+G14+G15+G16+G17+G18</f>
        <v>100000</v>
      </c>
    </row>
    <row r="14" spans="1:7" s="150" customFormat="1" ht="12" customHeight="1">
      <c r="A14" s="13" t="s">
        <v>65</v>
      </c>
      <c r="B14" s="151" t="s">
        <v>147</v>
      </c>
      <c r="C14" s="139">
        <f>'9.1.2. sz. mell '!C16+'9.2.2. sz. mell  '!C16</f>
        <v>0</v>
      </c>
      <c r="D14" s="139">
        <f>'9.1.2. sz. mell '!D16+'9.2.2. sz. mell  '!D16</f>
        <v>0</v>
      </c>
      <c r="E14" s="139">
        <f>'9.1.2. sz. mell '!E16+'9.2.2. sz. mell  '!E16</f>
        <v>0</v>
      </c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66</v>
      </c>
      <c r="B15" s="152" t="s">
        <v>148</v>
      </c>
      <c r="C15" s="139">
        <f>'9.1.2. sz. mell '!C17+'9.2.2. sz. mell  '!C17</f>
        <v>0</v>
      </c>
      <c r="D15" s="139">
        <f>'9.1.2. sz. mell '!D17+'9.2.2. sz. mell  '!D17</f>
        <v>0</v>
      </c>
      <c r="E15" s="139">
        <f>'9.1.2. sz. mell '!E17+'9.2.2. sz. mell  '!E17</f>
        <v>0</v>
      </c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67</v>
      </c>
      <c r="B16" s="152" t="s">
        <v>291</v>
      </c>
      <c r="C16" s="139">
        <f>'9.1.2. sz. mell '!C18+'9.2.2. sz. mell  '!C18</f>
        <v>0</v>
      </c>
      <c r="D16" s="139">
        <f>'9.1.2. sz. mell '!D18+'9.2.2. sz. mell  '!D18</f>
        <v>0</v>
      </c>
      <c r="E16" s="139">
        <f>'9.1.2. sz. mell '!E18+'9.2.2. sz. mell  '!E18</f>
        <v>0</v>
      </c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68</v>
      </c>
      <c r="B17" s="152" t="s">
        <v>292</v>
      </c>
      <c r="C17" s="139">
        <f>'9.1.2. sz. mell '!C19+'9.2.2. sz. mell  '!C19</f>
        <v>0</v>
      </c>
      <c r="D17" s="139">
        <f>'9.1.2. sz. mell '!D19+'9.2.2. sz. mell  '!D19</f>
        <v>0</v>
      </c>
      <c r="E17" s="139">
        <f>'9.1.2. sz. mell '!E19+'9.2.2. sz. mell  '!E19</f>
        <v>0</v>
      </c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69</v>
      </c>
      <c r="B18" s="152" t="s">
        <v>149</v>
      </c>
      <c r="C18" s="139">
        <f>'9.1.2. sz. mell '!C20+'9.2.2. sz. mell  '!C20</f>
        <v>0</v>
      </c>
      <c r="D18" s="139">
        <f>'9.1.2. sz. mell '!D20+'9.2.2. sz. mell  '!D20</f>
        <v>100000</v>
      </c>
      <c r="E18" s="139">
        <f>'9.1.2. sz. mell '!E20+'9.2.2. sz. mell  '!E20</f>
        <v>0</v>
      </c>
      <c r="F18" s="181">
        <f t="shared" si="1"/>
        <v>100000</v>
      </c>
      <c r="G18" s="180">
        <f t="shared" si="2"/>
        <v>100000</v>
      </c>
    </row>
    <row r="19" spans="1:7" s="150" customFormat="1" ht="12" customHeight="1" thickBot="1">
      <c r="A19" s="14" t="s">
        <v>75</v>
      </c>
      <c r="B19" s="80" t="s">
        <v>150</v>
      </c>
      <c r="C19" s="139">
        <f>'9.1.2. sz. mell '!C21+'9.2.2. sz. mell  '!C21</f>
        <v>0</v>
      </c>
      <c r="D19" s="139">
        <f>'9.1.2. sz. mell '!D21+'9.2.2. sz. mell  '!D21</f>
        <v>0</v>
      </c>
      <c r="E19" s="139">
        <f>'9.1.2. sz. mell '!E21+'9.2.2. sz. mell  '!E21</f>
        <v>0</v>
      </c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151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>
      <c r="A21" s="13" t="s">
        <v>48</v>
      </c>
      <c r="B21" s="151" t="s">
        <v>152</v>
      </c>
      <c r="C21" s="139">
        <f>'9.1.2. sz. mell '!C23+'9.2.2. sz. mell  '!C23</f>
        <v>0</v>
      </c>
      <c r="D21" s="139">
        <f>'9.1.2. sz. mell '!D23+'9.2.2. sz. mell  '!D23</f>
        <v>0</v>
      </c>
      <c r="E21" s="139">
        <f>'9.1.2. sz. mell '!E23+'9.2.2. sz. mell  '!E23</f>
        <v>0</v>
      </c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49</v>
      </c>
      <c r="B22" s="152" t="s">
        <v>153</v>
      </c>
      <c r="C22" s="139">
        <f>'9.1.2. sz. mell '!C24+'9.2.2. sz. mell  '!C24</f>
        <v>0</v>
      </c>
      <c r="D22" s="139">
        <f>'9.1.2. sz. mell '!D24+'9.2.2. sz. mell  '!D24</f>
        <v>0</v>
      </c>
      <c r="E22" s="139">
        <f>'9.1.2. sz. mell '!E24+'9.2.2. sz. mell  '!E24</f>
        <v>0</v>
      </c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50</v>
      </c>
      <c r="B23" s="152" t="s">
        <v>293</v>
      </c>
      <c r="C23" s="139">
        <f>'9.1.2. sz. mell '!C25+'9.2.2. sz. mell  '!C25</f>
        <v>0</v>
      </c>
      <c r="D23" s="139">
        <f>'9.1.2. sz. mell '!D25+'9.2.2. sz. mell  '!D25</f>
        <v>0</v>
      </c>
      <c r="E23" s="139">
        <f>'9.1.2. sz. mell '!E25+'9.2.2. sz. mell  '!E25</f>
        <v>0</v>
      </c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51</v>
      </c>
      <c r="B24" s="152" t="s">
        <v>294</v>
      </c>
      <c r="C24" s="139">
        <f>'9.1.2. sz. mell '!C26+'9.2.2. sz. mell  '!C26</f>
        <v>0</v>
      </c>
      <c r="D24" s="139">
        <f>'9.1.2. sz. mell '!D26+'9.2.2. sz. mell  '!D26</f>
        <v>0</v>
      </c>
      <c r="E24" s="139">
        <f>'9.1.2. sz. mell '!E26+'9.2.2. sz. mell  '!E26</f>
        <v>0</v>
      </c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92</v>
      </c>
      <c r="B25" s="152" t="s">
        <v>154</v>
      </c>
      <c r="C25" s="139">
        <f>'9.1.2. sz. mell '!C27+'9.2.2. sz. mell  '!C27</f>
        <v>0</v>
      </c>
      <c r="D25" s="139">
        <f>'9.1.2. sz. mell '!D27+'9.2.2. sz. mell  '!D27</f>
        <v>0</v>
      </c>
      <c r="E25" s="139">
        <f>'9.1.2. sz. mell '!E27+'9.2.2. sz. mell  '!E27</f>
        <v>0</v>
      </c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93</v>
      </c>
      <c r="B26" s="153" t="s">
        <v>155</v>
      </c>
      <c r="C26" s="139">
        <f>'9.1.2. sz. mell '!C28+'9.2.2. sz. mell  '!C28</f>
        <v>0</v>
      </c>
      <c r="D26" s="139">
        <f>'9.1.2. sz. mell '!D28+'9.2.2. sz. mell  '!D28</f>
        <v>0</v>
      </c>
      <c r="E26" s="139">
        <f>'9.1.2. sz. mell '!E28+'9.2.2. sz. mell  '!E28</f>
        <v>0</v>
      </c>
      <c r="F26" s="300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94</v>
      </c>
      <c r="B27" s="19" t="s">
        <v>428</v>
      </c>
      <c r="C27" s="143">
        <f>+C28+C29+C31+C32+C33+C34+C35</f>
        <v>0</v>
      </c>
      <c r="D27" s="143">
        <f>+D28+D29+D31+D32+D33+D34+D35</f>
        <v>0</v>
      </c>
      <c r="E27" s="143">
        <f>+E28+E29+E31+E32+E33+E34+E35</f>
        <v>0</v>
      </c>
      <c r="F27" s="143">
        <f>+F28+F29+F31+F32+F33+F34+F35</f>
        <v>0</v>
      </c>
      <c r="G27" s="179">
        <f>+G28+G29+G31+G32+G33+G34+G35</f>
        <v>0</v>
      </c>
    </row>
    <row r="28" spans="1:7" s="150" customFormat="1" ht="12" customHeight="1">
      <c r="A28" s="167" t="s">
        <v>156</v>
      </c>
      <c r="B28" s="151" t="s">
        <v>422</v>
      </c>
      <c r="C28" s="181">
        <f>'9.1.2. sz. mell '!C30+'9.2.2. sz. mell  '!C30</f>
        <v>0</v>
      </c>
      <c r="D28" s="181">
        <f>'9.1.2. sz. mell '!D30+'9.2.2. sz. mell  '!D30</f>
        <v>0</v>
      </c>
      <c r="E28" s="181">
        <f>'9.1.2. sz. mell '!E30+'9.2.2. sz. mell  '!E30</f>
        <v>0</v>
      </c>
      <c r="F28" s="181">
        <f t="shared" si="1"/>
        <v>0</v>
      </c>
      <c r="G28" s="180">
        <f aca="true" t="shared" si="4" ref="G28:G35">C28+F28</f>
        <v>0</v>
      </c>
    </row>
    <row r="29" spans="1:7" s="150" customFormat="1" ht="12" customHeight="1">
      <c r="A29" s="167" t="s">
        <v>157</v>
      </c>
      <c r="B29" s="151" t="s">
        <v>451</v>
      </c>
      <c r="C29" s="181">
        <f>'9.1.2. sz. mell '!C31+'9.2.2. sz. mell  '!C31</f>
        <v>0</v>
      </c>
      <c r="D29" s="181">
        <f>'9.1.2. sz. mell '!D31+'9.2.2. sz. mell  '!D31</f>
        <v>0</v>
      </c>
      <c r="E29" s="181">
        <f>'9.1.2. sz. mell '!E31+'9.2.2. sz. mell  '!E31</f>
        <v>0</v>
      </c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68" t="s">
        <v>158</v>
      </c>
      <c r="B30" s="152" t="s">
        <v>452</v>
      </c>
      <c r="C30" s="181">
        <f>'9.1.2. sz. mell '!C32+'9.2.2. sz. mell  '!C32</f>
        <v>0</v>
      </c>
      <c r="D30" s="181">
        <f>'9.1.2. sz. mell '!D32+'9.2.2. sz. mell  '!D32</f>
        <v>0</v>
      </c>
      <c r="E30" s="181">
        <f>'9.1.2. sz. mell '!E32+'9.2.2. sz. mell  '!E32</f>
        <v>0</v>
      </c>
      <c r="F30" s="181"/>
      <c r="G30" s="180"/>
    </row>
    <row r="31" spans="1:7" s="150" customFormat="1" ht="12" customHeight="1">
      <c r="A31" s="168" t="s">
        <v>159</v>
      </c>
      <c r="B31" s="152" t="s">
        <v>423</v>
      </c>
      <c r="C31" s="181">
        <f>'9.1.2. sz. mell '!C33+'9.2.2. sz. mell  '!C33</f>
        <v>0</v>
      </c>
      <c r="D31" s="181">
        <f>'9.1.2. sz. mell '!D33+'9.2.2. sz. mell  '!D33</f>
        <v>0</v>
      </c>
      <c r="E31" s="181">
        <f>'9.1.2. sz. mell '!E33+'9.2.2. sz. mell  '!E33</f>
        <v>0</v>
      </c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68" t="s">
        <v>425</v>
      </c>
      <c r="B32" s="152" t="s">
        <v>424</v>
      </c>
      <c r="C32" s="181">
        <f>'9.1.2. sz. mell '!C34+'9.2.2. sz. mell  '!C34</f>
        <v>0</v>
      </c>
      <c r="D32" s="181">
        <f>'9.1.2. sz. mell '!D34+'9.2.2. sz. mell  '!D34</f>
        <v>0</v>
      </c>
      <c r="E32" s="181">
        <f>'9.1.2. sz. mell '!E34+'9.2.2. sz. mell  '!E34</f>
        <v>0</v>
      </c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68" t="s">
        <v>426</v>
      </c>
      <c r="B33" s="152" t="s">
        <v>160</v>
      </c>
      <c r="C33" s="181">
        <f>'9.1.2. sz. mell '!C35+'9.2.2. sz. mell  '!C35</f>
        <v>0</v>
      </c>
      <c r="D33" s="181">
        <f>'9.1.2. sz. mell '!D35+'9.2.2. sz. mell  '!D35</f>
        <v>0</v>
      </c>
      <c r="E33" s="181">
        <f>'9.1.2. sz. mell '!E35+'9.2.2. sz. mell  '!E35</f>
        <v>0</v>
      </c>
      <c r="F33" s="181">
        <f t="shared" si="1"/>
        <v>0</v>
      </c>
      <c r="G33" s="180">
        <f t="shared" si="4"/>
        <v>0</v>
      </c>
    </row>
    <row r="34" spans="1:7" s="150" customFormat="1" ht="12" customHeight="1">
      <c r="A34" s="168" t="s">
        <v>427</v>
      </c>
      <c r="B34" s="152" t="s">
        <v>161</v>
      </c>
      <c r="C34" s="181">
        <f>'9.1.2. sz. mell '!C36+'9.2.2. sz. mell  '!C36</f>
        <v>0</v>
      </c>
      <c r="D34" s="181">
        <f>'9.1.2. sz. mell '!D36+'9.2.2. sz. mell  '!D36</f>
        <v>0</v>
      </c>
      <c r="E34" s="181">
        <f>'9.1.2. sz. mell '!E36+'9.2.2. sz. mell  '!E36</f>
        <v>0</v>
      </c>
      <c r="F34" s="181">
        <f t="shared" si="1"/>
        <v>0</v>
      </c>
      <c r="G34" s="180">
        <f t="shared" si="4"/>
        <v>0</v>
      </c>
    </row>
    <row r="35" spans="1:7" s="150" customFormat="1" ht="12" customHeight="1" thickBot="1">
      <c r="A35" s="169" t="s">
        <v>453</v>
      </c>
      <c r="B35" s="80" t="s">
        <v>162</v>
      </c>
      <c r="C35" s="181">
        <f>'9.1.2. sz. mell '!C37+'9.2.2. sz. mell  '!C37</f>
        <v>0</v>
      </c>
      <c r="D35" s="181">
        <f>'9.1.2. sz. mell '!D37+'9.2.2. sz. mell  '!D37</f>
        <v>0</v>
      </c>
      <c r="E35" s="181">
        <f>'9.1.2. sz. mell '!E37+'9.2.2. sz. mell  '!E37</f>
        <v>0</v>
      </c>
      <c r="F35" s="300">
        <f t="shared" si="1"/>
        <v>0</v>
      </c>
      <c r="G35" s="180">
        <f t="shared" si="4"/>
        <v>0</v>
      </c>
    </row>
    <row r="36" spans="1:7" s="150" customFormat="1" ht="12" customHeight="1" thickBot="1">
      <c r="A36" s="18" t="s">
        <v>9</v>
      </c>
      <c r="B36" s="19" t="s">
        <v>300</v>
      </c>
      <c r="C36" s="137">
        <f>SUM(C37:C47)</f>
        <v>18625000</v>
      </c>
      <c r="D36" s="137">
        <f>SUM(D37:D47)</f>
        <v>0</v>
      </c>
      <c r="E36" s="137">
        <f>SUM(E37:E47)</f>
        <v>0</v>
      </c>
      <c r="F36" s="137">
        <f>SUM(F37:F47)</f>
        <v>0</v>
      </c>
      <c r="G36" s="77">
        <f>SUM(G37:G47)</f>
        <v>18625000</v>
      </c>
    </row>
    <row r="37" spans="1:7" s="150" customFormat="1" ht="12" customHeight="1">
      <c r="A37" s="13" t="s">
        <v>52</v>
      </c>
      <c r="B37" s="151" t="s">
        <v>165</v>
      </c>
      <c r="C37" s="139">
        <f>'9.1.2. sz. mell '!C39+'9.2.2. sz. mell  '!C39</f>
        <v>0</v>
      </c>
      <c r="D37" s="139">
        <f>'9.1.2. sz. mell '!D39+'9.2.2. sz. mell  '!D39</f>
        <v>0</v>
      </c>
      <c r="E37" s="139">
        <f>'9.1.2. sz. mell '!E39+'9.2.2. sz. mell  '!E39</f>
        <v>0</v>
      </c>
      <c r="F37" s="181">
        <f t="shared" si="1"/>
        <v>0</v>
      </c>
      <c r="G37" s="180">
        <f aca="true" t="shared" si="5" ref="G37:G47">C37+F37</f>
        <v>0</v>
      </c>
    </row>
    <row r="38" spans="1:7" s="150" customFormat="1" ht="12" customHeight="1">
      <c r="A38" s="12" t="s">
        <v>53</v>
      </c>
      <c r="B38" s="152" t="s">
        <v>166</v>
      </c>
      <c r="C38" s="139">
        <f>'9.1.2. sz. mell '!C40+'9.2.2. sz. mell  '!C40</f>
        <v>16620000</v>
      </c>
      <c r="D38" s="139">
        <f>'9.1.2. sz. mell '!D40+'9.2.2. sz. mell  '!D40</f>
        <v>0</v>
      </c>
      <c r="E38" s="139">
        <f>'9.1.2. sz. mell '!E40+'9.2.2. sz. mell  '!E40</f>
        <v>0</v>
      </c>
      <c r="F38" s="181">
        <f t="shared" si="1"/>
        <v>0</v>
      </c>
      <c r="G38" s="180">
        <f t="shared" si="5"/>
        <v>16620000</v>
      </c>
    </row>
    <row r="39" spans="1:7" s="150" customFormat="1" ht="12" customHeight="1">
      <c r="A39" s="12" t="s">
        <v>54</v>
      </c>
      <c r="B39" s="152" t="s">
        <v>167</v>
      </c>
      <c r="C39" s="139">
        <f>'9.1.2. sz. mell '!C41+'9.2.2. sz. mell  '!C41</f>
        <v>5000</v>
      </c>
      <c r="D39" s="139">
        <f>'9.1.2. sz. mell '!D41+'9.2.2. sz. mell  '!D41</f>
        <v>0</v>
      </c>
      <c r="E39" s="139">
        <f>'9.1.2. sz. mell '!E41+'9.2.2. sz. mell  '!E41</f>
        <v>0</v>
      </c>
      <c r="F39" s="181">
        <f t="shared" si="1"/>
        <v>0</v>
      </c>
      <c r="G39" s="180">
        <f t="shared" si="5"/>
        <v>5000</v>
      </c>
    </row>
    <row r="40" spans="1:7" s="150" customFormat="1" ht="12" customHeight="1">
      <c r="A40" s="12" t="s">
        <v>96</v>
      </c>
      <c r="B40" s="152" t="s">
        <v>168</v>
      </c>
      <c r="C40" s="139">
        <f>'9.1.2. sz. mell '!C42+'9.2.2. sz. mell  '!C42</f>
        <v>2000000</v>
      </c>
      <c r="D40" s="139">
        <f>'9.1.2. sz. mell '!D42+'9.2.2. sz. mell  '!D42</f>
        <v>0</v>
      </c>
      <c r="E40" s="139">
        <f>'9.1.2. sz. mell '!E42+'9.2.2. sz. mell  '!E42</f>
        <v>0</v>
      </c>
      <c r="F40" s="181">
        <f t="shared" si="1"/>
        <v>0</v>
      </c>
      <c r="G40" s="180">
        <f t="shared" si="5"/>
        <v>2000000</v>
      </c>
    </row>
    <row r="41" spans="1:7" s="150" customFormat="1" ht="12" customHeight="1">
      <c r="A41" s="12" t="s">
        <v>97</v>
      </c>
      <c r="B41" s="152" t="s">
        <v>169</v>
      </c>
      <c r="C41" s="139">
        <f>'9.1.2. sz. mell '!C43+'9.2.2. sz. mell  '!C43</f>
        <v>0</v>
      </c>
      <c r="D41" s="139">
        <f>'9.1.2. sz. mell '!D43+'9.2.2. sz. mell  '!D43</f>
        <v>0</v>
      </c>
      <c r="E41" s="139">
        <f>'9.1.2. sz. mell '!E43+'9.2.2. sz. mell  '!E43</f>
        <v>0</v>
      </c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98</v>
      </c>
      <c r="B42" s="152" t="s">
        <v>170</v>
      </c>
      <c r="C42" s="139">
        <f>'9.1.2. sz. mell '!C44+'9.2.2. sz. mell  '!C44</f>
        <v>0</v>
      </c>
      <c r="D42" s="139">
        <f>'9.1.2. sz. mell '!D44+'9.2.2. sz. mell  '!D44</f>
        <v>0</v>
      </c>
      <c r="E42" s="139">
        <f>'9.1.2. sz. mell '!E44+'9.2.2. sz. mell  '!E44</f>
        <v>0</v>
      </c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99</v>
      </c>
      <c r="B43" s="152" t="s">
        <v>171</v>
      </c>
      <c r="C43" s="139">
        <f>'9.1.2. sz. mell '!C45+'9.2.2. sz. mell  '!C45</f>
        <v>0</v>
      </c>
      <c r="D43" s="139">
        <f>'9.1.2. sz. mell '!D45+'9.2.2. sz. mell  '!D45</f>
        <v>0</v>
      </c>
      <c r="E43" s="139">
        <f>'9.1.2. sz. mell '!E45+'9.2.2. sz. mell  '!E45</f>
        <v>0</v>
      </c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100</v>
      </c>
      <c r="B44" s="152" t="s">
        <v>429</v>
      </c>
      <c r="C44" s="139">
        <f>'9.1.2. sz. mell '!C46+'9.2.2. sz. mell  '!C46</f>
        <v>0</v>
      </c>
      <c r="D44" s="139">
        <f>'9.1.2. sz. mell '!D46+'9.2.2. sz. mell  '!D46</f>
        <v>0</v>
      </c>
      <c r="E44" s="139">
        <f>'9.1.2. sz. mell '!E46+'9.2.2. sz. mell  '!E46</f>
        <v>0</v>
      </c>
      <c r="F44" s="181">
        <f t="shared" si="1"/>
        <v>0</v>
      </c>
      <c r="G44" s="180">
        <f t="shared" si="5"/>
        <v>0</v>
      </c>
    </row>
    <row r="45" spans="1:7" s="150" customFormat="1" ht="12" customHeight="1">
      <c r="A45" s="12" t="s">
        <v>163</v>
      </c>
      <c r="B45" s="152" t="s">
        <v>173</v>
      </c>
      <c r="C45" s="139">
        <f>'9.1.2. sz. mell '!C47+'9.2.2. sz. mell  '!C47</f>
        <v>0</v>
      </c>
      <c r="D45" s="139">
        <f>'9.1.2. sz. mell '!D47+'9.2.2. sz. mell  '!D47</f>
        <v>0</v>
      </c>
      <c r="E45" s="139">
        <f>'9.1.2. sz. mell '!E47+'9.2.2. sz. mell  '!E47</f>
        <v>0</v>
      </c>
      <c r="F45" s="301">
        <f t="shared" si="1"/>
        <v>0</v>
      </c>
      <c r="G45" s="180">
        <f t="shared" si="5"/>
        <v>0</v>
      </c>
    </row>
    <row r="46" spans="1:7" s="150" customFormat="1" ht="12" customHeight="1">
      <c r="A46" s="14" t="s">
        <v>164</v>
      </c>
      <c r="B46" s="153" t="s">
        <v>302</v>
      </c>
      <c r="C46" s="139">
        <f>'9.1.2. sz. mell '!C48+'9.2.2. sz. mell  '!C48</f>
        <v>0</v>
      </c>
      <c r="D46" s="139">
        <f>'9.1.2. sz. mell '!D48+'9.2.2. sz. mell  '!D48</f>
        <v>0</v>
      </c>
      <c r="E46" s="139">
        <f>'9.1.2. sz. mell '!E48+'9.2.2. sz. mell  '!E48</f>
        <v>0</v>
      </c>
      <c r="F46" s="302">
        <f t="shared" si="1"/>
        <v>0</v>
      </c>
      <c r="G46" s="180">
        <f t="shared" si="5"/>
        <v>0</v>
      </c>
    </row>
    <row r="47" spans="1:7" s="150" customFormat="1" ht="12" customHeight="1" thickBot="1">
      <c r="A47" s="14" t="s">
        <v>301</v>
      </c>
      <c r="B47" s="80" t="s">
        <v>174</v>
      </c>
      <c r="C47" s="139">
        <f>'9.1.2. sz. mell '!C49+'9.2.2. sz. mell  '!C49</f>
        <v>0</v>
      </c>
      <c r="D47" s="139">
        <f>'9.1.2. sz. mell '!D49+'9.2.2. sz. mell  '!D49</f>
        <v>0</v>
      </c>
      <c r="E47" s="139">
        <f>'9.1.2. sz. mell '!E49+'9.2.2. sz. mell  '!E49</f>
        <v>0</v>
      </c>
      <c r="F47" s="303">
        <f t="shared" si="1"/>
        <v>0</v>
      </c>
      <c r="G47" s="180">
        <f t="shared" si="5"/>
        <v>0</v>
      </c>
    </row>
    <row r="48" spans="1:7" s="150" customFormat="1" ht="12" customHeight="1" thickBot="1">
      <c r="A48" s="18" t="s">
        <v>10</v>
      </c>
      <c r="B48" s="19" t="s">
        <v>175</v>
      </c>
      <c r="C48" s="137">
        <f>SUM(C49:C53)</f>
        <v>0</v>
      </c>
      <c r="D48" s="137">
        <f>SUM(D49:D53)</f>
        <v>0</v>
      </c>
      <c r="E48" s="137">
        <f>SUM(E49:E53)</f>
        <v>0</v>
      </c>
      <c r="F48" s="137">
        <f>SUM(F49:F53)</f>
        <v>0</v>
      </c>
      <c r="G48" s="77">
        <f>SUM(G49:G53)</f>
        <v>0</v>
      </c>
    </row>
    <row r="49" spans="1:7" s="150" customFormat="1" ht="12" customHeight="1">
      <c r="A49" s="13" t="s">
        <v>55</v>
      </c>
      <c r="B49" s="151" t="s">
        <v>179</v>
      </c>
      <c r="C49" s="182">
        <f>'9.1.2. sz. mell '!C51+'9.2.2. sz. mell  '!C51</f>
        <v>0</v>
      </c>
      <c r="D49" s="182">
        <f>'9.1.2. sz. mell '!D51+'9.2.2. sz. mell  '!D51</f>
        <v>0</v>
      </c>
      <c r="E49" s="182">
        <f>'9.1.2. sz. mell '!E51+'9.2.2. sz. mell  '!E51</f>
        <v>0</v>
      </c>
      <c r="F49" s="301">
        <f t="shared" si="1"/>
        <v>0</v>
      </c>
      <c r="G49" s="243">
        <f>C49+F49</f>
        <v>0</v>
      </c>
    </row>
    <row r="50" spans="1:7" s="150" customFormat="1" ht="12" customHeight="1">
      <c r="A50" s="12" t="s">
        <v>56</v>
      </c>
      <c r="B50" s="152" t="s">
        <v>180</v>
      </c>
      <c r="C50" s="182">
        <f>'9.1.2. sz. mell '!C52+'9.2.2. sz. mell  '!C52</f>
        <v>0</v>
      </c>
      <c r="D50" s="182">
        <f>'9.1.2. sz. mell '!D52+'9.2.2. sz. mell  '!D52</f>
        <v>0</v>
      </c>
      <c r="E50" s="182">
        <f>'9.1.2. sz. mell '!E52+'9.2.2. sz. mell  '!E52</f>
        <v>0</v>
      </c>
      <c r="F50" s="301">
        <f t="shared" si="1"/>
        <v>0</v>
      </c>
      <c r="G50" s="243">
        <f>C50+F50</f>
        <v>0</v>
      </c>
    </row>
    <row r="51" spans="1:7" s="150" customFormat="1" ht="12" customHeight="1">
      <c r="A51" s="12" t="s">
        <v>176</v>
      </c>
      <c r="B51" s="152" t="s">
        <v>181</v>
      </c>
      <c r="C51" s="182">
        <f>'9.1.2. sz. mell '!C53+'9.2.2. sz. mell  '!C53</f>
        <v>0</v>
      </c>
      <c r="D51" s="182">
        <f>'9.1.2. sz. mell '!D53+'9.2.2. sz. mell  '!D53</f>
        <v>0</v>
      </c>
      <c r="E51" s="182">
        <f>'9.1.2. sz. mell '!E53+'9.2.2. sz. mell  '!E53</f>
        <v>0</v>
      </c>
      <c r="F51" s="301">
        <f t="shared" si="1"/>
        <v>0</v>
      </c>
      <c r="G51" s="243">
        <f>C51+F51</f>
        <v>0</v>
      </c>
    </row>
    <row r="52" spans="1:7" s="150" customFormat="1" ht="12" customHeight="1">
      <c r="A52" s="12" t="s">
        <v>177</v>
      </c>
      <c r="B52" s="152" t="s">
        <v>182</v>
      </c>
      <c r="C52" s="182">
        <f>'9.1.2. sz. mell '!C54+'9.2.2. sz. mell  '!C54</f>
        <v>0</v>
      </c>
      <c r="D52" s="182">
        <f>'9.1.2. sz. mell '!D54+'9.2.2. sz. mell  '!D54</f>
        <v>0</v>
      </c>
      <c r="E52" s="182">
        <f>'9.1.2. sz. mell '!E54+'9.2.2. sz. mell  '!E54</f>
        <v>0</v>
      </c>
      <c r="F52" s="301">
        <f t="shared" si="1"/>
        <v>0</v>
      </c>
      <c r="G52" s="243">
        <f>C52+F52</f>
        <v>0</v>
      </c>
    </row>
    <row r="53" spans="1:7" s="150" customFormat="1" ht="12" customHeight="1" thickBot="1">
      <c r="A53" s="14" t="s">
        <v>178</v>
      </c>
      <c r="B53" s="80" t="s">
        <v>183</v>
      </c>
      <c r="C53" s="182">
        <f>'9.1.2. sz. mell '!C55+'9.2.2. sz. mell  '!C55</f>
        <v>0</v>
      </c>
      <c r="D53" s="182">
        <f>'9.1.2. sz. mell '!D55+'9.2.2. sz. mell  '!D55</f>
        <v>0</v>
      </c>
      <c r="E53" s="182">
        <f>'9.1.2. sz. mell '!E55+'9.2.2. sz. mell  '!E55</f>
        <v>0</v>
      </c>
      <c r="F53" s="302">
        <f t="shared" si="1"/>
        <v>0</v>
      </c>
      <c r="G53" s="243">
        <f>C53+F53</f>
        <v>0</v>
      </c>
    </row>
    <row r="54" spans="1:7" s="150" customFormat="1" ht="12" customHeight="1" thickBot="1">
      <c r="A54" s="18" t="s">
        <v>101</v>
      </c>
      <c r="B54" s="19" t="s">
        <v>184</v>
      </c>
      <c r="C54" s="137">
        <f>SUM(C55:C57)</f>
        <v>100000</v>
      </c>
      <c r="D54" s="137">
        <f>SUM(D55:D57)</f>
        <v>0</v>
      </c>
      <c r="E54" s="137">
        <f>SUM(E55:E57)</f>
        <v>270000</v>
      </c>
      <c r="F54" s="137">
        <f>SUM(F55:F57)</f>
        <v>270000</v>
      </c>
      <c r="G54" s="77">
        <f>SUM(G55:G57)</f>
        <v>370000</v>
      </c>
    </row>
    <row r="55" spans="1:7" s="150" customFormat="1" ht="12" customHeight="1">
      <c r="A55" s="13" t="s">
        <v>57</v>
      </c>
      <c r="B55" s="151" t="s">
        <v>185</v>
      </c>
      <c r="C55" s="139">
        <f>'9.1.2. sz. mell '!C57+'9.2.2. sz. mell  '!C57</f>
        <v>0</v>
      </c>
      <c r="D55" s="139">
        <f>'9.1.2. sz. mell '!D57+'9.2.2. sz. mell  '!D57</f>
        <v>0</v>
      </c>
      <c r="E55" s="139">
        <f>'9.1.2. sz. mell '!E57+'9.2.2. sz. mell  '!E57</f>
        <v>0</v>
      </c>
      <c r="F55" s="181">
        <f t="shared" si="1"/>
        <v>0</v>
      </c>
      <c r="G55" s="180">
        <f>C55+F55</f>
        <v>0</v>
      </c>
    </row>
    <row r="56" spans="1:7" s="150" customFormat="1" ht="22.5">
      <c r="A56" s="12" t="s">
        <v>58</v>
      </c>
      <c r="B56" s="152" t="s">
        <v>295</v>
      </c>
      <c r="C56" s="139">
        <f>'9.1.2. sz. mell '!C58+'9.2.2. sz. mell  '!C58</f>
        <v>0</v>
      </c>
      <c r="D56" s="139">
        <f>'9.1.2. sz. mell '!D58+'9.2.2. sz. mell  '!D58</f>
        <v>0</v>
      </c>
      <c r="E56" s="139">
        <f>'9.1.2. sz. mell '!E58+'9.2.2. sz. mell  '!E58</f>
        <v>0</v>
      </c>
      <c r="F56" s="181">
        <f t="shared" si="1"/>
        <v>0</v>
      </c>
      <c r="G56" s="180">
        <f>C56+F56</f>
        <v>0</v>
      </c>
    </row>
    <row r="57" spans="1:7" s="150" customFormat="1" ht="12" customHeight="1">
      <c r="A57" s="12" t="s">
        <v>188</v>
      </c>
      <c r="B57" s="152" t="s">
        <v>186</v>
      </c>
      <c r="C57" s="139">
        <f>'9.1.2. sz. mell '!C59+'9.2.2. sz. mell  '!C59</f>
        <v>100000</v>
      </c>
      <c r="D57" s="139">
        <f>'9.1.2. sz. mell '!D59+'9.2.2. sz. mell  '!D59</f>
        <v>0</v>
      </c>
      <c r="E57" s="139">
        <f>'9.1.2. sz. mell '!E59+'9.2.2. sz. mell  '!E59</f>
        <v>270000</v>
      </c>
      <c r="F57" s="181">
        <f t="shared" si="1"/>
        <v>270000</v>
      </c>
      <c r="G57" s="180">
        <f>C57+F57</f>
        <v>370000</v>
      </c>
    </row>
    <row r="58" spans="1:7" s="150" customFormat="1" ht="12" customHeight="1" thickBot="1">
      <c r="A58" s="14" t="s">
        <v>189</v>
      </c>
      <c r="B58" s="80" t="s">
        <v>187</v>
      </c>
      <c r="C58" s="139">
        <f>'9.1.2. sz. mell '!C60+'9.2.2. sz. mell  '!C60</f>
        <v>0</v>
      </c>
      <c r="D58" s="139">
        <f>'9.1.2. sz. mell '!D60+'9.2.2. sz. mell  '!D60</f>
        <v>0</v>
      </c>
      <c r="E58" s="139">
        <f>'9.1.2. sz. mell '!E60+'9.2.2. sz. mell  '!E60</f>
        <v>0</v>
      </c>
      <c r="F58" s="300">
        <f t="shared" si="1"/>
        <v>0</v>
      </c>
      <c r="G58" s="180">
        <f>C58+F58</f>
        <v>0</v>
      </c>
    </row>
    <row r="59" spans="1:7" s="150" customFormat="1" ht="12" customHeight="1" thickBot="1">
      <c r="A59" s="18" t="s">
        <v>12</v>
      </c>
      <c r="B59" s="78" t="s">
        <v>190</v>
      </c>
      <c r="C59" s="137">
        <f>SUM(C60:C62)</f>
        <v>0</v>
      </c>
      <c r="D59" s="137">
        <f>SUM(D60:D62)</f>
        <v>0</v>
      </c>
      <c r="E59" s="137">
        <f>SUM(E60:E62)</f>
        <v>0</v>
      </c>
      <c r="F59" s="137">
        <f>SUM(F60:F62)</f>
        <v>0</v>
      </c>
      <c r="G59" s="77">
        <f>SUM(G60:G62)</f>
        <v>0</v>
      </c>
    </row>
    <row r="60" spans="1:7" s="150" customFormat="1" ht="12" customHeight="1">
      <c r="A60" s="13" t="s">
        <v>102</v>
      </c>
      <c r="B60" s="151" t="s">
        <v>192</v>
      </c>
      <c r="C60" s="141">
        <f>'9.1.2. sz. mell '!C62+'9.2.2. sz. mell  '!C62</f>
        <v>0</v>
      </c>
      <c r="D60" s="141">
        <f>'9.1.2. sz. mell '!D62+'9.2.2. sz. mell  '!D62</f>
        <v>0</v>
      </c>
      <c r="E60" s="141">
        <f>'9.1.2. sz. mell '!E62+'9.2.2. sz. mell  '!E62</f>
        <v>0</v>
      </c>
      <c r="F60" s="304">
        <f t="shared" si="1"/>
        <v>0</v>
      </c>
      <c r="G60" s="242">
        <f>C60+F60</f>
        <v>0</v>
      </c>
    </row>
    <row r="61" spans="1:7" s="150" customFormat="1" ht="22.5">
      <c r="A61" s="12" t="s">
        <v>103</v>
      </c>
      <c r="B61" s="152" t="s">
        <v>296</v>
      </c>
      <c r="C61" s="141">
        <f>'9.1.2. sz. mell '!C63+'9.2.2. sz. mell  '!C63</f>
        <v>0</v>
      </c>
      <c r="D61" s="141">
        <f>'9.1.2. sz. mell '!D63+'9.2.2. sz. mell  '!D63</f>
        <v>0</v>
      </c>
      <c r="E61" s="141">
        <f>'9.1.2. sz. mell '!E63+'9.2.2. sz. mell  '!E63</f>
        <v>0</v>
      </c>
      <c r="F61" s="304">
        <f t="shared" si="1"/>
        <v>0</v>
      </c>
      <c r="G61" s="242">
        <f>C61+F61</f>
        <v>0</v>
      </c>
    </row>
    <row r="62" spans="1:7" s="150" customFormat="1" ht="12" customHeight="1">
      <c r="A62" s="12" t="s">
        <v>123</v>
      </c>
      <c r="B62" s="152" t="s">
        <v>193</v>
      </c>
      <c r="C62" s="141">
        <f>'9.1.2. sz. mell '!C64+'9.2.2. sz. mell  '!C64</f>
        <v>0</v>
      </c>
      <c r="D62" s="141">
        <f>'9.1.2. sz. mell '!D64+'9.2.2. sz. mell  '!D64</f>
        <v>0</v>
      </c>
      <c r="E62" s="141">
        <f>'9.1.2. sz. mell '!E64+'9.2.2. sz. mell  '!E64</f>
        <v>0</v>
      </c>
      <c r="F62" s="304">
        <f t="shared" si="1"/>
        <v>0</v>
      </c>
      <c r="G62" s="242">
        <f>C62+F62</f>
        <v>0</v>
      </c>
    </row>
    <row r="63" spans="1:7" s="150" customFormat="1" ht="12" customHeight="1" thickBot="1">
      <c r="A63" s="14" t="s">
        <v>191</v>
      </c>
      <c r="B63" s="80" t="s">
        <v>194</v>
      </c>
      <c r="C63" s="141">
        <f>'9.1.2. sz. mell '!C65+'9.2.2. sz. mell  '!C65</f>
        <v>0</v>
      </c>
      <c r="D63" s="141">
        <f>'9.1.2. sz. mell '!D65+'9.2.2. sz. mell  '!D65</f>
        <v>0</v>
      </c>
      <c r="E63" s="141">
        <f>'9.1.2. sz. mell '!E65+'9.2.2. sz. mell  '!E65</f>
        <v>0</v>
      </c>
      <c r="F63" s="304">
        <f t="shared" si="1"/>
        <v>0</v>
      </c>
      <c r="G63" s="242">
        <f>C63+F63</f>
        <v>0</v>
      </c>
    </row>
    <row r="64" spans="1:7" s="150" customFormat="1" ht="12" customHeight="1" thickBot="1">
      <c r="A64" s="193" t="s">
        <v>342</v>
      </c>
      <c r="B64" s="19" t="s">
        <v>195</v>
      </c>
      <c r="C64" s="143">
        <f>+C6+C13+C20+C27+C36+C48+C54+C59</f>
        <v>18725000</v>
      </c>
      <c r="D64" s="143">
        <f>+D6+D13+D20+D27+D36+D48+D54+D59</f>
        <v>100000</v>
      </c>
      <c r="E64" s="143">
        <f>+E6+E13+E20+E27+E36+E48+E54+E59</f>
        <v>270000</v>
      </c>
      <c r="F64" s="143">
        <f>+F6+F13+F20+F27+F36+F48+F54+F59</f>
        <v>370000</v>
      </c>
      <c r="G64" s="179">
        <f>+G6+G13+G20+G27+G36+G48+G54+G59</f>
        <v>19095000</v>
      </c>
    </row>
    <row r="65" spans="1:7" s="150" customFormat="1" ht="12" customHeight="1" thickBot="1">
      <c r="A65" s="183" t="s">
        <v>196</v>
      </c>
      <c r="B65" s="78" t="s">
        <v>197</v>
      </c>
      <c r="C65" s="137">
        <f>SUM(C66:C68)</f>
        <v>0</v>
      </c>
      <c r="D65" s="137">
        <f>SUM(D66:D68)</f>
        <v>0</v>
      </c>
      <c r="E65" s="137">
        <f>SUM(E66:E68)</f>
        <v>0</v>
      </c>
      <c r="F65" s="137">
        <f>SUM(F66:F68)</f>
        <v>0</v>
      </c>
      <c r="G65" s="77">
        <f>SUM(G66:G68)</f>
        <v>0</v>
      </c>
    </row>
    <row r="66" spans="1:7" s="150" customFormat="1" ht="12" customHeight="1">
      <c r="A66" s="13" t="s">
        <v>225</v>
      </c>
      <c r="B66" s="151" t="s">
        <v>198</v>
      </c>
      <c r="C66" s="141">
        <f>'9.1.2. sz. mell '!C68+'9.2.2. sz. mell  '!C68</f>
        <v>0</v>
      </c>
      <c r="D66" s="141">
        <f>'9.1.2. sz. mell '!D68+'9.2.2. sz. mell  '!D68</f>
        <v>0</v>
      </c>
      <c r="E66" s="141">
        <f>'9.1.2. sz. mell '!E68+'9.2.2. sz. mell  '!E68</f>
        <v>0</v>
      </c>
      <c r="F66" s="304">
        <f>D66+E66</f>
        <v>0</v>
      </c>
      <c r="G66" s="242">
        <f>C66+F66</f>
        <v>0</v>
      </c>
    </row>
    <row r="67" spans="1:7" s="150" customFormat="1" ht="12" customHeight="1">
      <c r="A67" s="12" t="s">
        <v>234</v>
      </c>
      <c r="B67" s="152" t="s">
        <v>199</v>
      </c>
      <c r="C67" s="141">
        <f>'9.1.2. sz. mell '!C69+'9.2.2. sz. mell  '!C69</f>
        <v>0</v>
      </c>
      <c r="D67" s="141">
        <f>'9.1.2. sz. mell '!D69+'9.2.2. sz. mell  '!D69</f>
        <v>0</v>
      </c>
      <c r="E67" s="141">
        <f>'9.1.2. sz. mell '!E69+'9.2.2. sz. mell  '!E69</f>
        <v>0</v>
      </c>
      <c r="F67" s="304">
        <f>D67+E67</f>
        <v>0</v>
      </c>
      <c r="G67" s="242">
        <f>C67+F67</f>
        <v>0</v>
      </c>
    </row>
    <row r="68" spans="1:7" s="150" customFormat="1" ht="12" customHeight="1" thickBot="1">
      <c r="A68" s="16" t="s">
        <v>235</v>
      </c>
      <c r="B68" s="319" t="s">
        <v>327</v>
      </c>
      <c r="C68" s="277">
        <f>'9.1.2. sz. mell '!C70+'9.2.2. sz. mell  '!C70</f>
        <v>0</v>
      </c>
      <c r="D68" s="277">
        <f>'9.1.2. sz. mell '!D70+'9.2.2. sz. mell  '!D70</f>
        <v>0</v>
      </c>
      <c r="E68" s="277">
        <f>'9.1.2. sz. mell '!E70+'9.2.2. sz. mell  '!E70</f>
        <v>0</v>
      </c>
      <c r="F68" s="303">
        <f>D68+E68</f>
        <v>0</v>
      </c>
      <c r="G68" s="320">
        <f>C68+F68</f>
        <v>0</v>
      </c>
    </row>
    <row r="69" spans="1:7" s="150" customFormat="1" ht="12" customHeight="1" thickBot="1">
      <c r="A69" s="183" t="s">
        <v>201</v>
      </c>
      <c r="B69" s="78" t="s">
        <v>202</v>
      </c>
      <c r="C69" s="137">
        <f>SUM(C70:C73)</f>
        <v>0</v>
      </c>
      <c r="D69" s="137">
        <f>SUM(D70:D73)</f>
        <v>0</v>
      </c>
      <c r="E69" s="137">
        <f>SUM(E70:E73)</f>
        <v>0</v>
      </c>
      <c r="F69" s="137">
        <f>SUM(F70:F73)</f>
        <v>0</v>
      </c>
      <c r="G69" s="77">
        <f>SUM(G70:G73)</f>
        <v>0</v>
      </c>
    </row>
    <row r="70" spans="1:7" s="150" customFormat="1" ht="12" customHeight="1">
      <c r="A70" s="13" t="s">
        <v>80</v>
      </c>
      <c r="B70" s="262" t="s">
        <v>203</v>
      </c>
      <c r="C70" s="141">
        <f>'9.1.2. sz. mell '!C72+'9.2.2. sz. mell  '!C72</f>
        <v>0</v>
      </c>
      <c r="D70" s="141">
        <f>'9.1.2. sz. mell '!D72+'9.2.2. sz. mell  '!D72</f>
        <v>0</v>
      </c>
      <c r="E70" s="141">
        <f>'9.1.2. sz. mell '!E72+'9.2.2. sz. mell  '!E72</f>
        <v>0</v>
      </c>
      <c r="F70" s="304">
        <f>D70+E70</f>
        <v>0</v>
      </c>
      <c r="G70" s="242">
        <f>C70+F70</f>
        <v>0</v>
      </c>
    </row>
    <row r="71" spans="1:7" s="150" customFormat="1" ht="12" customHeight="1">
      <c r="A71" s="12" t="s">
        <v>81</v>
      </c>
      <c r="B71" s="262" t="s">
        <v>438</v>
      </c>
      <c r="C71" s="141">
        <f>'9.1.2. sz. mell '!C73+'9.2.2. sz. mell  '!C73</f>
        <v>0</v>
      </c>
      <c r="D71" s="141">
        <f>'9.1.2. sz. mell '!D73+'9.2.2. sz. mell  '!D73</f>
        <v>0</v>
      </c>
      <c r="E71" s="141">
        <f>'9.1.2. sz. mell '!E73+'9.2.2. sz. mell  '!E73</f>
        <v>0</v>
      </c>
      <c r="F71" s="304">
        <f>D71+E71</f>
        <v>0</v>
      </c>
      <c r="G71" s="242">
        <f>C71+F71</f>
        <v>0</v>
      </c>
    </row>
    <row r="72" spans="1:7" s="150" customFormat="1" ht="12" customHeight="1">
      <c r="A72" s="12" t="s">
        <v>226</v>
      </c>
      <c r="B72" s="262" t="s">
        <v>204</v>
      </c>
      <c r="C72" s="141">
        <f>'9.1.2. sz. mell '!C74+'9.2.2. sz. mell  '!C74</f>
        <v>0</v>
      </c>
      <c r="D72" s="141">
        <f>'9.1.2. sz. mell '!D74+'9.2.2. sz. mell  '!D74</f>
        <v>0</v>
      </c>
      <c r="E72" s="141">
        <f>'9.1.2. sz. mell '!E74+'9.2.2. sz. mell  '!E74</f>
        <v>0</v>
      </c>
      <c r="F72" s="304">
        <f>D72+E72</f>
        <v>0</v>
      </c>
      <c r="G72" s="242">
        <f>C72+F72</f>
        <v>0</v>
      </c>
    </row>
    <row r="73" spans="1:7" s="150" customFormat="1" ht="12" customHeight="1" thickBot="1">
      <c r="A73" s="14" t="s">
        <v>227</v>
      </c>
      <c r="B73" s="263" t="s">
        <v>439</v>
      </c>
      <c r="C73" s="141">
        <f>'9.1.2. sz. mell '!C75+'9.2.2. sz. mell  '!C75</f>
        <v>0</v>
      </c>
      <c r="D73" s="141">
        <f>'9.1.2. sz. mell '!D75+'9.2.2. sz. mell  '!D75</f>
        <v>0</v>
      </c>
      <c r="E73" s="141">
        <f>'9.1.2. sz. mell '!E75+'9.2.2. sz. mell  '!E75</f>
        <v>0</v>
      </c>
      <c r="F73" s="304">
        <f>D73+E73</f>
        <v>0</v>
      </c>
      <c r="G73" s="242">
        <f>C73+F73</f>
        <v>0</v>
      </c>
    </row>
    <row r="74" spans="1:7" s="150" customFormat="1" ht="12" customHeight="1" thickBot="1">
      <c r="A74" s="183" t="s">
        <v>205</v>
      </c>
      <c r="B74" s="78" t="s">
        <v>206</v>
      </c>
      <c r="C74" s="137">
        <f>SUM(C75:C76)</f>
        <v>0</v>
      </c>
      <c r="D74" s="137">
        <f>SUM(D75:D76)</f>
        <v>0</v>
      </c>
      <c r="E74" s="137">
        <f>SUM(E75:E76)</f>
        <v>0</v>
      </c>
      <c r="F74" s="137">
        <f>SUM(F75:F76)</f>
        <v>0</v>
      </c>
      <c r="G74" s="77">
        <f>SUM(G75:G76)</f>
        <v>0</v>
      </c>
    </row>
    <row r="75" spans="1:7" s="150" customFormat="1" ht="12" customHeight="1">
      <c r="A75" s="13" t="s">
        <v>228</v>
      </c>
      <c r="B75" s="151" t="s">
        <v>207</v>
      </c>
      <c r="C75" s="141">
        <f>'9.1.2. sz. mell '!C77+'9.2.2. sz. mell  '!C77</f>
        <v>0</v>
      </c>
      <c r="D75" s="141">
        <f>'9.1.2. sz. mell '!D77+'9.2.2. sz. mell  '!D77</f>
        <v>0</v>
      </c>
      <c r="E75" s="141">
        <f>'9.1.2. sz. mell '!E77+'9.2.2. sz. mell  '!E77</f>
        <v>0</v>
      </c>
      <c r="F75" s="304">
        <f>D75+E75</f>
        <v>0</v>
      </c>
      <c r="G75" s="242">
        <f>C75+F75</f>
        <v>0</v>
      </c>
    </row>
    <row r="76" spans="1:7" s="150" customFormat="1" ht="12" customHeight="1" thickBot="1">
      <c r="A76" s="14" t="s">
        <v>229</v>
      </c>
      <c r="B76" s="80" t="s">
        <v>208</v>
      </c>
      <c r="C76" s="141">
        <f>'9.1.2. sz. mell '!C78+'9.2.2. sz. mell  '!C78</f>
        <v>0</v>
      </c>
      <c r="D76" s="141">
        <f>'9.1.2. sz. mell '!D78+'9.2.2. sz. mell  '!D78</f>
        <v>0</v>
      </c>
      <c r="E76" s="141">
        <f>'9.1.2. sz. mell '!E78+'9.2.2. sz. mell  '!E78</f>
        <v>0</v>
      </c>
      <c r="F76" s="304">
        <f>D76+E76</f>
        <v>0</v>
      </c>
      <c r="G76" s="242">
        <f>C76+F76</f>
        <v>0</v>
      </c>
    </row>
    <row r="77" spans="1:7" s="150" customFormat="1" ht="12" customHeight="1" thickBot="1">
      <c r="A77" s="183" t="s">
        <v>209</v>
      </c>
      <c r="B77" s="78" t="s">
        <v>210</v>
      </c>
      <c r="C77" s="137">
        <f>SUM(C78:C80)</f>
        <v>0</v>
      </c>
      <c r="D77" s="137">
        <f>SUM(D78:D80)</f>
        <v>0</v>
      </c>
      <c r="E77" s="137">
        <f>SUM(E78:E80)</f>
        <v>0</v>
      </c>
      <c r="F77" s="137">
        <f>SUM(F78:F80)</f>
        <v>0</v>
      </c>
      <c r="G77" s="77">
        <f>SUM(G78:G80)</f>
        <v>0</v>
      </c>
    </row>
    <row r="78" spans="1:7" s="150" customFormat="1" ht="12" customHeight="1">
      <c r="A78" s="13" t="s">
        <v>230</v>
      </c>
      <c r="B78" s="151" t="s">
        <v>211</v>
      </c>
      <c r="C78" s="141">
        <f>'9.1.2. sz. mell '!C80+'9.1.2. sz. mell '!C80</f>
        <v>0</v>
      </c>
      <c r="D78" s="141">
        <f>'9.1.2. sz. mell '!D80+'9.1.2. sz. mell '!D80</f>
        <v>0</v>
      </c>
      <c r="E78" s="141">
        <f>'9.1.2. sz. mell '!E80+'9.1.2. sz. mell '!E80</f>
        <v>0</v>
      </c>
      <c r="F78" s="304">
        <f>D78+E78</f>
        <v>0</v>
      </c>
      <c r="G78" s="242">
        <f>C78+F78</f>
        <v>0</v>
      </c>
    </row>
    <row r="79" spans="1:7" s="150" customFormat="1" ht="12" customHeight="1">
      <c r="A79" s="12" t="s">
        <v>231</v>
      </c>
      <c r="B79" s="152" t="s">
        <v>212</v>
      </c>
      <c r="C79" s="141">
        <f>'9.1.2. sz. mell '!C81+'9.1.2. sz. mell '!C81</f>
        <v>0</v>
      </c>
      <c r="D79" s="141">
        <f>'9.1.2. sz. mell '!D81+'9.1.2. sz. mell '!D81</f>
        <v>0</v>
      </c>
      <c r="E79" s="141">
        <f>'9.1.2. sz. mell '!E81+'9.1.2. sz. mell '!E81</f>
        <v>0</v>
      </c>
      <c r="F79" s="304">
        <f>D79+E79</f>
        <v>0</v>
      </c>
      <c r="G79" s="242">
        <f>C79+F79</f>
        <v>0</v>
      </c>
    </row>
    <row r="80" spans="1:7" s="150" customFormat="1" ht="12" customHeight="1" thickBot="1">
      <c r="A80" s="14" t="s">
        <v>232</v>
      </c>
      <c r="B80" s="80" t="s">
        <v>440</v>
      </c>
      <c r="C80" s="141">
        <f>'9.1.2. sz. mell '!C82+'9.1.2. sz. mell '!C82</f>
        <v>0</v>
      </c>
      <c r="D80" s="141">
        <f>'9.1.2. sz. mell '!D82+'9.1.2. sz. mell '!D82</f>
        <v>0</v>
      </c>
      <c r="E80" s="141">
        <f>'9.1.2. sz. mell '!E82+'9.1.2. sz. mell '!E82</f>
        <v>0</v>
      </c>
      <c r="F80" s="304">
        <f>D80+E80</f>
        <v>0</v>
      </c>
      <c r="G80" s="242">
        <f>C80+F80</f>
        <v>0</v>
      </c>
    </row>
    <row r="81" spans="1:7" s="150" customFormat="1" ht="12" customHeight="1" thickBot="1">
      <c r="A81" s="183" t="s">
        <v>213</v>
      </c>
      <c r="B81" s="78" t="s">
        <v>233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137">
        <f>SUM(F82:F85)</f>
        <v>0</v>
      </c>
      <c r="G81" s="77">
        <f>SUM(G82:G85)</f>
        <v>0</v>
      </c>
    </row>
    <row r="82" spans="1:7" s="150" customFormat="1" ht="12" customHeight="1">
      <c r="A82" s="154" t="s">
        <v>214</v>
      </c>
      <c r="B82" s="151" t="s">
        <v>215</v>
      </c>
      <c r="C82" s="141">
        <f>'9.1.2. sz. mell '!C84+'9.2.2. sz. mell  '!C85</f>
        <v>0</v>
      </c>
      <c r="D82" s="141">
        <f>'9.1.2. sz. mell '!D84+'9.2.2. sz. mell  '!D85</f>
        <v>0</v>
      </c>
      <c r="E82" s="141">
        <f>'9.1.2. sz. mell '!E84+'9.2.2. sz. mell  '!E85</f>
        <v>0</v>
      </c>
      <c r="F82" s="304">
        <f aca="true" t="shared" si="6" ref="F82:F87">D82+E82</f>
        <v>0</v>
      </c>
      <c r="G82" s="242">
        <f aca="true" t="shared" si="7" ref="G82:G87">C82+F82</f>
        <v>0</v>
      </c>
    </row>
    <row r="83" spans="1:7" s="150" customFormat="1" ht="12" customHeight="1">
      <c r="A83" s="155" t="s">
        <v>216</v>
      </c>
      <c r="B83" s="152" t="s">
        <v>217</v>
      </c>
      <c r="C83" s="141">
        <f>'9.1.2. sz. mell '!C85+'9.2.2. sz. mell  '!C86</f>
        <v>0</v>
      </c>
      <c r="D83" s="141">
        <f>'9.1.2. sz. mell '!D85+'9.2.2. sz. mell  '!D86</f>
        <v>0</v>
      </c>
      <c r="E83" s="141">
        <f>'9.1.2. sz. mell '!E85+'9.2.2. sz. mell  '!E86</f>
        <v>0</v>
      </c>
      <c r="F83" s="304">
        <f t="shared" si="6"/>
        <v>0</v>
      </c>
      <c r="G83" s="242">
        <f t="shared" si="7"/>
        <v>0</v>
      </c>
    </row>
    <row r="84" spans="1:7" s="150" customFormat="1" ht="12" customHeight="1">
      <c r="A84" s="155" t="s">
        <v>218</v>
      </c>
      <c r="B84" s="152" t="s">
        <v>219</v>
      </c>
      <c r="C84" s="141">
        <f>'9.1.2. sz. mell '!C86+'9.2.2. sz. mell  '!C87</f>
        <v>0</v>
      </c>
      <c r="D84" s="141">
        <f>'9.1.2. sz. mell '!D86+'9.2.2. sz. mell  '!D87</f>
        <v>0</v>
      </c>
      <c r="E84" s="141">
        <f>'9.1.2. sz. mell '!E86+'9.2.2. sz. mell  '!E87</f>
        <v>0</v>
      </c>
      <c r="F84" s="304">
        <f t="shared" si="6"/>
        <v>0</v>
      </c>
      <c r="G84" s="242">
        <f t="shared" si="7"/>
        <v>0</v>
      </c>
    </row>
    <row r="85" spans="1:7" s="150" customFormat="1" ht="12" customHeight="1" thickBot="1">
      <c r="A85" s="156" t="s">
        <v>220</v>
      </c>
      <c r="B85" s="80" t="s">
        <v>221</v>
      </c>
      <c r="C85" s="141">
        <f>'9.1.2. sz. mell '!C87+'9.2.2. sz. mell  '!C88</f>
        <v>0</v>
      </c>
      <c r="D85" s="141">
        <f>'9.1.2. sz. mell '!D87+'9.2.2. sz. mell  '!D88</f>
        <v>0</v>
      </c>
      <c r="E85" s="141">
        <f>'9.1.2. sz. mell '!E87+'9.2.2. sz. mell  '!E88</f>
        <v>0</v>
      </c>
      <c r="F85" s="304">
        <f t="shared" si="6"/>
        <v>0</v>
      </c>
      <c r="G85" s="242">
        <f t="shared" si="7"/>
        <v>0</v>
      </c>
    </row>
    <row r="86" spans="1:7" s="150" customFormat="1" ht="12" customHeight="1" thickBot="1">
      <c r="A86" s="183" t="s">
        <v>222</v>
      </c>
      <c r="B86" s="78" t="s">
        <v>341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3.5" customHeight="1" thickBot="1">
      <c r="A87" s="183" t="s">
        <v>224</v>
      </c>
      <c r="B87" s="78" t="s">
        <v>223</v>
      </c>
      <c r="C87" s="185"/>
      <c r="D87" s="185"/>
      <c r="E87" s="185"/>
      <c r="F87" s="137">
        <f t="shared" si="6"/>
        <v>0</v>
      </c>
      <c r="G87" s="77">
        <f t="shared" si="7"/>
        <v>0</v>
      </c>
    </row>
    <row r="88" spans="1:7" s="150" customFormat="1" ht="15.75" customHeight="1" thickBot="1">
      <c r="A88" s="183" t="s">
        <v>236</v>
      </c>
      <c r="B88" s="157" t="s">
        <v>344</v>
      </c>
      <c r="C88" s="143">
        <f>+C65+C69+C74+C77+C81+C87+C86</f>
        <v>0</v>
      </c>
      <c r="D88" s="143">
        <f>+D65+D69+D74+D77+D81+D87+D86</f>
        <v>0</v>
      </c>
      <c r="E88" s="143">
        <f>+E65+E69+E74+E77+E81+E87+E86</f>
        <v>0</v>
      </c>
      <c r="F88" s="143">
        <f>+F65+F69+F74+F77+F81+F87+F86</f>
        <v>0</v>
      </c>
      <c r="G88" s="179">
        <f>+G65+G69+G74+G77+G81+G87+G86</f>
        <v>0</v>
      </c>
    </row>
    <row r="89" spans="1:7" s="150" customFormat="1" ht="25.5" customHeight="1" thickBot="1">
      <c r="A89" s="184" t="s">
        <v>343</v>
      </c>
      <c r="B89" s="158" t="s">
        <v>345</v>
      </c>
      <c r="C89" s="143">
        <f>+C64+C88</f>
        <v>18725000</v>
      </c>
      <c r="D89" s="143">
        <f>+D64+D88</f>
        <v>100000</v>
      </c>
      <c r="E89" s="143">
        <f>+E64+E88</f>
        <v>270000</v>
      </c>
      <c r="F89" s="143">
        <f>+F64+F88</f>
        <v>370000</v>
      </c>
      <c r="G89" s="179">
        <f>+G64+G88</f>
        <v>19095000</v>
      </c>
    </row>
    <row r="90" spans="1:3" s="150" customFormat="1" ht="30.75" customHeight="1">
      <c r="A90" s="3"/>
      <c r="B90" s="4"/>
      <c r="C90" s="82"/>
    </row>
    <row r="91" spans="1:7" ht="16.5" customHeight="1">
      <c r="A91" s="403" t="s">
        <v>33</v>
      </c>
      <c r="B91" s="403"/>
      <c r="C91" s="403"/>
      <c r="D91" s="403"/>
      <c r="E91" s="403"/>
      <c r="F91" s="403"/>
      <c r="G91" s="403"/>
    </row>
    <row r="92" spans="1:7" s="159" customFormat="1" ht="16.5" customHeight="1" thickBot="1">
      <c r="A92" s="405" t="s">
        <v>83</v>
      </c>
      <c r="B92" s="405"/>
      <c r="C92" s="52"/>
      <c r="G92" s="52" t="str">
        <f>G2</f>
        <v>Forintban</v>
      </c>
    </row>
    <row r="93" spans="1:7" ht="15.75">
      <c r="A93" s="406" t="s">
        <v>47</v>
      </c>
      <c r="B93" s="408" t="s">
        <v>379</v>
      </c>
      <c r="C93" s="398" t="str">
        <f>+CONCATENATE(LEFT(ÖSSZEFÜGGÉSEK!A6,4),". évi")</f>
        <v>2018. évi</v>
      </c>
      <c r="D93" s="399"/>
      <c r="E93" s="400"/>
      <c r="F93" s="400"/>
      <c r="G93" s="401"/>
    </row>
    <row r="94" spans="1:7" ht="48.75" thickBot="1">
      <c r="A94" s="407"/>
      <c r="B94" s="409"/>
      <c r="C94" s="312" t="s">
        <v>378</v>
      </c>
      <c r="D94" s="313" t="s">
        <v>445</v>
      </c>
      <c r="E94" s="313" t="s">
        <v>483</v>
      </c>
      <c r="F94" s="314" t="s">
        <v>442</v>
      </c>
      <c r="G94" s="315" t="s">
        <v>484</v>
      </c>
    </row>
    <row r="95" spans="1:7" s="149" customFormat="1" ht="12" customHeight="1" thickBot="1">
      <c r="A95" s="25" t="s">
        <v>353</v>
      </c>
      <c r="B95" s="26" t="s">
        <v>354</v>
      </c>
      <c r="C95" s="316" t="s">
        <v>355</v>
      </c>
      <c r="D95" s="316" t="s">
        <v>357</v>
      </c>
      <c r="E95" s="317" t="s">
        <v>356</v>
      </c>
      <c r="F95" s="317" t="s">
        <v>446</v>
      </c>
      <c r="G95" s="318" t="s">
        <v>447</v>
      </c>
    </row>
    <row r="96" spans="1:7" ht="12" customHeight="1" thickBot="1">
      <c r="A96" s="20" t="s">
        <v>5</v>
      </c>
      <c r="B96" s="24" t="s">
        <v>303</v>
      </c>
      <c r="C96" s="137">
        <f>C97+C98+C99+C100+C101+C114</f>
        <v>5028000</v>
      </c>
      <c r="D96" s="137">
        <f>D97+D98+D99+D100+D101+D114</f>
        <v>0</v>
      </c>
      <c r="E96" s="136">
        <f>E97+E98+E99+E100+E101+E114</f>
        <v>40000</v>
      </c>
      <c r="F96" s="136">
        <f>F97+F98+F99+F100+F101+F114</f>
        <v>40000</v>
      </c>
      <c r="G96" s="195">
        <f>G97+G98+G99+G100+G101+G114</f>
        <v>5068000</v>
      </c>
    </row>
    <row r="97" spans="1:7" ht="12" customHeight="1">
      <c r="A97" s="15" t="s">
        <v>59</v>
      </c>
      <c r="B97" s="8" t="s">
        <v>34</v>
      </c>
      <c r="C97" s="369">
        <f>'9.1.2. sz. mell '!C95+'9.2.2. sz. mell  '!C96</f>
        <v>1230000</v>
      </c>
      <c r="D97" s="369">
        <f>'9.1.2. sz. mell '!D95+'9.2.2. sz. mell  '!D96</f>
        <v>0</v>
      </c>
      <c r="E97" s="297">
        <f>'9.1.2. sz. mell '!E95+'9.2.2. sz. mell  '!E96</f>
        <v>23000</v>
      </c>
      <c r="F97" s="305">
        <f aca="true" t="shared" si="8" ref="F97:F116">D97+E97</f>
        <v>23000</v>
      </c>
      <c r="G97" s="244">
        <f aca="true" t="shared" si="9" ref="G97:G116">C97+F97</f>
        <v>1253000</v>
      </c>
    </row>
    <row r="98" spans="1:7" ht="12" customHeight="1">
      <c r="A98" s="12" t="s">
        <v>60</v>
      </c>
      <c r="B98" s="6" t="s">
        <v>104</v>
      </c>
      <c r="C98" s="366">
        <f>'9.1.2. sz. mell '!C96+'9.2.2. sz. mell  '!C97</f>
        <v>500000</v>
      </c>
      <c r="D98" s="366">
        <f>'9.1.2. sz. mell '!D96+'9.2.2. sz. mell  '!D97</f>
        <v>0</v>
      </c>
      <c r="E98" s="366">
        <f>'9.1.2. sz. mell '!E96+'9.2.2. sz. mell  '!E97</f>
        <v>0</v>
      </c>
      <c r="F98" s="306">
        <f t="shared" si="8"/>
        <v>0</v>
      </c>
      <c r="G98" s="240">
        <f t="shared" si="9"/>
        <v>500000</v>
      </c>
    </row>
    <row r="99" spans="1:7" ht="12" customHeight="1">
      <c r="A99" s="12" t="s">
        <v>61</v>
      </c>
      <c r="B99" s="6" t="s">
        <v>78</v>
      </c>
      <c r="C99" s="366">
        <f>'9.1.2. sz. mell '!C97+'9.2.2. sz. mell  '!C98</f>
        <v>1392000</v>
      </c>
      <c r="D99" s="366">
        <f>'9.1.2. sz. mell '!D97+'9.2.2. sz. mell  '!D98</f>
        <v>0</v>
      </c>
      <c r="E99" s="366">
        <f>'9.1.2. sz. mell '!E97+'9.2.2. sz. mell  '!E98</f>
        <v>17000</v>
      </c>
      <c r="F99" s="307">
        <f t="shared" si="8"/>
        <v>17000</v>
      </c>
      <c r="G99" s="241">
        <f t="shared" si="9"/>
        <v>1409000</v>
      </c>
    </row>
    <row r="100" spans="1:7" ht="12" customHeight="1">
      <c r="A100" s="12" t="s">
        <v>62</v>
      </c>
      <c r="B100" s="9" t="s">
        <v>105</v>
      </c>
      <c r="C100" s="366">
        <f>'9.1.2. sz. mell '!C98+'9.2.2. sz. mell  '!C99</f>
        <v>0</v>
      </c>
      <c r="D100" s="366">
        <f>'9.1.2. sz. mell '!D98+'9.2.2. sz. mell  '!D99</f>
        <v>0</v>
      </c>
      <c r="E100" s="366">
        <f>'9.1.2. sz. mell '!E98+'9.2.2. sz. mell  '!E99</f>
        <v>0</v>
      </c>
      <c r="F100" s="307">
        <f t="shared" si="8"/>
        <v>0</v>
      </c>
      <c r="G100" s="241">
        <f t="shared" si="9"/>
        <v>0</v>
      </c>
    </row>
    <row r="101" spans="1:7" ht="12" customHeight="1">
      <c r="A101" s="12" t="s">
        <v>70</v>
      </c>
      <c r="B101" s="17" t="s">
        <v>106</v>
      </c>
      <c r="C101" s="366">
        <f>'9.1.2. sz. mell '!C99+'9.2.2. sz. mell  '!C100</f>
        <v>1906000</v>
      </c>
      <c r="D101" s="366">
        <f>'9.1.2. sz. mell '!D99+'9.2.2. sz. mell  '!D100</f>
        <v>0</v>
      </c>
      <c r="E101" s="366">
        <f>'9.1.2. sz. mell '!E99+'9.2.2. sz. mell  '!E100</f>
        <v>0</v>
      </c>
      <c r="F101" s="307">
        <f t="shared" si="8"/>
        <v>0</v>
      </c>
      <c r="G101" s="241">
        <f t="shared" si="9"/>
        <v>1906000</v>
      </c>
    </row>
    <row r="102" spans="1:7" ht="12" customHeight="1">
      <c r="A102" s="12" t="s">
        <v>63</v>
      </c>
      <c r="B102" s="6" t="s">
        <v>308</v>
      </c>
      <c r="C102" s="366">
        <f>'9.1.2. sz. mell '!C100+'9.2.2. sz. mell  '!C101</f>
        <v>0</v>
      </c>
      <c r="D102" s="366">
        <f>'9.1.2. sz. mell '!D100+'9.2.2. sz. mell  '!D101</f>
        <v>0</v>
      </c>
      <c r="E102" s="366">
        <f>'9.1.2. sz. mell '!E100+'9.2.2. sz. mell  '!E101</f>
        <v>0</v>
      </c>
      <c r="F102" s="307">
        <f t="shared" si="8"/>
        <v>0</v>
      </c>
      <c r="G102" s="241">
        <f t="shared" si="9"/>
        <v>0</v>
      </c>
    </row>
    <row r="103" spans="1:7" ht="12" customHeight="1">
      <c r="A103" s="12" t="s">
        <v>64</v>
      </c>
      <c r="B103" s="55" t="s">
        <v>307</v>
      </c>
      <c r="C103" s="366">
        <f>'9.1.2. sz. mell '!C101+'9.2.2. sz. mell  '!C102</f>
        <v>0</v>
      </c>
      <c r="D103" s="366">
        <f>'9.1.2. sz. mell '!D101+'9.2.2. sz. mell  '!D102</f>
        <v>0</v>
      </c>
      <c r="E103" s="366">
        <f>'9.1.2. sz. mell '!E101+'9.2.2. sz. mell  '!E102</f>
        <v>0</v>
      </c>
      <c r="F103" s="307">
        <f t="shared" si="8"/>
        <v>0</v>
      </c>
      <c r="G103" s="241">
        <f t="shared" si="9"/>
        <v>0</v>
      </c>
    </row>
    <row r="104" spans="1:7" ht="12" customHeight="1">
      <c r="A104" s="12" t="s">
        <v>71</v>
      </c>
      <c r="B104" s="55" t="s">
        <v>306</v>
      </c>
      <c r="C104" s="366">
        <f>'9.1.2. sz. mell '!C102+'9.2.2. sz. mell  '!C103</f>
        <v>0</v>
      </c>
      <c r="D104" s="366">
        <f>'9.1.2. sz. mell '!D102+'9.2.2. sz. mell  '!D103</f>
        <v>0</v>
      </c>
      <c r="E104" s="366">
        <f>'9.1.2. sz. mell '!E102+'9.2.2. sz. mell  '!E103</f>
        <v>0</v>
      </c>
      <c r="F104" s="307">
        <f t="shared" si="8"/>
        <v>0</v>
      </c>
      <c r="G104" s="241">
        <f t="shared" si="9"/>
        <v>0</v>
      </c>
    </row>
    <row r="105" spans="1:7" ht="12" customHeight="1">
      <c r="A105" s="12" t="s">
        <v>72</v>
      </c>
      <c r="B105" s="53" t="s">
        <v>239</v>
      </c>
      <c r="C105" s="366">
        <f>'9.1.2. sz. mell '!C103+'9.2.2. sz. mell  '!C104</f>
        <v>0</v>
      </c>
      <c r="D105" s="366">
        <f>'9.1.2. sz. mell '!D103+'9.2.2. sz. mell  '!D104</f>
        <v>0</v>
      </c>
      <c r="E105" s="366">
        <f>'9.1.2. sz. mell '!E103+'9.2.2. sz. mell  '!E104</f>
        <v>0</v>
      </c>
      <c r="F105" s="307">
        <f t="shared" si="8"/>
        <v>0</v>
      </c>
      <c r="G105" s="241">
        <f t="shared" si="9"/>
        <v>0</v>
      </c>
    </row>
    <row r="106" spans="1:7" ht="12" customHeight="1">
      <c r="A106" s="12" t="s">
        <v>73</v>
      </c>
      <c r="B106" s="54" t="s">
        <v>240</v>
      </c>
      <c r="C106" s="366">
        <f>'9.1.2. sz. mell '!C104+'9.2.2. sz. mell  '!C105</f>
        <v>0</v>
      </c>
      <c r="D106" s="366">
        <f>'9.1.2. sz. mell '!D104+'9.2.2. sz. mell  '!D105</f>
        <v>0</v>
      </c>
      <c r="E106" s="366">
        <f>'9.1.2. sz. mell '!E104+'9.2.2. sz. mell  '!E105</f>
        <v>0</v>
      </c>
      <c r="F106" s="307">
        <f t="shared" si="8"/>
        <v>0</v>
      </c>
      <c r="G106" s="241">
        <f t="shared" si="9"/>
        <v>0</v>
      </c>
    </row>
    <row r="107" spans="1:7" ht="12" customHeight="1">
      <c r="A107" s="12" t="s">
        <v>74</v>
      </c>
      <c r="B107" s="54" t="s">
        <v>241</v>
      </c>
      <c r="C107" s="366">
        <f>'9.1.2. sz. mell '!C105+'9.2.2. sz. mell  '!C106</f>
        <v>0</v>
      </c>
      <c r="D107" s="366">
        <f>'9.1.2. sz. mell '!D105+'9.2.2. sz. mell  '!D106</f>
        <v>0</v>
      </c>
      <c r="E107" s="366">
        <f>'9.1.2. sz. mell '!E105+'9.2.2. sz. mell  '!E106</f>
        <v>0</v>
      </c>
      <c r="F107" s="307">
        <f t="shared" si="8"/>
        <v>0</v>
      </c>
      <c r="G107" s="241">
        <f t="shared" si="9"/>
        <v>0</v>
      </c>
    </row>
    <row r="108" spans="1:7" ht="12" customHeight="1">
      <c r="A108" s="12" t="s">
        <v>76</v>
      </c>
      <c r="B108" s="53" t="s">
        <v>242</v>
      </c>
      <c r="C108" s="366">
        <f>'9.1.2. sz. mell '!C106+'9.2.2. sz. mell  '!C107</f>
        <v>800000</v>
      </c>
      <c r="D108" s="366">
        <f>'9.1.2. sz. mell '!D106+'9.2.2. sz. mell  '!D107</f>
        <v>0</v>
      </c>
      <c r="E108" s="366">
        <f>'9.1.2. sz. mell '!E106+'9.2.2. sz. mell  '!E107</f>
        <v>0</v>
      </c>
      <c r="F108" s="307">
        <f t="shared" si="8"/>
        <v>0</v>
      </c>
      <c r="G108" s="241">
        <f t="shared" si="9"/>
        <v>800000</v>
      </c>
    </row>
    <row r="109" spans="1:7" ht="12" customHeight="1">
      <c r="A109" s="12" t="s">
        <v>107</v>
      </c>
      <c r="B109" s="53" t="s">
        <v>243</v>
      </c>
      <c r="C109" s="366">
        <f>'9.1.2. sz. mell '!C107+'9.2.2. sz. mell  '!C108</f>
        <v>0</v>
      </c>
      <c r="D109" s="366">
        <f>'9.1.2. sz. mell '!D107+'9.2.2. sz. mell  '!D108</f>
        <v>0</v>
      </c>
      <c r="E109" s="366">
        <f>'9.1.2. sz. mell '!E107+'9.2.2. sz. mell  '!E108</f>
        <v>0</v>
      </c>
      <c r="F109" s="307">
        <f t="shared" si="8"/>
        <v>0</v>
      </c>
      <c r="G109" s="241">
        <f t="shared" si="9"/>
        <v>0</v>
      </c>
    </row>
    <row r="110" spans="1:7" ht="12" customHeight="1">
      <c r="A110" s="12" t="s">
        <v>237</v>
      </c>
      <c r="B110" s="54" t="s">
        <v>244</v>
      </c>
      <c r="C110" s="366">
        <f>'9.1.2. sz. mell '!C108+'9.2.2. sz. mell  '!C109</f>
        <v>0</v>
      </c>
      <c r="D110" s="366">
        <f>'9.1.2. sz. mell '!D108+'9.2.2. sz. mell  '!D109</f>
        <v>0</v>
      </c>
      <c r="E110" s="366">
        <f>'9.1.2. sz. mell '!E108+'9.2.2. sz. mell  '!E109</f>
        <v>0</v>
      </c>
      <c r="F110" s="307">
        <f t="shared" si="8"/>
        <v>0</v>
      </c>
      <c r="G110" s="241">
        <f t="shared" si="9"/>
        <v>0</v>
      </c>
    </row>
    <row r="111" spans="1:7" ht="12" customHeight="1">
      <c r="A111" s="11" t="s">
        <v>238</v>
      </c>
      <c r="B111" s="55" t="s">
        <v>245</v>
      </c>
      <c r="C111" s="366">
        <f>'9.1.2. sz. mell '!C109+'9.2.2. sz. mell  '!C110</f>
        <v>0</v>
      </c>
      <c r="D111" s="366">
        <f>'9.1.2. sz. mell '!D109+'9.2.2. sz. mell  '!D110</f>
        <v>0</v>
      </c>
      <c r="E111" s="366">
        <f>'9.1.2. sz. mell '!E109+'9.2.2. sz. mell  '!E110</f>
        <v>0</v>
      </c>
      <c r="F111" s="307">
        <f t="shared" si="8"/>
        <v>0</v>
      </c>
      <c r="G111" s="241">
        <f t="shared" si="9"/>
        <v>0</v>
      </c>
    </row>
    <row r="112" spans="1:7" ht="12" customHeight="1">
      <c r="A112" s="12" t="s">
        <v>304</v>
      </c>
      <c r="B112" s="55" t="s">
        <v>246</v>
      </c>
      <c r="C112" s="366">
        <f>'9.1.2. sz. mell '!C110+'9.2.2. sz. mell  '!C111</f>
        <v>0</v>
      </c>
      <c r="D112" s="366">
        <f>'9.1.2. sz. mell '!D110+'9.2.2. sz. mell  '!D111</f>
        <v>0</v>
      </c>
      <c r="E112" s="366">
        <f>'9.1.2. sz. mell '!E110+'9.2.2. sz. mell  '!E111</f>
        <v>0</v>
      </c>
      <c r="F112" s="307">
        <f t="shared" si="8"/>
        <v>0</v>
      </c>
      <c r="G112" s="241">
        <f t="shared" si="9"/>
        <v>0</v>
      </c>
    </row>
    <row r="113" spans="1:7" ht="12" customHeight="1">
      <c r="A113" s="14" t="s">
        <v>305</v>
      </c>
      <c r="B113" s="55" t="s">
        <v>247</v>
      </c>
      <c r="C113" s="366">
        <f>'9.1.2. sz. mell '!C111+'9.2.2. sz. mell  '!C112</f>
        <v>1106000</v>
      </c>
      <c r="D113" s="366">
        <f>'9.1.2. sz. mell '!D111+'9.2.2. sz. mell  '!D112</f>
        <v>0</v>
      </c>
      <c r="E113" s="366">
        <f>'9.1.2. sz. mell '!E111+'9.2.2. sz. mell  '!E112</f>
        <v>0</v>
      </c>
      <c r="F113" s="307">
        <f t="shared" si="8"/>
        <v>0</v>
      </c>
      <c r="G113" s="241">
        <f t="shared" si="9"/>
        <v>1106000</v>
      </c>
    </row>
    <row r="114" spans="1:7" ht="12" customHeight="1">
      <c r="A114" s="12" t="s">
        <v>309</v>
      </c>
      <c r="B114" s="9" t="s">
        <v>35</v>
      </c>
      <c r="C114" s="366">
        <f>'9.1.2. sz. mell '!C112+'9.2.2. sz. mell  '!C113</f>
        <v>0</v>
      </c>
      <c r="D114" s="366">
        <f>'9.1.2. sz. mell '!D112+'9.2.2. sz. mell  '!D113</f>
        <v>0</v>
      </c>
      <c r="E114" s="366">
        <f>'9.1.2. sz. mell '!E112+'9.2.2. sz. mell  '!E113</f>
        <v>0</v>
      </c>
      <c r="F114" s="306">
        <f t="shared" si="8"/>
        <v>0</v>
      </c>
      <c r="G114" s="240">
        <f t="shared" si="9"/>
        <v>0</v>
      </c>
    </row>
    <row r="115" spans="1:7" ht="12" customHeight="1">
      <c r="A115" s="12" t="s">
        <v>310</v>
      </c>
      <c r="B115" s="6" t="s">
        <v>312</v>
      </c>
      <c r="C115" s="366">
        <f>'9.1.2. sz. mell '!C113+'9.2.2. sz. mell  '!C114</f>
        <v>0</v>
      </c>
      <c r="D115" s="366">
        <f>'9.1.2. sz. mell '!D113+'9.2.2. sz. mell  '!D114</f>
        <v>0</v>
      </c>
      <c r="E115" s="366">
        <f>'9.1.2. sz. mell '!E113+'9.2.2. sz. mell  '!E114</f>
        <v>0</v>
      </c>
      <c r="F115" s="306">
        <f t="shared" si="8"/>
        <v>0</v>
      </c>
      <c r="G115" s="240">
        <f t="shared" si="9"/>
        <v>0</v>
      </c>
    </row>
    <row r="116" spans="1:7" ht="12" customHeight="1" thickBot="1">
      <c r="A116" s="16" t="s">
        <v>311</v>
      </c>
      <c r="B116" s="192" t="s">
        <v>313</v>
      </c>
      <c r="C116" s="372">
        <f>'9.1.2. sz. mell '!C114+'9.2.2. sz. mell  '!C115</f>
        <v>0</v>
      </c>
      <c r="D116" s="369">
        <f>'9.1.2. sz. mell '!D114+'9.2.2. sz. mell  '!D115</f>
        <v>0</v>
      </c>
      <c r="E116" s="371">
        <f>'9.1.2. sz. mell '!E114+'9.2.2. sz. mell  '!E115</f>
        <v>0</v>
      </c>
      <c r="F116" s="308">
        <f t="shared" si="8"/>
        <v>0</v>
      </c>
      <c r="G116" s="245">
        <f t="shared" si="9"/>
        <v>0</v>
      </c>
    </row>
    <row r="117" spans="1:7" ht="12" customHeight="1" thickBot="1">
      <c r="A117" s="190" t="s">
        <v>6</v>
      </c>
      <c r="B117" s="191" t="s">
        <v>248</v>
      </c>
      <c r="C117" s="137">
        <f>+C118+C120+C122</f>
        <v>0</v>
      </c>
      <c r="D117" s="137">
        <f>+D118+D120+D122</f>
        <v>0</v>
      </c>
      <c r="E117" s="201">
        <f>+E118+E120+E122</f>
        <v>0</v>
      </c>
      <c r="F117" s="201">
        <f>+F118+F120+F122</f>
        <v>0</v>
      </c>
      <c r="G117" s="196">
        <f>+G118+G120+G122</f>
        <v>0</v>
      </c>
    </row>
    <row r="118" spans="1:7" ht="12" customHeight="1">
      <c r="A118" s="13" t="s">
        <v>65</v>
      </c>
      <c r="B118" s="6" t="s">
        <v>122</v>
      </c>
      <c r="C118" s="139">
        <f>'9.1.2. sz. mell '!C116+'9.2.2. sz. mell  '!C117</f>
        <v>0</v>
      </c>
      <c r="D118" s="139">
        <f>'9.1.2. sz. mell '!D116+'9.2.2. sz. mell  '!D117</f>
        <v>0</v>
      </c>
      <c r="E118" s="139">
        <f>'9.1.2. sz. mell '!E116+'9.2.2. sz. mell  '!E117</f>
        <v>0</v>
      </c>
      <c r="F118" s="181">
        <f aca="true" t="shared" si="10" ref="F118:F130">D118+E118</f>
        <v>0</v>
      </c>
      <c r="G118" s="180">
        <f aca="true" t="shared" si="11" ref="G118:G130">C118+F118</f>
        <v>0</v>
      </c>
    </row>
    <row r="119" spans="1:7" ht="12" customHeight="1">
      <c r="A119" s="13" t="s">
        <v>66</v>
      </c>
      <c r="B119" s="10" t="s">
        <v>252</v>
      </c>
      <c r="C119" s="139">
        <f>'9.1.2. sz. mell '!C117+'9.2.2. sz. mell  '!C118</f>
        <v>0</v>
      </c>
      <c r="D119" s="139">
        <f>'9.1.2. sz. mell '!D117+'9.2.2. sz. mell  '!D118</f>
        <v>0</v>
      </c>
      <c r="E119" s="139">
        <f>'9.1.2. sz. mell '!E117+'9.2.2. sz. mell  '!E118</f>
        <v>0</v>
      </c>
      <c r="F119" s="181">
        <f t="shared" si="10"/>
        <v>0</v>
      </c>
      <c r="G119" s="180">
        <f t="shared" si="11"/>
        <v>0</v>
      </c>
    </row>
    <row r="120" spans="1:7" ht="12" customHeight="1">
      <c r="A120" s="13" t="s">
        <v>67</v>
      </c>
      <c r="B120" s="10" t="s">
        <v>108</v>
      </c>
      <c r="C120" s="139">
        <f>'9.1.2. sz. mell '!C118+'9.2.2. sz. mell  '!C119</f>
        <v>0</v>
      </c>
      <c r="D120" s="139">
        <f>'9.1.2. sz. mell '!D118+'9.2.2. sz. mell  '!D119</f>
        <v>0</v>
      </c>
      <c r="E120" s="139">
        <f>'9.1.2. sz. mell '!E118+'9.2.2. sz. mell  '!E119</f>
        <v>0</v>
      </c>
      <c r="F120" s="306">
        <f t="shared" si="10"/>
        <v>0</v>
      </c>
      <c r="G120" s="240">
        <f t="shared" si="11"/>
        <v>0</v>
      </c>
    </row>
    <row r="121" spans="1:7" ht="12" customHeight="1">
      <c r="A121" s="13" t="s">
        <v>68</v>
      </c>
      <c r="B121" s="10" t="s">
        <v>253</v>
      </c>
      <c r="C121" s="139">
        <f>'9.1.2. sz. mell '!C119+'9.2.2. sz. mell  '!C120</f>
        <v>0</v>
      </c>
      <c r="D121" s="139">
        <f>'9.1.2. sz. mell '!D119+'9.2.2. sz. mell  '!D120</f>
        <v>0</v>
      </c>
      <c r="E121" s="139">
        <f>'9.1.2. sz. mell '!E119+'9.2.2. sz. mell  '!E120</f>
        <v>0</v>
      </c>
      <c r="F121" s="306">
        <f t="shared" si="10"/>
        <v>0</v>
      </c>
      <c r="G121" s="240">
        <f t="shared" si="11"/>
        <v>0</v>
      </c>
    </row>
    <row r="122" spans="1:7" ht="12" customHeight="1">
      <c r="A122" s="13" t="s">
        <v>69</v>
      </c>
      <c r="B122" s="80" t="s">
        <v>124</v>
      </c>
      <c r="C122" s="139">
        <f>'9.1.2. sz. mell '!C120+'9.2.2. sz. mell  '!C121</f>
        <v>0</v>
      </c>
      <c r="D122" s="139">
        <f>'9.1.2. sz. mell '!D120+'9.2.2. sz. mell  '!D121</f>
        <v>0</v>
      </c>
      <c r="E122" s="139">
        <f>'9.1.2. sz. mell '!E120+'9.2.2. sz. mell  '!E121</f>
        <v>0</v>
      </c>
      <c r="F122" s="306">
        <f t="shared" si="10"/>
        <v>0</v>
      </c>
      <c r="G122" s="240">
        <f t="shared" si="11"/>
        <v>0</v>
      </c>
    </row>
    <row r="123" spans="1:7" ht="12" customHeight="1">
      <c r="A123" s="13" t="s">
        <v>75</v>
      </c>
      <c r="B123" s="79" t="s">
        <v>297</v>
      </c>
      <c r="C123" s="139">
        <f>'9.1.2. sz. mell '!C121+'9.2.2. sz. mell  '!C122</f>
        <v>0</v>
      </c>
      <c r="D123" s="139">
        <f>'9.1.2. sz. mell '!D121+'9.2.2. sz. mell  '!D122</f>
        <v>0</v>
      </c>
      <c r="E123" s="139">
        <f>'9.1.2. sz. mell '!E121+'9.2.2. sz. mell  '!E122</f>
        <v>0</v>
      </c>
      <c r="F123" s="306">
        <f t="shared" si="10"/>
        <v>0</v>
      </c>
      <c r="G123" s="240">
        <f t="shared" si="11"/>
        <v>0</v>
      </c>
    </row>
    <row r="124" spans="1:7" ht="12" customHeight="1">
      <c r="A124" s="13" t="s">
        <v>77</v>
      </c>
      <c r="B124" s="147" t="s">
        <v>258</v>
      </c>
      <c r="C124" s="139">
        <f>'9.1.2. sz. mell '!C122+'9.2.2. sz. mell  '!C123</f>
        <v>0</v>
      </c>
      <c r="D124" s="139">
        <f>'9.1.2. sz. mell '!D122+'9.2.2. sz. mell  '!D123</f>
        <v>0</v>
      </c>
      <c r="E124" s="139">
        <f>'9.1.2. sz. mell '!E122+'9.2.2. sz. mell  '!E123</f>
        <v>0</v>
      </c>
      <c r="F124" s="306">
        <f t="shared" si="10"/>
        <v>0</v>
      </c>
      <c r="G124" s="240">
        <f t="shared" si="11"/>
        <v>0</v>
      </c>
    </row>
    <row r="125" spans="1:7" ht="22.5">
      <c r="A125" s="13" t="s">
        <v>109</v>
      </c>
      <c r="B125" s="54" t="s">
        <v>241</v>
      </c>
      <c r="C125" s="139">
        <f>'9.1.2. sz. mell '!C123+'9.2.2. sz. mell  '!C124</f>
        <v>0</v>
      </c>
      <c r="D125" s="139">
        <f>'9.1.2. sz. mell '!D123+'9.2.2. sz. mell  '!D124</f>
        <v>0</v>
      </c>
      <c r="E125" s="139">
        <f>'9.1.2. sz. mell '!E123+'9.2.2. sz. mell  '!E124</f>
        <v>0</v>
      </c>
      <c r="F125" s="306">
        <f t="shared" si="10"/>
        <v>0</v>
      </c>
      <c r="G125" s="240">
        <f t="shared" si="11"/>
        <v>0</v>
      </c>
    </row>
    <row r="126" spans="1:7" ht="12" customHeight="1">
      <c r="A126" s="13" t="s">
        <v>110</v>
      </c>
      <c r="B126" s="54" t="s">
        <v>257</v>
      </c>
      <c r="C126" s="139">
        <f>'9.1.2. sz. mell '!C124+'9.2.2. sz. mell  '!C125</f>
        <v>0</v>
      </c>
      <c r="D126" s="139">
        <f>'9.1.2. sz. mell '!D124+'9.2.2. sz. mell  '!D125</f>
        <v>0</v>
      </c>
      <c r="E126" s="139">
        <f>'9.1.2. sz. mell '!E124+'9.2.2. sz. mell  '!E125</f>
        <v>0</v>
      </c>
      <c r="F126" s="306">
        <f t="shared" si="10"/>
        <v>0</v>
      </c>
      <c r="G126" s="240">
        <f t="shared" si="11"/>
        <v>0</v>
      </c>
    </row>
    <row r="127" spans="1:7" ht="12" customHeight="1">
      <c r="A127" s="13" t="s">
        <v>111</v>
      </c>
      <c r="B127" s="54" t="s">
        <v>256</v>
      </c>
      <c r="C127" s="139">
        <f>'9.1.2. sz. mell '!C125+'9.2.2. sz. mell  '!C126</f>
        <v>0</v>
      </c>
      <c r="D127" s="139">
        <f>'9.1.2. sz. mell '!D125+'9.2.2. sz. mell  '!D126</f>
        <v>0</v>
      </c>
      <c r="E127" s="139">
        <f>'9.1.2. sz. mell '!E125+'9.2.2. sz. mell  '!E126</f>
        <v>0</v>
      </c>
      <c r="F127" s="306">
        <f t="shared" si="10"/>
        <v>0</v>
      </c>
      <c r="G127" s="240">
        <f t="shared" si="11"/>
        <v>0</v>
      </c>
    </row>
    <row r="128" spans="1:7" ht="12" customHeight="1">
      <c r="A128" s="13" t="s">
        <v>249</v>
      </c>
      <c r="B128" s="54" t="s">
        <v>244</v>
      </c>
      <c r="C128" s="139">
        <f>'9.1.2. sz. mell '!C126+'9.2.2. sz. mell  '!C127</f>
        <v>0</v>
      </c>
      <c r="D128" s="139">
        <f>'9.1.2. sz. mell '!D126+'9.2.2. sz. mell  '!D127</f>
        <v>0</v>
      </c>
      <c r="E128" s="139">
        <f>'9.1.2. sz. mell '!E126+'9.2.2. sz. mell  '!E127</f>
        <v>0</v>
      </c>
      <c r="F128" s="306">
        <f t="shared" si="10"/>
        <v>0</v>
      </c>
      <c r="G128" s="240">
        <f t="shared" si="11"/>
        <v>0</v>
      </c>
    </row>
    <row r="129" spans="1:7" ht="12" customHeight="1">
      <c r="A129" s="13" t="s">
        <v>250</v>
      </c>
      <c r="B129" s="54" t="s">
        <v>255</v>
      </c>
      <c r="C129" s="139">
        <f>'9.1.2. sz. mell '!C127+'9.2.2. sz. mell  '!C128</f>
        <v>0</v>
      </c>
      <c r="D129" s="139">
        <f>'9.1.2. sz. mell '!D127+'9.2.2. sz. mell  '!D128</f>
        <v>0</v>
      </c>
      <c r="E129" s="139">
        <f>'9.1.2. sz. mell '!E127+'9.2.2. sz. mell  '!E128</f>
        <v>0</v>
      </c>
      <c r="F129" s="306">
        <f t="shared" si="10"/>
        <v>0</v>
      </c>
      <c r="G129" s="240">
        <f t="shared" si="11"/>
        <v>0</v>
      </c>
    </row>
    <row r="130" spans="1:7" ht="23.25" thickBot="1">
      <c r="A130" s="11" t="s">
        <v>251</v>
      </c>
      <c r="B130" s="54" t="s">
        <v>254</v>
      </c>
      <c r="C130" s="139">
        <f>'9.1.2. sz. mell '!C128+'9.2.2. sz. mell  '!C129</f>
        <v>0</v>
      </c>
      <c r="D130" s="139">
        <f>'9.1.2. sz. mell '!D128+'9.2.2. sz. mell  '!D129</f>
        <v>0</v>
      </c>
      <c r="E130" s="139">
        <f>'9.1.2. sz. mell '!E128+'9.2.2. sz. mell  '!E129</f>
        <v>0</v>
      </c>
      <c r="F130" s="307">
        <f t="shared" si="10"/>
        <v>0</v>
      </c>
      <c r="G130" s="241">
        <f t="shared" si="11"/>
        <v>0</v>
      </c>
    </row>
    <row r="131" spans="1:7" ht="12" customHeight="1" thickBot="1">
      <c r="A131" s="18" t="s">
        <v>7</v>
      </c>
      <c r="B131" s="50" t="s">
        <v>314</v>
      </c>
      <c r="C131" s="137">
        <f>+C96+C117</f>
        <v>5028000</v>
      </c>
      <c r="D131" s="207">
        <f>+D96+D117</f>
        <v>0</v>
      </c>
      <c r="E131" s="137">
        <f>+E96+E117</f>
        <v>40000</v>
      </c>
      <c r="F131" s="137">
        <f>+F96+F117</f>
        <v>40000</v>
      </c>
      <c r="G131" s="77">
        <f>+G96+G117</f>
        <v>5068000</v>
      </c>
    </row>
    <row r="132" spans="1:7" ht="12" customHeight="1" thickBot="1">
      <c r="A132" s="18" t="s">
        <v>8</v>
      </c>
      <c r="B132" s="50" t="s">
        <v>380</v>
      </c>
      <c r="C132" s="137">
        <f>+C133+C134+C135</f>
        <v>0</v>
      </c>
      <c r="D132" s="207">
        <f>+D133+D134+D135</f>
        <v>0</v>
      </c>
      <c r="E132" s="137">
        <f>+E133+E134+E135</f>
        <v>0</v>
      </c>
      <c r="F132" s="137">
        <f>+F133+F134+F135</f>
        <v>0</v>
      </c>
      <c r="G132" s="77">
        <f>+G133+G134+G135</f>
        <v>0</v>
      </c>
    </row>
    <row r="133" spans="1:7" ht="12" customHeight="1">
      <c r="A133" s="13" t="s">
        <v>156</v>
      </c>
      <c r="B133" s="10" t="s">
        <v>322</v>
      </c>
      <c r="C133" s="138">
        <f>'9.1.2. sz. mell '!C131+'9.2.2. sz. mell  '!C132</f>
        <v>0</v>
      </c>
      <c r="D133" s="138">
        <f>'9.1.2. sz. mell '!D131+'9.2.2. sz. mell  '!D132</f>
        <v>0</v>
      </c>
      <c r="E133" s="138">
        <f>'9.1.2. sz. mell '!E131+'9.2.2. sz. mell  '!E132</f>
        <v>0</v>
      </c>
      <c r="F133" s="306">
        <f>D133+E133</f>
        <v>0</v>
      </c>
      <c r="G133" s="240">
        <f>C133+F133</f>
        <v>0</v>
      </c>
    </row>
    <row r="134" spans="1:7" ht="12" customHeight="1">
      <c r="A134" s="13" t="s">
        <v>157</v>
      </c>
      <c r="B134" s="10" t="s">
        <v>323</v>
      </c>
      <c r="C134" s="138">
        <f>'9.1.2. sz. mell '!C132+'9.2.2. sz. mell  '!C133</f>
        <v>0</v>
      </c>
      <c r="D134" s="138">
        <f>'9.1.2. sz. mell '!D132+'9.2.2. sz. mell  '!D133</f>
        <v>0</v>
      </c>
      <c r="E134" s="138">
        <f>'9.1.2. sz. mell '!E132+'9.2.2. sz. mell  '!E133</f>
        <v>0</v>
      </c>
      <c r="F134" s="306">
        <f>D134+E134</f>
        <v>0</v>
      </c>
      <c r="G134" s="240">
        <f>C134+F134</f>
        <v>0</v>
      </c>
    </row>
    <row r="135" spans="1:7" ht="12" customHeight="1" thickBot="1">
      <c r="A135" s="11" t="s">
        <v>158</v>
      </c>
      <c r="B135" s="10" t="s">
        <v>324</v>
      </c>
      <c r="C135" s="138">
        <f>'9.1.2. sz. mell '!C133+'9.2.2. sz. mell  '!C134</f>
        <v>0</v>
      </c>
      <c r="D135" s="138">
        <f>'9.1.2. sz. mell '!D133+'9.2.2. sz. mell  '!D134</f>
        <v>0</v>
      </c>
      <c r="E135" s="138">
        <f>'9.1.2. sz. mell '!E133+'9.2.2. sz. mell  '!E134</f>
        <v>0</v>
      </c>
      <c r="F135" s="306">
        <f>D135+E135</f>
        <v>0</v>
      </c>
      <c r="G135" s="240">
        <f>C135+F135</f>
        <v>0</v>
      </c>
    </row>
    <row r="136" spans="1:7" ht="12" customHeight="1" thickBot="1">
      <c r="A136" s="18" t="s">
        <v>9</v>
      </c>
      <c r="B136" s="50" t="s">
        <v>316</v>
      </c>
      <c r="C136" s="137">
        <f>SUM(C137:C142)</f>
        <v>0</v>
      </c>
      <c r="D136" s="207">
        <f>SUM(D137:D142)</f>
        <v>0</v>
      </c>
      <c r="E136" s="137">
        <f>SUM(E137:E142)</f>
        <v>0</v>
      </c>
      <c r="F136" s="137">
        <f>SUM(F137:F142)</f>
        <v>0</v>
      </c>
      <c r="G136" s="77">
        <f>SUM(G137:G142)</f>
        <v>0</v>
      </c>
    </row>
    <row r="137" spans="1:7" ht="12" customHeight="1">
      <c r="A137" s="13" t="s">
        <v>52</v>
      </c>
      <c r="B137" s="7" t="s">
        <v>325</v>
      </c>
      <c r="C137" s="138">
        <f>'9.1.2. sz. mell '!C135+'9.1.2. sz. mell '!C135</f>
        <v>0</v>
      </c>
      <c r="D137" s="138">
        <f>'9.1.2. sz. mell '!D135+'9.1.2. sz. mell '!D135</f>
        <v>0</v>
      </c>
      <c r="E137" s="138">
        <f>'9.1.2. sz. mell '!E135+'9.1.2. sz. mell '!E135</f>
        <v>0</v>
      </c>
      <c r="F137" s="306">
        <f aca="true" t="shared" si="12" ref="F137:F142">D137+E137</f>
        <v>0</v>
      </c>
      <c r="G137" s="240">
        <f aca="true" t="shared" si="13" ref="G137:G142">C137+F137</f>
        <v>0</v>
      </c>
    </row>
    <row r="138" spans="1:7" ht="12" customHeight="1">
      <c r="A138" s="13" t="s">
        <v>53</v>
      </c>
      <c r="B138" s="7" t="s">
        <v>317</v>
      </c>
      <c r="C138" s="138">
        <f>'9.1.2. sz. mell '!C136+'9.1.2. sz. mell '!C136</f>
        <v>0</v>
      </c>
      <c r="D138" s="138">
        <f>'9.1.2. sz. mell '!D136+'9.1.2. sz. mell '!D136</f>
        <v>0</v>
      </c>
      <c r="E138" s="138">
        <f>'9.1.2. sz. mell '!E136+'9.1.2. sz. mell '!E136</f>
        <v>0</v>
      </c>
      <c r="F138" s="306">
        <f t="shared" si="12"/>
        <v>0</v>
      </c>
      <c r="G138" s="240">
        <f t="shared" si="13"/>
        <v>0</v>
      </c>
    </row>
    <row r="139" spans="1:7" ht="12" customHeight="1">
      <c r="A139" s="13" t="s">
        <v>54</v>
      </c>
      <c r="B139" s="7" t="s">
        <v>318</v>
      </c>
      <c r="C139" s="138">
        <f>'9.1.2. sz. mell '!C137+'9.1.2. sz. mell '!C137</f>
        <v>0</v>
      </c>
      <c r="D139" s="138">
        <f>'9.1.2. sz. mell '!D137+'9.1.2. sz. mell '!D137</f>
        <v>0</v>
      </c>
      <c r="E139" s="138">
        <f>'9.1.2. sz. mell '!E137+'9.1.2. sz. mell '!E137</f>
        <v>0</v>
      </c>
      <c r="F139" s="306">
        <f t="shared" si="12"/>
        <v>0</v>
      </c>
      <c r="G139" s="240">
        <f t="shared" si="13"/>
        <v>0</v>
      </c>
    </row>
    <row r="140" spans="1:7" ht="12" customHeight="1">
      <c r="A140" s="13" t="s">
        <v>96</v>
      </c>
      <c r="B140" s="7" t="s">
        <v>319</v>
      </c>
      <c r="C140" s="138">
        <f>'9.1.2. sz. mell '!C138+'9.1.2. sz. mell '!C138</f>
        <v>0</v>
      </c>
      <c r="D140" s="138">
        <f>'9.1.2. sz. mell '!D138+'9.1.2. sz. mell '!D138</f>
        <v>0</v>
      </c>
      <c r="E140" s="138">
        <f>'9.1.2. sz. mell '!E138+'9.1.2. sz. mell '!E138</f>
        <v>0</v>
      </c>
      <c r="F140" s="306">
        <f t="shared" si="12"/>
        <v>0</v>
      </c>
      <c r="G140" s="240">
        <f t="shared" si="13"/>
        <v>0</v>
      </c>
    </row>
    <row r="141" spans="1:7" ht="12" customHeight="1">
      <c r="A141" s="13" t="s">
        <v>97</v>
      </c>
      <c r="B141" s="7" t="s">
        <v>320</v>
      </c>
      <c r="C141" s="138">
        <f>'9.1.2. sz. mell '!C139+'9.1.2. sz. mell '!C139</f>
        <v>0</v>
      </c>
      <c r="D141" s="138">
        <f>'9.1.2. sz. mell '!D139+'9.1.2. sz. mell '!D139</f>
        <v>0</v>
      </c>
      <c r="E141" s="138">
        <f>'9.1.2. sz. mell '!E139+'9.1.2. sz. mell '!E139</f>
        <v>0</v>
      </c>
      <c r="F141" s="306">
        <f t="shared" si="12"/>
        <v>0</v>
      </c>
      <c r="G141" s="240">
        <f t="shared" si="13"/>
        <v>0</v>
      </c>
    </row>
    <row r="142" spans="1:7" ht="12" customHeight="1" thickBot="1">
      <c r="A142" s="11" t="s">
        <v>98</v>
      </c>
      <c r="B142" s="7" t="s">
        <v>321</v>
      </c>
      <c r="C142" s="138">
        <f>'9.1.2. sz. mell '!C140+'9.1.2. sz. mell '!C140</f>
        <v>0</v>
      </c>
      <c r="D142" s="138">
        <f>'9.1.2. sz. mell '!D140+'9.1.2. sz. mell '!D140</f>
        <v>0</v>
      </c>
      <c r="E142" s="138">
        <f>'9.1.2. sz. mell '!E140+'9.1.2. sz. mell '!E140</f>
        <v>0</v>
      </c>
      <c r="F142" s="306">
        <f t="shared" si="12"/>
        <v>0</v>
      </c>
      <c r="G142" s="240">
        <f t="shared" si="13"/>
        <v>0</v>
      </c>
    </row>
    <row r="143" spans="1:7" ht="12" customHeight="1" thickBot="1">
      <c r="A143" s="18" t="s">
        <v>10</v>
      </c>
      <c r="B143" s="50" t="s">
        <v>329</v>
      </c>
      <c r="C143" s="143">
        <f>+C144+C145+C146+C147</f>
        <v>0</v>
      </c>
      <c r="D143" s="211">
        <f>+D144+D145+D146+D147</f>
        <v>0</v>
      </c>
      <c r="E143" s="143">
        <f>+E144+E145+E146+E147</f>
        <v>0</v>
      </c>
      <c r="F143" s="143">
        <f>+F144+F145+F146+F147</f>
        <v>0</v>
      </c>
      <c r="G143" s="179">
        <f>+G144+G145+G146+G147</f>
        <v>0</v>
      </c>
    </row>
    <row r="144" spans="1:7" ht="12" customHeight="1">
      <c r="A144" s="13" t="s">
        <v>55</v>
      </c>
      <c r="B144" s="7" t="s">
        <v>259</v>
      </c>
      <c r="C144" s="138">
        <f>'9.1.2. sz. mell '!C142+'9.2.2. sz. mell  '!C143</f>
        <v>0</v>
      </c>
      <c r="D144" s="138">
        <f>'9.1.2. sz. mell '!D142+'9.2.2. sz. mell  '!D143</f>
        <v>0</v>
      </c>
      <c r="E144" s="138">
        <f>'9.1.2. sz. mell '!E142+'9.2.2. sz. mell  '!E143</f>
        <v>0</v>
      </c>
      <c r="F144" s="306">
        <f>D144+E144</f>
        <v>0</v>
      </c>
      <c r="G144" s="240">
        <f>C144+F144</f>
        <v>0</v>
      </c>
    </row>
    <row r="145" spans="1:7" ht="12" customHeight="1">
      <c r="A145" s="13" t="s">
        <v>56</v>
      </c>
      <c r="B145" s="7" t="s">
        <v>260</v>
      </c>
      <c r="C145" s="138">
        <f>'9.1.2. sz. mell '!C143+'9.2.2. sz. mell  '!C144</f>
        <v>0</v>
      </c>
      <c r="D145" s="138">
        <f>'9.1.2. sz. mell '!D143+'9.2.2. sz. mell  '!D144</f>
        <v>0</v>
      </c>
      <c r="E145" s="138">
        <f>'9.1.2. sz. mell '!E143+'9.2.2. sz. mell  '!E144</f>
        <v>0</v>
      </c>
      <c r="F145" s="306">
        <f>D145+E145</f>
        <v>0</v>
      </c>
      <c r="G145" s="240">
        <f>C145+F145</f>
        <v>0</v>
      </c>
    </row>
    <row r="146" spans="1:7" ht="12" customHeight="1">
      <c r="A146" s="13" t="s">
        <v>176</v>
      </c>
      <c r="B146" s="7" t="s">
        <v>330</v>
      </c>
      <c r="C146" s="138">
        <f>'9.1.2. sz. mell '!C145+'9.2.2. sz. mell  '!C146</f>
        <v>0</v>
      </c>
      <c r="D146" s="138">
        <f>'9.1.2. sz. mell '!D145+'9.2.2. sz. mell  '!D146</f>
        <v>0</v>
      </c>
      <c r="E146" s="138">
        <f>'9.1.2. sz. mell '!E145+'9.2.2. sz. mell  '!E146</f>
        <v>0</v>
      </c>
      <c r="F146" s="306">
        <f>D146+E146</f>
        <v>0</v>
      </c>
      <c r="G146" s="240">
        <f>C146+F146</f>
        <v>0</v>
      </c>
    </row>
    <row r="147" spans="1:7" ht="12" customHeight="1" thickBot="1">
      <c r="A147" s="11" t="s">
        <v>177</v>
      </c>
      <c r="B147" s="5" t="s">
        <v>279</v>
      </c>
      <c r="C147" s="138">
        <f>'9.1.2. sz. mell '!C146+'9.2.2. sz. mell  '!C147</f>
        <v>0</v>
      </c>
      <c r="D147" s="138">
        <f>'9.1.2. sz. mell '!D146+'9.2.2. sz. mell  '!D147</f>
        <v>0</v>
      </c>
      <c r="E147" s="138">
        <f>'9.1.2. sz. mell '!E146+'9.2.2. sz. mell  '!E147</f>
        <v>0</v>
      </c>
      <c r="F147" s="306">
        <f>D147+E147</f>
        <v>0</v>
      </c>
      <c r="G147" s="240">
        <f>C147+F147</f>
        <v>0</v>
      </c>
    </row>
    <row r="148" spans="1:7" ht="12" customHeight="1" thickBot="1">
      <c r="A148" s="18" t="s">
        <v>11</v>
      </c>
      <c r="B148" s="50" t="s">
        <v>331</v>
      </c>
      <c r="C148" s="202">
        <f>SUM(C149:C153)</f>
        <v>0</v>
      </c>
      <c r="D148" s="212">
        <f>SUM(D149:D153)</f>
        <v>0</v>
      </c>
      <c r="E148" s="202">
        <f>SUM(E149:E153)</f>
        <v>0</v>
      </c>
      <c r="F148" s="202">
        <f>SUM(F149:F153)</f>
        <v>0</v>
      </c>
      <c r="G148" s="197">
        <f>SUM(G149:G153)</f>
        <v>0</v>
      </c>
    </row>
    <row r="149" spans="1:7" ht="12" customHeight="1">
      <c r="A149" s="13" t="s">
        <v>57</v>
      </c>
      <c r="B149" s="7" t="s">
        <v>326</v>
      </c>
      <c r="C149" s="138">
        <f>'9.1.2. sz. mell '!C148+'9.1.2. sz. mell '!C148</f>
        <v>0</v>
      </c>
      <c r="D149" s="138">
        <f>'9.1.2. sz. mell '!D148+'9.1.2. sz. mell '!D148</f>
        <v>0</v>
      </c>
      <c r="E149" s="138">
        <f>'9.1.2. sz. mell '!E148+'9.1.2. sz. mell '!E148</f>
        <v>0</v>
      </c>
      <c r="F149" s="306">
        <f aca="true" t="shared" si="14" ref="F149:F155">D149+E149</f>
        <v>0</v>
      </c>
      <c r="G149" s="240">
        <f aca="true" t="shared" si="15" ref="G149:G154">C149+F149</f>
        <v>0</v>
      </c>
    </row>
    <row r="150" spans="1:7" ht="12" customHeight="1">
      <c r="A150" s="13" t="s">
        <v>58</v>
      </c>
      <c r="B150" s="7" t="s">
        <v>333</v>
      </c>
      <c r="C150" s="138">
        <f>'9.1.2. sz. mell '!C149+'9.1.2. sz. mell '!C149</f>
        <v>0</v>
      </c>
      <c r="D150" s="138">
        <f>'9.1.2. sz. mell '!D149+'9.1.2. sz. mell '!D149</f>
        <v>0</v>
      </c>
      <c r="E150" s="138">
        <f>'9.1.2. sz. mell '!E149+'9.1.2. sz. mell '!E149</f>
        <v>0</v>
      </c>
      <c r="F150" s="306">
        <f t="shared" si="14"/>
        <v>0</v>
      </c>
      <c r="G150" s="240">
        <f t="shared" si="15"/>
        <v>0</v>
      </c>
    </row>
    <row r="151" spans="1:7" ht="12" customHeight="1">
      <c r="A151" s="13" t="s">
        <v>188</v>
      </c>
      <c r="B151" s="7" t="s">
        <v>328</v>
      </c>
      <c r="C151" s="138">
        <f>'9.1.2. sz. mell '!C150+'9.1.2. sz. mell '!C150</f>
        <v>0</v>
      </c>
      <c r="D151" s="138">
        <f>'9.1.2. sz. mell '!D150+'9.1.2. sz. mell '!D150</f>
        <v>0</v>
      </c>
      <c r="E151" s="138">
        <f>'9.1.2. sz. mell '!E150+'9.1.2. sz. mell '!E150</f>
        <v>0</v>
      </c>
      <c r="F151" s="306">
        <f t="shared" si="14"/>
        <v>0</v>
      </c>
      <c r="G151" s="240">
        <f t="shared" si="15"/>
        <v>0</v>
      </c>
    </row>
    <row r="152" spans="1:7" ht="12" customHeight="1">
      <c r="A152" s="13" t="s">
        <v>189</v>
      </c>
      <c r="B152" s="7" t="s">
        <v>334</v>
      </c>
      <c r="C152" s="138">
        <f>'9.1.2. sz. mell '!C151+'9.1.2. sz. mell '!C151</f>
        <v>0</v>
      </c>
      <c r="D152" s="138">
        <f>'9.1.2. sz. mell '!D151+'9.1.2. sz. mell '!D151</f>
        <v>0</v>
      </c>
      <c r="E152" s="138">
        <f>'9.1.2. sz. mell '!E151+'9.1.2. sz. mell '!E151</f>
        <v>0</v>
      </c>
      <c r="F152" s="306">
        <f t="shared" si="14"/>
        <v>0</v>
      </c>
      <c r="G152" s="240">
        <f t="shared" si="15"/>
        <v>0</v>
      </c>
    </row>
    <row r="153" spans="1:7" ht="12" customHeight="1" thickBot="1">
      <c r="A153" s="13" t="s">
        <v>332</v>
      </c>
      <c r="B153" s="7" t="s">
        <v>335</v>
      </c>
      <c r="C153" s="138">
        <f>'9.1.2. sz. mell '!C152+'9.1.2. sz. mell '!C152</f>
        <v>0</v>
      </c>
      <c r="D153" s="138">
        <f>'9.1.2. sz. mell '!D152+'9.1.2. sz. mell '!D152</f>
        <v>0</v>
      </c>
      <c r="E153" s="138">
        <f>'9.1.2. sz. mell '!E152+'9.1.2. sz. mell '!E152</f>
        <v>0</v>
      </c>
      <c r="F153" s="307">
        <f t="shared" si="14"/>
        <v>0</v>
      </c>
      <c r="G153" s="241">
        <f t="shared" si="15"/>
        <v>0</v>
      </c>
    </row>
    <row r="154" spans="1:7" ht="12" customHeight="1" thickBot="1">
      <c r="A154" s="18" t="s">
        <v>12</v>
      </c>
      <c r="B154" s="50" t="s">
        <v>336</v>
      </c>
      <c r="C154" s="203"/>
      <c r="D154" s="213"/>
      <c r="E154" s="203"/>
      <c r="F154" s="202">
        <f t="shared" si="14"/>
        <v>0</v>
      </c>
      <c r="G154" s="275">
        <f t="shared" si="15"/>
        <v>0</v>
      </c>
    </row>
    <row r="155" spans="1:7" ht="12" customHeight="1" thickBot="1">
      <c r="A155" s="18" t="s">
        <v>13</v>
      </c>
      <c r="B155" s="50" t="s">
        <v>337</v>
      </c>
      <c r="C155" s="203"/>
      <c r="D155" s="213"/>
      <c r="E155" s="276"/>
      <c r="F155" s="309">
        <f t="shared" si="14"/>
        <v>0</v>
      </c>
      <c r="G155" s="180">
        <f>C155+D155</f>
        <v>0</v>
      </c>
    </row>
    <row r="156" spans="1:11" ht="15" customHeight="1" thickBot="1">
      <c r="A156" s="18" t="s">
        <v>14</v>
      </c>
      <c r="B156" s="50" t="s">
        <v>339</v>
      </c>
      <c r="C156" s="204">
        <f>+C132+C136+C143+C148+C154+C155</f>
        <v>0</v>
      </c>
      <c r="D156" s="214">
        <f>+D132+D136+D143+D148+D154+D155</f>
        <v>0</v>
      </c>
      <c r="E156" s="204">
        <f>+E132+E136+E143+E148+E154+E155</f>
        <v>0</v>
      </c>
      <c r="F156" s="204">
        <f>+F132+F136+F143+F148+F154+F155</f>
        <v>0</v>
      </c>
      <c r="G156" s="198">
        <f>C156+F156</f>
        <v>0</v>
      </c>
      <c r="H156" s="160"/>
      <c r="I156" s="161"/>
      <c r="J156" s="161"/>
      <c r="K156" s="161"/>
    </row>
    <row r="157" spans="1:7" s="150" customFormat="1" ht="12.75" customHeight="1" thickBot="1">
      <c r="A157" s="81" t="s">
        <v>15</v>
      </c>
      <c r="B157" s="124" t="s">
        <v>338</v>
      </c>
      <c r="C157" s="204">
        <f>+C131+C156</f>
        <v>5028000</v>
      </c>
      <c r="D157" s="214">
        <f>+D131+D156</f>
        <v>0</v>
      </c>
      <c r="E157" s="204">
        <f>+E131+E156</f>
        <v>40000</v>
      </c>
      <c r="F157" s="204">
        <f>+F131+F156</f>
        <v>40000</v>
      </c>
      <c r="G157" s="198">
        <f>+G131+G156</f>
        <v>5068000</v>
      </c>
    </row>
    <row r="158" ht="7.5" customHeight="1"/>
    <row r="159" spans="1:7" ht="15.75">
      <c r="A159" s="402" t="s">
        <v>261</v>
      </c>
      <c r="B159" s="402"/>
      <c r="C159" s="402"/>
      <c r="D159" s="402"/>
      <c r="E159" s="402"/>
      <c r="F159" s="402"/>
      <c r="G159" s="402"/>
    </row>
    <row r="160" spans="1:7" ht="15" customHeight="1" thickBot="1">
      <c r="A160" s="404" t="s">
        <v>84</v>
      </c>
      <c r="B160" s="404"/>
      <c r="C160" s="83"/>
      <c r="G160" s="83" t="str">
        <f>G92</f>
        <v>Forintban</v>
      </c>
    </row>
    <row r="161" spans="1:7" ht="25.5" customHeight="1" thickBot="1">
      <c r="A161" s="18">
        <v>1</v>
      </c>
      <c r="B161" s="23" t="s">
        <v>340</v>
      </c>
      <c r="C161" s="206">
        <f>+C64-C131</f>
        <v>13697000</v>
      </c>
      <c r="D161" s="137">
        <f>+D64-D131</f>
        <v>100000</v>
      </c>
      <c r="E161" s="137">
        <f>+E64-E131</f>
        <v>230000</v>
      </c>
      <c r="F161" s="137">
        <f>+F64-F131</f>
        <v>330000</v>
      </c>
      <c r="G161" s="77">
        <f>+G64-G131</f>
        <v>14027000</v>
      </c>
    </row>
    <row r="162" spans="1:7" ht="32.25" customHeight="1" thickBot="1">
      <c r="A162" s="18" t="s">
        <v>6</v>
      </c>
      <c r="B162" s="23" t="s">
        <v>346</v>
      </c>
      <c r="C162" s="137">
        <f>+C88-C156</f>
        <v>0</v>
      </c>
      <c r="D162" s="137">
        <f>+D88-D156</f>
        <v>0</v>
      </c>
      <c r="E162" s="137">
        <f>+E88-E156</f>
        <v>0</v>
      </c>
      <c r="F162" s="137">
        <f>+F88-F156</f>
        <v>0</v>
      </c>
      <c r="G162" s="77">
        <f>+G88-G156</f>
        <v>0</v>
      </c>
    </row>
  </sheetData>
  <sheetProtection/>
  <mergeCells count="12">
    <mergeCell ref="A1:G1"/>
    <mergeCell ref="A2:B2"/>
    <mergeCell ref="A3:A4"/>
    <mergeCell ref="B3:B4"/>
    <mergeCell ref="C3:G3"/>
    <mergeCell ref="A91:G91"/>
    <mergeCell ref="A92:B92"/>
    <mergeCell ref="A93:A94"/>
    <mergeCell ref="B93:B94"/>
    <mergeCell ref="C93:G93"/>
    <mergeCell ref="A159:G159"/>
    <mergeCell ref="A160:B160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alignWithMargins="0">
    <oddHeader>&amp;C&amp;"Times New Roman CE,Félkövér"&amp;12
SÁGVÁR KÖZSÉG ÖNKORMÁNYZATA
2018. ÉVI KÖLTSÉGVETÉS ÖNKÉNT VÁLLALT FELADATAINAK MÓDOSÍTOTT MÉRLEGE&amp;10
&amp;R&amp;"Times New Roman CE,Félkövér" 1.3. melléklet a 9/2018. (VI.29.) önkormányzati rendelethez</oddHeader>
  </headerFooter>
  <rowBreaks count="3" manualBreakCount="3">
    <brk id="68" max="6" man="1"/>
    <brk id="90" max="4" man="1"/>
    <brk id="15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view="pageLayout" zoomScaleSheetLayoutView="100" workbookViewId="0" topLeftCell="A1">
      <selection activeCell="H28" activeCellId="1" sqref="H91 H28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403" t="s">
        <v>3</v>
      </c>
      <c r="B1" s="403"/>
      <c r="C1" s="403"/>
      <c r="D1" s="403"/>
      <c r="E1" s="403"/>
      <c r="F1" s="403"/>
      <c r="G1" s="403"/>
    </row>
    <row r="2" spans="1:7" ht="15.75" customHeight="1" thickBot="1">
      <c r="A2" s="404" t="s">
        <v>82</v>
      </c>
      <c r="B2" s="404"/>
      <c r="C2" s="205"/>
      <c r="G2" s="205" t="s">
        <v>450</v>
      </c>
    </row>
    <row r="3" spans="1:7" ht="15.75">
      <c r="A3" s="406" t="s">
        <v>47</v>
      </c>
      <c r="B3" s="408" t="s">
        <v>4</v>
      </c>
      <c r="C3" s="398" t="str">
        <f>+CONCATENATE(LEFT(ÖSSZEFÜGGÉSEK!A6,4),". évi")</f>
        <v>2018. évi</v>
      </c>
      <c r="D3" s="399"/>
      <c r="E3" s="400"/>
      <c r="F3" s="400"/>
      <c r="G3" s="401"/>
    </row>
    <row r="4" spans="1:7" ht="48.75" thickBot="1">
      <c r="A4" s="407"/>
      <c r="B4" s="409"/>
      <c r="C4" s="312" t="s">
        <v>378</v>
      </c>
      <c r="D4" s="313" t="s">
        <v>445</v>
      </c>
      <c r="E4" s="313" t="s">
        <v>483</v>
      </c>
      <c r="F4" s="314" t="s">
        <v>442</v>
      </c>
      <c r="G4" s="315" t="s">
        <v>484</v>
      </c>
    </row>
    <row r="5" spans="1:7" s="149" customFormat="1" ht="12" customHeight="1" thickBot="1">
      <c r="A5" s="145" t="s">
        <v>353</v>
      </c>
      <c r="B5" s="146" t="s">
        <v>354</v>
      </c>
      <c r="C5" s="316" t="s">
        <v>355</v>
      </c>
      <c r="D5" s="316" t="s">
        <v>357</v>
      </c>
      <c r="E5" s="317" t="s">
        <v>356</v>
      </c>
      <c r="F5" s="317" t="s">
        <v>446</v>
      </c>
      <c r="G5" s="318" t="s">
        <v>447</v>
      </c>
    </row>
    <row r="6" spans="1:7" s="150" customFormat="1" ht="12" customHeight="1" thickBot="1">
      <c r="A6" s="18" t="s">
        <v>5</v>
      </c>
      <c r="B6" s="19" t="s">
        <v>141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>
      <c r="A7" s="13" t="s">
        <v>59</v>
      </c>
      <c r="B7" s="151" t="s">
        <v>142</v>
      </c>
      <c r="C7" s="139">
        <f>'9.1.3. sz. mell '!C9+'9.2.3. sz. mell  '!C9</f>
        <v>0</v>
      </c>
      <c r="D7" s="139">
        <f>'9.1.3. sz. mell '!D9+'9.2.3. sz. mell  '!D9</f>
        <v>0</v>
      </c>
      <c r="E7" s="139">
        <f>'9.1.3. sz. mell '!E9+'9.2.3. sz. mell  '!E9</f>
        <v>0</v>
      </c>
      <c r="F7" s="181">
        <f>D7+E7</f>
        <v>0</v>
      </c>
      <c r="G7" s="180">
        <f aca="true" t="shared" si="0" ref="G7:G12">C7+F7</f>
        <v>0</v>
      </c>
    </row>
    <row r="8" spans="1:7" s="150" customFormat="1" ht="12" customHeight="1">
      <c r="A8" s="12" t="s">
        <v>60</v>
      </c>
      <c r="B8" s="152" t="s">
        <v>143</v>
      </c>
      <c r="C8" s="139">
        <f>'9.1.3. sz. mell '!C10+'9.2.3. sz. mell  '!C10</f>
        <v>0</v>
      </c>
      <c r="D8" s="139">
        <f>'9.1.3. sz. mell '!D10+'9.2.3. sz. mell  '!D10</f>
        <v>0</v>
      </c>
      <c r="E8" s="139">
        <f>'9.1.3. sz. mell '!E10+'9.2.3. sz. mell  '!E10</f>
        <v>0</v>
      </c>
      <c r="F8" s="181">
        <f aca="true" t="shared" si="1" ref="F8:F63">D8+E8</f>
        <v>0</v>
      </c>
      <c r="G8" s="180">
        <f t="shared" si="0"/>
        <v>0</v>
      </c>
    </row>
    <row r="9" spans="1:7" s="150" customFormat="1" ht="12" customHeight="1">
      <c r="A9" s="12" t="s">
        <v>61</v>
      </c>
      <c r="B9" s="152" t="s">
        <v>144</v>
      </c>
      <c r="C9" s="139">
        <f>'9.1.3. sz. mell '!C11+'9.2.3. sz. mell  '!C11</f>
        <v>0</v>
      </c>
      <c r="D9" s="139">
        <f>'9.1.3. sz. mell '!D11+'9.2.3. sz. mell  '!D11</f>
        <v>0</v>
      </c>
      <c r="E9" s="139">
        <f>'9.1.3. sz. mell '!E11+'9.2.3. sz. mell  '!E11</f>
        <v>0</v>
      </c>
      <c r="F9" s="181">
        <f t="shared" si="1"/>
        <v>0</v>
      </c>
      <c r="G9" s="180">
        <f t="shared" si="0"/>
        <v>0</v>
      </c>
    </row>
    <row r="10" spans="1:7" s="150" customFormat="1" ht="12" customHeight="1">
      <c r="A10" s="12" t="s">
        <v>62</v>
      </c>
      <c r="B10" s="152" t="s">
        <v>145</v>
      </c>
      <c r="C10" s="139">
        <f>'9.1.3. sz. mell '!C12+'9.2.3. sz. mell  '!C12</f>
        <v>0</v>
      </c>
      <c r="D10" s="139">
        <f>'9.1.3. sz. mell '!D12+'9.2.3. sz. mell  '!D12</f>
        <v>0</v>
      </c>
      <c r="E10" s="139">
        <f>'9.1.3. sz. mell '!E12+'9.2.3. sz. mell  '!E12</f>
        <v>0</v>
      </c>
      <c r="F10" s="181">
        <f t="shared" si="1"/>
        <v>0</v>
      </c>
      <c r="G10" s="180">
        <f t="shared" si="0"/>
        <v>0</v>
      </c>
    </row>
    <row r="11" spans="1:7" s="150" customFormat="1" ht="12" customHeight="1">
      <c r="A11" s="12" t="s">
        <v>79</v>
      </c>
      <c r="B11" s="79" t="s">
        <v>298</v>
      </c>
      <c r="C11" s="139">
        <f>'9.1.3. sz. mell '!C13+'9.2.3. sz. mell  '!C13</f>
        <v>0</v>
      </c>
      <c r="D11" s="139">
        <f>'9.1.3. sz. mell '!D13+'9.2.3. sz. mell  '!D13</f>
        <v>0</v>
      </c>
      <c r="E11" s="139">
        <f>'9.1.3. sz. mell '!E13+'9.2.3. sz. mell  '!E13</f>
        <v>0</v>
      </c>
      <c r="F11" s="181">
        <f t="shared" si="1"/>
        <v>0</v>
      </c>
      <c r="G11" s="180">
        <f t="shared" si="0"/>
        <v>0</v>
      </c>
    </row>
    <row r="12" spans="1:7" s="150" customFormat="1" ht="12" customHeight="1" thickBot="1">
      <c r="A12" s="14" t="s">
        <v>63</v>
      </c>
      <c r="B12" s="80" t="s">
        <v>299</v>
      </c>
      <c r="C12" s="139">
        <f>'9.1.3. sz. mell '!C14+'9.2.3. sz. mell  '!C14</f>
        <v>0</v>
      </c>
      <c r="D12" s="139">
        <f>'9.1.3. sz. mell '!D14+'9.2.3. sz. mell  '!D14</f>
        <v>0</v>
      </c>
      <c r="E12" s="139">
        <f>'9.1.3. sz. mell '!E14+'9.2.3. sz. mell  '!E14</f>
        <v>0</v>
      </c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146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>
      <c r="A14" s="13" t="s">
        <v>65</v>
      </c>
      <c r="B14" s="151" t="s">
        <v>147</v>
      </c>
      <c r="C14" s="139">
        <f>'9.1.3. sz. mell '!C16+'9.2.3. sz. mell  '!C16</f>
        <v>0</v>
      </c>
      <c r="D14" s="139">
        <f>'9.1.3. sz. mell '!D16+'9.2.3. sz. mell  '!D16</f>
        <v>0</v>
      </c>
      <c r="E14" s="139">
        <f>'9.1.3. sz. mell '!E16+'9.2.3. sz. mell  '!E16</f>
        <v>0</v>
      </c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66</v>
      </c>
      <c r="B15" s="152" t="s">
        <v>148</v>
      </c>
      <c r="C15" s="139">
        <f>'9.1.3. sz. mell '!C17+'9.2.3. sz. mell  '!C17</f>
        <v>0</v>
      </c>
      <c r="D15" s="139">
        <f>'9.1.3. sz. mell '!D17+'9.2.3. sz. mell  '!D17</f>
        <v>0</v>
      </c>
      <c r="E15" s="139">
        <f>'9.1.3. sz. mell '!E17+'9.2.3. sz. mell  '!E17</f>
        <v>0</v>
      </c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67</v>
      </c>
      <c r="B16" s="152" t="s">
        <v>291</v>
      </c>
      <c r="C16" s="139">
        <f>'9.1.3. sz. mell '!C18+'9.2.3. sz. mell  '!C18</f>
        <v>0</v>
      </c>
      <c r="D16" s="139">
        <f>'9.1.3. sz. mell '!D18+'9.2.3. sz. mell  '!D18</f>
        <v>0</v>
      </c>
      <c r="E16" s="139">
        <f>'9.1.3. sz. mell '!E18+'9.2.3. sz. mell  '!E18</f>
        <v>0</v>
      </c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68</v>
      </c>
      <c r="B17" s="152" t="s">
        <v>292</v>
      </c>
      <c r="C17" s="139">
        <f>'9.1.3. sz. mell '!C19+'9.2.3. sz. mell  '!C19</f>
        <v>0</v>
      </c>
      <c r="D17" s="139">
        <f>'9.1.3. sz. mell '!D19+'9.2.3. sz. mell  '!D19</f>
        <v>0</v>
      </c>
      <c r="E17" s="139">
        <f>'9.1.3. sz. mell '!E19+'9.2.3. sz. mell  '!E19</f>
        <v>0</v>
      </c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69</v>
      </c>
      <c r="B18" s="152" t="s">
        <v>149</v>
      </c>
      <c r="C18" s="139">
        <f>'9.1.3. sz. mell '!C20+'9.2.3. sz. mell  '!C20</f>
        <v>0</v>
      </c>
      <c r="D18" s="139">
        <f>'9.1.3. sz. mell '!D20+'9.2.3. sz. mell  '!D20</f>
        <v>0</v>
      </c>
      <c r="E18" s="139">
        <f>'9.1.3. sz. mell '!E20+'9.2.3. sz. mell  '!E20</f>
        <v>0</v>
      </c>
      <c r="F18" s="181">
        <f t="shared" si="1"/>
        <v>0</v>
      </c>
      <c r="G18" s="180">
        <f t="shared" si="2"/>
        <v>0</v>
      </c>
    </row>
    <row r="19" spans="1:7" s="150" customFormat="1" ht="12" customHeight="1" thickBot="1">
      <c r="A19" s="14" t="s">
        <v>75</v>
      </c>
      <c r="B19" s="80" t="s">
        <v>150</v>
      </c>
      <c r="C19" s="139">
        <f>'9.1.3. sz. mell '!C21+'9.2.3. sz. mell  '!C21</f>
        <v>0</v>
      </c>
      <c r="D19" s="139">
        <f>'9.1.3. sz. mell '!D21+'9.2.3. sz. mell  '!D21</f>
        <v>0</v>
      </c>
      <c r="E19" s="139">
        <f>'9.1.3. sz. mell '!E21+'9.2.3. sz. mell  '!E21</f>
        <v>0</v>
      </c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151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>
      <c r="A21" s="13" t="s">
        <v>48</v>
      </c>
      <c r="B21" s="151" t="s">
        <v>152</v>
      </c>
      <c r="C21" s="139">
        <f>'9.1.3. sz. mell '!C23+'9.2.3. sz. mell  '!C23</f>
        <v>0</v>
      </c>
      <c r="D21" s="139">
        <f>'9.1.3. sz. mell '!D23+'9.2.3. sz. mell  '!D23</f>
        <v>0</v>
      </c>
      <c r="E21" s="139">
        <f>'9.1.3. sz. mell '!E23+'9.2.3. sz. mell  '!E23</f>
        <v>0</v>
      </c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49</v>
      </c>
      <c r="B22" s="152" t="s">
        <v>153</v>
      </c>
      <c r="C22" s="139">
        <f>'9.1.3. sz. mell '!C24+'9.2.3. sz. mell  '!C24</f>
        <v>0</v>
      </c>
      <c r="D22" s="139">
        <f>'9.1.3. sz. mell '!D24+'9.2.3. sz. mell  '!D24</f>
        <v>0</v>
      </c>
      <c r="E22" s="139">
        <f>'9.1.3. sz. mell '!E24+'9.2.3. sz. mell  '!E24</f>
        <v>0</v>
      </c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50</v>
      </c>
      <c r="B23" s="152" t="s">
        <v>293</v>
      </c>
      <c r="C23" s="139">
        <f>'9.1.3. sz. mell '!C25+'9.2.3. sz. mell  '!C25</f>
        <v>0</v>
      </c>
      <c r="D23" s="139">
        <f>'9.1.3. sz. mell '!D25+'9.2.3. sz. mell  '!D25</f>
        <v>0</v>
      </c>
      <c r="E23" s="139">
        <f>'9.1.3. sz. mell '!E25+'9.2.3. sz. mell  '!E25</f>
        <v>0</v>
      </c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51</v>
      </c>
      <c r="B24" s="152" t="s">
        <v>294</v>
      </c>
      <c r="C24" s="139">
        <f>'9.1.3. sz. mell '!C26+'9.2.3. sz. mell  '!C26</f>
        <v>0</v>
      </c>
      <c r="D24" s="139">
        <f>'9.1.3. sz. mell '!D26+'9.2.3. sz. mell  '!D26</f>
        <v>0</v>
      </c>
      <c r="E24" s="139">
        <f>'9.1.3. sz. mell '!E26+'9.2.3. sz. mell  '!E26</f>
        <v>0</v>
      </c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92</v>
      </c>
      <c r="B25" s="152" t="s">
        <v>154</v>
      </c>
      <c r="C25" s="139">
        <f>'9.1.3. sz. mell '!C27+'9.2.3. sz. mell  '!C27</f>
        <v>0</v>
      </c>
      <c r="D25" s="139">
        <f>'9.1.3. sz. mell '!D27+'9.2.3. sz. mell  '!D27</f>
        <v>0</v>
      </c>
      <c r="E25" s="139">
        <f>'9.1.3. sz. mell '!E27+'9.2.3. sz. mell  '!E27</f>
        <v>0</v>
      </c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93</v>
      </c>
      <c r="B26" s="153" t="s">
        <v>155</v>
      </c>
      <c r="C26" s="139">
        <f>'9.1.3. sz. mell '!C28+'9.2.3. sz. mell  '!C28</f>
        <v>0</v>
      </c>
      <c r="D26" s="139">
        <f>'9.1.3. sz. mell '!D28+'9.2.3. sz. mell  '!D28</f>
        <v>0</v>
      </c>
      <c r="E26" s="139">
        <f>'9.1.3. sz. mell '!E28+'9.2.3. sz. mell  '!E28</f>
        <v>0</v>
      </c>
      <c r="F26" s="300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94</v>
      </c>
      <c r="B27" s="19" t="s">
        <v>428</v>
      </c>
      <c r="C27" s="143">
        <f>+C28+C29+C31+C32+C33+C34+C35</f>
        <v>0</v>
      </c>
      <c r="D27" s="143">
        <f>+D28+D29+D31+D32+D33+D34+D35</f>
        <v>0</v>
      </c>
      <c r="E27" s="143">
        <f>+E28+E29+E31+E32+E33+E34+E35</f>
        <v>0</v>
      </c>
      <c r="F27" s="143">
        <f>+F28+F29+F31+F32+F33+F34+F35</f>
        <v>0</v>
      </c>
      <c r="G27" s="179">
        <f>+G28+G29+G31+G32+G33+G34+G35</f>
        <v>0</v>
      </c>
    </row>
    <row r="28" spans="1:7" s="150" customFormat="1" ht="12" customHeight="1">
      <c r="A28" s="167" t="s">
        <v>156</v>
      </c>
      <c r="B28" s="151" t="s">
        <v>422</v>
      </c>
      <c r="C28" s="181">
        <f>'9.1.3. sz. mell '!C30+'9.2.3. sz. mell  '!C30</f>
        <v>0</v>
      </c>
      <c r="D28" s="181">
        <f>'9.1.3. sz. mell '!D30+'9.2.3. sz. mell  '!D30</f>
        <v>0</v>
      </c>
      <c r="E28" s="181">
        <f>'9.1.3. sz. mell '!E30+'9.2.3. sz. mell  '!E30</f>
        <v>0</v>
      </c>
      <c r="F28" s="181">
        <f t="shared" si="1"/>
        <v>0</v>
      </c>
      <c r="G28" s="180">
        <f aca="true" t="shared" si="4" ref="G28:G35">C28+F28</f>
        <v>0</v>
      </c>
    </row>
    <row r="29" spans="1:7" s="150" customFormat="1" ht="12" customHeight="1">
      <c r="A29" s="167" t="s">
        <v>157</v>
      </c>
      <c r="B29" s="151" t="s">
        <v>451</v>
      </c>
      <c r="C29" s="181">
        <f>'9.1.3. sz. mell '!C31+'9.2.3. sz. mell  '!C31</f>
        <v>0</v>
      </c>
      <c r="D29" s="181">
        <f>'9.1.3. sz. mell '!D31+'9.2.3. sz. mell  '!D31</f>
        <v>0</v>
      </c>
      <c r="E29" s="181">
        <f>'9.1.3. sz. mell '!E31+'9.2.3. sz. mell  '!E31</f>
        <v>0</v>
      </c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68" t="s">
        <v>158</v>
      </c>
      <c r="B30" s="152" t="s">
        <v>452</v>
      </c>
      <c r="C30" s="181">
        <f>'9.1.3. sz. mell '!C32+'9.2.3. sz. mell  '!C32</f>
        <v>0</v>
      </c>
      <c r="D30" s="181">
        <f>'9.1.3. sz. mell '!D32+'9.2.3. sz. mell  '!D32</f>
        <v>0</v>
      </c>
      <c r="E30" s="181">
        <f>'9.1.3. sz. mell '!E32+'9.2.3. sz. mell  '!E32</f>
        <v>0</v>
      </c>
      <c r="F30" s="181"/>
      <c r="G30" s="180"/>
    </row>
    <row r="31" spans="1:7" s="150" customFormat="1" ht="12" customHeight="1">
      <c r="A31" s="168" t="s">
        <v>159</v>
      </c>
      <c r="B31" s="152" t="s">
        <v>423</v>
      </c>
      <c r="C31" s="181">
        <f>'9.1.3. sz. mell '!C33+'9.2.3. sz. mell  '!C33</f>
        <v>0</v>
      </c>
      <c r="D31" s="181">
        <f>'9.1.3. sz. mell '!D33+'9.2.3. sz. mell  '!D33</f>
        <v>0</v>
      </c>
      <c r="E31" s="181">
        <f>'9.1.3. sz. mell '!E33+'9.2.3. sz. mell  '!E33</f>
        <v>0</v>
      </c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68" t="s">
        <v>425</v>
      </c>
      <c r="B32" s="152" t="s">
        <v>424</v>
      </c>
      <c r="C32" s="181">
        <f>'9.1.3. sz. mell '!C34+'9.2.3. sz. mell  '!C34</f>
        <v>0</v>
      </c>
      <c r="D32" s="181">
        <f>'9.1.3. sz. mell '!D34+'9.2.3. sz. mell  '!D34</f>
        <v>0</v>
      </c>
      <c r="E32" s="181">
        <f>'9.1.3. sz. mell '!E34+'9.2.3. sz. mell  '!E34</f>
        <v>0</v>
      </c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68" t="s">
        <v>426</v>
      </c>
      <c r="B33" s="152" t="s">
        <v>160</v>
      </c>
      <c r="C33" s="181">
        <f>'9.1.3. sz. mell '!C35+'9.2.3. sz. mell  '!C35</f>
        <v>0</v>
      </c>
      <c r="D33" s="181">
        <f>'9.1.3. sz. mell '!D35+'9.2.3. sz. mell  '!D35</f>
        <v>0</v>
      </c>
      <c r="E33" s="181">
        <f>'9.1.3. sz. mell '!E35+'9.2.3. sz. mell  '!E35</f>
        <v>0</v>
      </c>
      <c r="F33" s="181">
        <f t="shared" si="1"/>
        <v>0</v>
      </c>
      <c r="G33" s="180">
        <f t="shared" si="4"/>
        <v>0</v>
      </c>
    </row>
    <row r="34" spans="1:7" s="150" customFormat="1" ht="12" customHeight="1">
      <c r="A34" s="168" t="s">
        <v>427</v>
      </c>
      <c r="B34" s="152" t="s">
        <v>161</v>
      </c>
      <c r="C34" s="181">
        <f>'9.1.3. sz. mell '!C36+'9.2.3. sz. mell  '!C36</f>
        <v>0</v>
      </c>
      <c r="D34" s="181">
        <f>'9.1.3. sz. mell '!D36+'9.2.3. sz. mell  '!D36</f>
        <v>0</v>
      </c>
      <c r="E34" s="181">
        <f>'9.1.3. sz. mell '!E36+'9.2.3. sz. mell  '!E36</f>
        <v>0</v>
      </c>
      <c r="F34" s="181">
        <f t="shared" si="1"/>
        <v>0</v>
      </c>
      <c r="G34" s="180">
        <f t="shared" si="4"/>
        <v>0</v>
      </c>
    </row>
    <row r="35" spans="1:7" s="150" customFormat="1" ht="12" customHeight="1" thickBot="1">
      <c r="A35" s="169" t="s">
        <v>453</v>
      </c>
      <c r="B35" s="80" t="s">
        <v>162</v>
      </c>
      <c r="C35" s="181">
        <f>'9.1.3. sz. mell '!C37+'9.2.3. sz. mell  '!C37</f>
        <v>0</v>
      </c>
      <c r="D35" s="181">
        <f>'9.1.3. sz. mell '!D37+'9.2.3. sz. mell  '!D37</f>
        <v>0</v>
      </c>
      <c r="E35" s="181">
        <f>'9.1.3. sz. mell '!E37+'9.2.3. sz. mell  '!E37</f>
        <v>0</v>
      </c>
      <c r="F35" s="300">
        <f t="shared" si="1"/>
        <v>0</v>
      </c>
      <c r="G35" s="180">
        <f t="shared" si="4"/>
        <v>0</v>
      </c>
    </row>
    <row r="36" spans="1:7" s="150" customFormat="1" ht="12" customHeight="1" thickBot="1">
      <c r="A36" s="18" t="s">
        <v>9</v>
      </c>
      <c r="B36" s="19" t="s">
        <v>300</v>
      </c>
      <c r="C36" s="137">
        <f>SUM(C37:C47)</f>
        <v>0</v>
      </c>
      <c r="D36" s="137">
        <f>SUM(D37:D47)</f>
        <v>0</v>
      </c>
      <c r="E36" s="137">
        <f>SUM(E37:E47)</f>
        <v>0</v>
      </c>
      <c r="F36" s="137">
        <f>SUM(F37:F47)</f>
        <v>0</v>
      </c>
      <c r="G36" s="77">
        <f>SUM(G37:G47)</f>
        <v>0</v>
      </c>
    </row>
    <row r="37" spans="1:7" s="150" customFormat="1" ht="12" customHeight="1">
      <c r="A37" s="13" t="s">
        <v>52</v>
      </c>
      <c r="B37" s="151" t="s">
        <v>165</v>
      </c>
      <c r="C37" s="139">
        <f>'9.1.3. sz. mell '!C39+'9.2.3. sz. mell  '!C39</f>
        <v>0</v>
      </c>
      <c r="D37" s="139">
        <f>'9.1.3. sz. mell '!D39+'9.2.3. sz. mell  '!D39</f>
        <v>0</v>
      </c>
      <c r="E37" s="139">
        <f>'9.1.3. sz. mell '!E39+'9.2.3. sz. mell  '!E39</f>
        <v>0</v>
      </c>
      <c r="F37" s="181">
        <f t="shared" si="1"/>
        <v>0</v>
      </c>
      <c r="G37" s="180">
        <f aca="true" t="shared" si="5" ref="G37:G47">C37+F37</f>
        <v>0</v>
      </c>
    </row>
    <row r="38" spans="1:7" s="150" customFormat="1" ht="12" customHeight="1">
      <c r="A38" s="12" t="s">
        <v>53</v>
      </c>
      <c r="B38" s="152" t="s">
        <v>166</v>
      </c>
      <c r="C38" s="139">
        <f>'9.1.3. sz. mell '!C40+'9.2.3. sz. mell  '!C40</f>
        <v>0</v>
      </c>
      <c r="D38" s="139">
        <f>'9.1.3. sz. mell '!D40+'9.2.3. sz. mell  '!D40</f>
        <v>0</v>
      </c>
      <c r="E38" s="139">
        <f>'9.1.3. sz. mell '!E40+'9.2.3. sz. mell  '!E40</f>
        <v>0</v>
      </c>
      <c r="F38" s="181">
        <f t="shared" si="1"/>
        <v>0</v>
      </c>
      <c r="G38" s="180">
        <f t="shared" si="5"/>
        <v>0</v>
      </c>
    </row>
    <row r="39" spans="1:7" s="150" customFormat="1" ht="12" customHeight="1">
      <c r="A39" s="12" t="s">
        <v>54</v>
      </c>
      <c r="B39" s="152" t="s">
        <v>167</v>
      </c>
      <c r="C39" s="139">
        <f>'9.1.3. sz. mell '!C41+'9.2.3. sz. mell  '!C41</f>
        <v>0</v>
      </c>
      <c r="D39" s="139">
        <f>'9.1.3. sz. mell '!D41+'9.2.3. sz. mell  '!D41</f>
        <v>0</v>
      </c>
      <c r="E39" s="139">
        <f>'9.1.3. sz. mell '!E41+'9.2.3. sz. mell  '!E41</f>
        <v>0</v>
      </c>
      <c r="F39" s="181">
        <f t="shared" si="1"/>
        <v>0</v>
      </c>
      <c r="G39" s="180">
        <f t="shared" si="5"/>
        <v>0</v>
      </c>
    </row>
    <row r="40" spans="1:7" s="150" customFormat="1" ht="12" customHeight="1">
      <c r="A40" s="12" t="s">
        <v>96</v>
      </c>
      <c r="B40" s="152" t="s">
        <v>168</v>
      </c>
      <c r="C40" s="139">
        <f>'9.1.3. sz. mell '!C42+'9.2.3. sz. mell  '!C42</f>
        <v>0</v>
      </c>
      <c r="D40" s="139">
        <f>'9.1.3. sz. mell '!D42+'9.2.3. sz. mell  '!D42</f>
        <v>0</v>
      </c>
      <c r="E40" s="139">
        <f>'9.1.3. sz. mell '!E42+'9.2.3. sz. mell  '!E42</f>
        <v>0</v>
      </c>
      <c r="F40" s="181">
        <f t="shared" si="1"/>
        <v>0</v>
      </c>
      <c r="G40" s="180">
        <f t="shared" si="5"/>
        <v>0</v>
      </c>
    </row>
    <row r="41" spans="1:7" s="150" customFormat="1" ht="12" customHeight="1">
      <c r="A41" s="12" t="s">
        <v>97</v>
      </c>
      <c r="B41" s="152" t="s">
        <v>169</v>
      </c>
      <c r="C41" s="139">
        <f>'9.1.3. sz. mell '!C43+'9.2.3. sz. mell  '!C43</f>
        <v>0</v>
      </c>
      <c r="D41" s="139">
        <f>'9.1.3. sz. mell '!D43+'9.2.3. sz. mell  '!D43</f>
        <v>0</v>
      </c>
      <c r="E41" s="139">
        <f>'9.1.3. sz. mell '!E43+'9.2.3. sz. mell  '!E43</f>
        <v>0</v>
      </c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98</v>
      </c>
      <c r="B42" s="152" t="s">
        <v>170</v>
      </c>
      <c r="C42" s="139">
        <f>'9.1.3. sz. mell '!C44+'9.2.3. sz. mell  '!C44</f>
        <v>0</v>
      </c>
      <c r="D42" s="139">
        <f>'9.1.3. sz. mell '!D44+'9.2.3. sz. mell  '!D44</f>
        <v>0</v>
      </c>
      <c r="E42" s="139">
        <f>'9.1.3. sz. mell '!E44+'9.2.3. sz. mell  '!E44</f>
        <v>0</v>
      </c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99</v>
      </c>
      <c r="B43" s="152" t="s">
        <v>171</v>
      </c>
      <c r="C43" s="139">
        <f>'9.1.3. sz. mell '!C45+'9.2.3. sz. mell  '!C45</f>
        <v>0</v>
      </c>
      <c r="D43" s="139">
        <f>'9.1.3. sz. mell '!D45+'9.2.3. sz. mell  '!D45</f>
        <v>0</v>
      </c>
      <c r="E43" s="139">
        <f>'9.1.3. sz. mell '!E45+'9.2.3. sz. mell  '!E45</f>
        <v>0</v>
      </c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100</v>
      </c>
      <c r="B44" s="152" t="s">
        <v>429</v>
      </c>
      <c r="C44" s="139">
        <f>'9.1.3. sz. mell '!C46+'9.2.3. sz. mell  '!C46</f>
        <v>0</v>
      </c>
      <c r="D44" s="139">
        <f>'9.1.3. sz. mell '!D46+'9.2.3. sz. mell  '!D46</f>
        <v>0</v>
      </c>
      <c r="E44" s="139">
        <f>'9.1.3. sz. mell '!E46+'9.2.3. sz. mell  '!E46</f>
        <v>0</v>
      </c>
      <c r="F44" s="181">
        <f t="shared" si="1"/>
        <v>0</v>
      </c>
      <c r="G44" s="180">
        <f t="shared" si="5"/>
        <v>0</v>
      </c>
    </row>
    <row r="45" spans="1:7" s="150" customFormat="1" ht="12" customHeight="1">
      <c r="A45" s="12" t="s">
        <v>163</v>
      </c>
      <c r="B45" s="152" t="s">
        <v>173</v>
      </c>
      <c r="C45" s="139">
        <f>'9.1.3. sz. mell '!C47+'9.2.3. sz. mell  '!C47</f>
        <v>0</v>
      </c>
      <c r="D45" s="139">
        <f>'9.1.3. sz. mell '!D47+'9.2.3. sz. mell  '!D47</f>
        <v>0</v>
      </c>
      <c r="E45" s="139">
        <f>'9.1.3. sz. mell '!E47+'9.2.3. sz. mell  '!E47</f>
        <v>0</v>
      </c>
      <c r="F45" s="301">
        <f t="shared" si="1"/>
        <v>0</v>
      </c>
      <c r="G45" s="180">
        <f t="shared" si="5"/>
        <v>0</v>
      </c>
    </row>
    <row r="46" spans="1:7" s="150" customFormat="1" ht="12" customHeight="1">
      <c r="A46" s="14" t="s">
        <v>164</v>
      </c>
      <c r="B46" s="153" t="s">
        <v>302</v>
      </c>
      <c r="C46" s="139">
        <f>'9.1.3. sz. mell '!C48+'9.2.3. sz. mell  '!C48</f>
        <v>0</v>
      </c>
      <c r="D46" s="139">
        <f>'9.1.3. sz. mell '!D48+'9.2.3. sz. mell  '!D48</f>
        <v>0</v>
      </c>
      <c r="E46" s="139">
        <f>'9.1.3. sz. mell '!E48+'9.2.3. sz. mell  '!E48</f>
        <v>0</v>
      </c>
      <c r="F46" s="302">
        <f t="shared" si="1"/>
        <v>0</v>
      </c>
      <c r="G46" s="180">
        <f t="shared" si="5"/>
        <v>0</v>
      </c>
    </row>
    <row r="47" spans="1:7" s="150" customFormat="1" ht="12" customHeight="1" thickBot="1">
      <c r="A47" s="14" t="s">
        <v>301</v>
      </c>
      <c r="B47" s="80" t="s">
        <v>174</v>
      </c>
      <c r="C47" s="139">
        <f>'9.1.3. sz. mell '!C49+'9.2.3. sz. mell  '!C49</f>
        <v>0</v>
      </c>
      <c r="D47" s="139">
        <f>'9.1.3. sz. mell '!D49+'9.2.3. sz. mell  '!D49</f>
        <v>0</v>
      </c>
      <c r="E47" s="139">
        <f>'9.1.3. sz. mell '!E49+'9.2.3. sz. mell  '!E49</f>
        <v>0</v>
      </c>
      <c r="F47" s="303">
        <f t="shared" si="1"/>
        <v>0</v>
      </c>
      <c r="G47" s="180">
        <f t="shared" si="5"/>
        <v>0</v>
      </c>
    </row>
    <row r="48" spans="1:7" s="150" customFormat="1" ht="12" customHeight="1" thickBot="1">
      <c r="A48" s="18" t="s">
        <v>10</v>
      </c>
      <c r="B48" s="19" t="s">
        <v>175</v>
      </c>
      <c r="C48" s="137">
        <f>SUM(C49:C53)</f>
        <v>0</v>
      </c>
      <c r="D48" s="137">
        <f>SUM(D49:D53)</f>
        <v>0</v>
      </c>
      <c r="E48" s="137">
        <f>SUM(E49:E53)</f>
        <v>0</v>
      </c>
      <c r="F48" s="137">
        <f>SUM(F49:F53)</f>
        <v>0</v>
      </c>
      <c r="G48" s="77">
        <f>SUM(G49:G53)</f>
        <v>0</v>
      </c>
    </row>
    <row r="49" spans="1:7" s="150" customFormat="1" ht="12" customHeight="1">
      <c r="A49" s="13" t="s">
        <v>55</v>
      </c>
      <c r="B49" s="151" t="s">
        <v>179</v>
      </c>
      <c r="C49" s="182">
        <f>'9.1.3. sz. mell '!C51+'9.2.3. sz. mell  '!C51</f>
        <v>0</v>
      </c>
      <c r="D49" s="182">
        <f>'9.1.3. sz. mell '!D51+'9.2.3. sz. mell  '!D51</f>
        <v>0</v>
      </c>
      <c r="E49" s="182">
        <f>'9.1.3. sz. mell '!E51+'9.2.3. sz. mell  '!E51</f>
        <v>0</v>
      </c>
      <c r="F49" s="301">
        <f t="shared" si="1"/>
        <v>0</v>
      </c>
      <c r="G49" s="243">
        <f>C49+F49</f>
        <v>0</v>
      </c>
    </row>
    <row r="50" spans="1:7" s="150" customFormat="1" ht="12" customHeight="1">
      <c r="A50" s="12" t="s">
        <v>56</v>
      </c>
      <c r="B50" s="152" t="s">
        <v>180</v>
      </c>
      <c r="C50" s="182">
        <f>'9.1.3. sz. mell '!C52+'9.2.3. sz. mell  '!C52</f>
        <v>0</v>
      </c>
      <c r="D50" s="182">
        <f>'9.1.3. sz. mell '!D52+'9.2.3. sz. mell  '!D52</f>
        <v>0</v>
      </c>
      <c r="E50" s="182">
        <f>'9.1.3. sz. mell '!E52+'9.2.3. sz. mell  '!E52</f>
        <v>0</v>
      </c>
      <c r="F50" s="301">
        <f t="shared" si="1"/>
        <v>0</v>
      </c>
      <c r="G50" s="243">
        <f>C50+F50</f>
        <v>0</v>
      </c>
    </row>
    <row r="51" spans="1:7" s="150" customFormat="1" ht="12" customHeight="1">
      <c r="A51" s="12" t="s">
        <v>176</v>
      </c>
      <c r="B51" s="152" t="s">
        <v>181</v>
      </c>
      <c r="C51" s="182">
        <f>'9.1.3. sz. mell '!C53+'9.2.3. sz. mell  '!C53</f>
        <v>0</v>
      </c>
      <c r="D51" s="182">
        <f>'9.1.3. sz. mell '!D53+'9.2.3. sz. mell  '!D53</f>
        <v>0</v>
      </c>
      <c r="E51" s="182">
        <f>'9.1.3. sz. mell '!E53+'9.2.3. sz. mell  '!E53</f>
        <v>0</v>
      </c>
      <c r="F51" s="301">
        <f t="shared" si="1"/>
        <v>0</v>
      </c>
      <c r="G51" s="243">
        <f>C51+F51</f>
        <v>0</v>
      </c>
    </row>
    <row r="52" spans="1:7" s="150" customFormat="1" ht="12" customHeight="1">
      <c r="A52" s="12" t="s">
        <v>177</v>
      </c>
      <c r="B52" s="152" t="s">
        <v>182</v>
      </c>
      <c r="C52" s="182">
        <f>'9.1.3. sz. mell '!C54+'9.2.3. sz. mell  '!C54</f>
        <v>0</v>
      </c>
      <c r="D52" s="182">
        <f>'9.1.3. sz. mell '!D54+'9.2.3. sz. mell  '!D54</f>
        <v>0</v>
      </c>
      <c r="E52" s="182">
        <f>'9.1.3. sz. mell '!E54+'9.2.3. sz. mell  '!E54</f>
        <v>0</v>
      </c>
      <c r="F52" s="301">
        <f t="shared" si="1"/>
        <v>0</v>
      </c>
      <c r="G52" s="243">
        <f>C52+F52</f>
        <v>0</v>
      </c>
    </row>
    <row r="53" spans="1:7" s="150" customFormat="1" ht="12" customHeight="1" thickBot="1">
      <c r="A53" s="14" t="s">
        <v>178</v>
      </c>
      <c r="B53" s="80" t="s">
        <v>183</v>
      </c>
      <c r="C53" s="182">
        <f>'9.1.3. sz. mell '!C55+'9.2.3. sz. mell  '!C55</f>
        <v>0</v>
      </c>
      <c r="D53" s="182">
        <f>'9.1.3. sz. mell '!D55+'9.2.3. sz. mell  '!D55</f>
        <v>0</v>
      </c>
      <c r="E53" s="182">
        <f>'9.1.3. sz. mell '!E55+'9.2.3. sz. mell  '!E55</f>
        <v>0</v>
      </c>
      <c r="F53" s="302">
        <f t="shared" si="1"/>
        <v>0</v>
      </c>
      <c r="G53" s="243">
        <f>C53+F53</f>
        <v>0</v>
      </c>
    </row>
    <row r="54" spans="1:7" s="150" customFormat="1" ht="12" customHeight="1" thickBot="1">
      <c r="A54" s="18" t="s">
        <v>101</v>
      </c>
      <c r="B54" s="19" t="s">
        <v>184</v>
      </c>
      <c r="C54" s="137">
        <f>SUM(C55:C57)</f>
        <v>0</v>
      </c>
      <c r="D54" s="137">
        <f>SUM(D55:D57)</f>
        <v>0</v>
      </c>
      <c r="E54" s="137">
        <f>SUM(E55:E57)</f>
        <v>0</v>
      </c>
      <c r="F54" s="137">
        <f>SUM(F55:F57)</f>
        <v>0</v>
      </c>
      <c r="G54" s="77">
        <f>SUM(G55:G57)</f>
        <v>0</v>
      </c>
    </row>
    <row r="55" spans="1:7" s="150" customFormat="1" ht="12" customHeight="1">
      <c r="A55" s="13" t="s">
        <v>57</v>
      </c>
      <c r="B55" s="151" t="s">
        <v>185</v>
      </c>
      <c r="C55" s="139">
        <f>'9.1.3. sz. mell '!C57+'9.2.3. sz. mell  '!C57</f>
        <v>0</v>
      </c>
      <c r="D55" s="139">
        <f>'9.1.3. sz. mell '!D57+'9.2.3. sz. mell  '!D57</f>
        <v>0</v>
      </c>
      <c r="E55" s="139">
        <f>'9.1.3. sz. mell '!E57+'9.2.3. sz. mell  '!E57</f>
        <v>0</v>
      </c>
      <c r="F55" s="181">
        <f t="shared" si="1"/>
        <v>0</v>
      </c>
      <c r="G55" s="180">
        <f>C55+F55</f>
        <v>0</v>
      </c>
    </row>
    <row r="56" spans="1:7" s="150" customFormat="1" ht="22.5">
      <c r="A56" s="12" t="s">
        <v>58</v>
      </c>
      <c r="B56" s="152" t="s">
        <v>295</v>
      </c>
      <c r="C56" s="139">
        <f>'9.1.3. sz. mell '!C58+'9.2.3. sz. mell  '!C58</f>
        <v>0</v>
      </c>
      <c r="D56" s="139">
        <f>'9.1.3. sz. mell '!D58+'9.2.3. sz. mell  '!D58</f>
        <v>0</v>
      </c>
      <c r="E56" s="139">
        <f>'9.1.3. sz. mell '!E58+'9.2.3. sz. mell  '!E58</f>
        <v>0</v>
      </c>
      <c r="F56" s="181">
        <f t="shared" si="1"/>
        <v>0</v>
      </c>
      <c r="G56" s="180">
        <f>C56+F56</f>
        <v>0</v>
      </c>
    </row>
    <row r="57" spans="1:7" s="150" customFormat="1" ht="12" customHeight="1">
      <c r="A57" s="12" t="s">
        <v>188</v>
      </c>
      <c r="B57" s="152" t="s">
        <v>186</v>
      </c>
      <c r="C57" s="139">
        <f>'9.1.3. sz. mell '!C59+'9.2.3. sz. mell  '!C59</f>
        <v>0</v>
      </c>
      <c r="D57" s="139">
        <f>'9.1.3. sz. mell '!D59+'9.2.3. sz. mell  '!D59</f>
        <v>0</v>
      </c>
      <c r="E57" s="139">
        <f>'9.1.3. sz. mell '!E59+'9.2.3. sz. mell  '!E59</f>
        <v>0</v>
      </c>
      <c r="F57" s="181">
        <f t="shared" si="1"/>
        <v>0</v>
      </c>
      <c r="G57" s="180">
        <f>C57+F57</f>
        <v>0</v>
      </c>
    </row>
    <row r="58" spans="1:7" s="150" customFormat="1" ht="12" customHeight="1" thickBot="1">
      <c r="A58" s="14" t="s">
        <v>189</v>
      </c>
      <c r="B58" s="80" t="s">
        <v>187</v>
      </c>
      <c r="C58" s="139">
        <f>'9.1.3. sz. mell '!C60+'9.2.3. sz. mell  '!C60</f>
        <v>0</v>
      </c>
      <c r="D58" s="139">
        <f>'9.1.3. sz. mell '!D60+'9.2.3. sz. mell  '!D60</f>
        <v>0</v>
      </c>
      <c r="E58" s="139">
        <f>'9.1.3. sz. mell '!E60+'9.2.3. sz. mell  '!E60</f>
        <v>0</v>
      </c>
      <c r="F58" s="300">
        <f t="shared" si="1"/>
        <v>0</v>
      </c>
      <c r="G58" s="180">
        <f>C58+F58</f>
        <v>0</v>
      </c>
    </row>
    <row r="59" spans="1:7" s="150" customFormat="1" ht="12" customHeight="1" thickBot="1">
      <c r="A59" s="18" t="s">
        <v>12</v>
      </c>
      <c r="B59" s="78" t="s">
        <v>190</v>
      </c>
      <c r="C59" s="137">
        <f>SUM(C60:C62)</f>
        <v>0</v>
      </c>
      <c r="D59" s="137">
        <f>SUM(D60:D62)</f>
        <v>0</v>
      </c>
      <c r="E59" s="137">
        <f>SUM(E60:E62)</f>
        <v>0</v>
      </c>
      <c r="F59" s="137">
        <f>SUM(F60:F62)</f>
        <v>0</v>
      </c>
      <c r="G59" s="77">
        <f>SUM(G60:G62)</f>
        <v>0</v>
      </c>
    </row>
    <row r="60" spans="1:7" s="150" customFormat="1" ht="12" customHeight="1">
      <c r="A60" s="13" t="s">
        <v>102</v>
      </c>
      <c r="B60" s="151" t="s">
        <v>192</v>
      </c>
      <c r="C60" s="141">
        <f>'9.1.3. sz. mell '!C62+'9.2.3. sz. mell  '!C62</f>
        <v>0</v>
      </c>
      <c r="D60" s="141">
        <f>'9.1.3. sz. mell '!D62+'9.2.3. sz. mell  '!D62</f>
        <v>0</v>
      </c>
      <c r="E60" s="141">
        <f>'9.1.3. sz. mell '!E62+'9.2.3. sz. mell  '!E62</f>
        <v>0</v>
      </c>
      <c r="F60" s="304">
        <f t="shared" si="1"/>
        <v>0</v>
      </c>
      <c r="G60" s="242">
        <f>C60+F60</f>
        <v>0</v>
      </c>
    </row>
    <row r="61" spans="1:7" s="150" customFormat="1" ht="22.5">
      <c r="A61" s="12" t="s">
        <v>103</v>
      </c>
      <c r="B61" s="152" t="s">
        <v>296</v>
      </c>
      <c r="C61" s="141">
        <f>'9.1.3. sz. mell '!C63+'9.2.3. sz. mell  '!C63</f>
        <v>0</v>
      </c>
      <c r="D61" s="141">
        <f>'9.1.3. sz. mell '!D63+'9.2.3. sz. mell  '!D63</f>
        <v>0</v>
      </c>
      <c r="E61" s="141">
        <f>'9.1.3. sz. mell '!E63+'9.2.3. sz. mell  '!E63</f>
        <v>0</v>
      </c>
      <c r="F61" s="304">
        <f t="shared" si="1"/>
        <v>0</v>
      </c>
      <c r="G61" s="242">
        <f>C61+F61</f>
        <v>0</v>
      </c>
    </row>
    <row r="62" spans="1:7" s="150" customFormat="1" ht="12" customHeight="1">
      <c r="A62" s="12" t="s">
        <v>123</v>
      </c>
      <c r="B62" s="152" t="s">
        <v>193</v>
      </c>
      <c r="C62" s="141">
        <f>'9.1.3. sz. mell '!C64+'9.2.3. sz. mell  '!C64</f>
        <v>0</v>
      </c>
      <c r="D62" s="141">
        <f>'9.1.3. sz. mell '!D64+'9.2.3. sz. mell  '!D64</f>
        <v>0</v>
      </c>
      <c r="E62" s="141">
        <f>'9.1.3. sz. mell '!E64+'9.2.3. sz. mell  '!E64</f>
        <v>0</v>
      </c>
      <c r="F62" s="304">
        <f t="shared" si="1"/>
        <v>0</v>
      </c>
      <c r="G62" s="242">
        <f>C62+F62</f>
        <v>0</v>
      </c>
    </row>
    <row r="63" spans="1:7" s="150" customFormat="1" ht="12" customHeight="1" thickBot="1">
      <c r="A63" s="14" t="s">
        <v>191</v>
      </c>
      <c r="B63" s="80" t="s">
        <v>194</v>
      </c>
      <c r="C63" s="141">
        <f>'9.1.3. sz. mell '!C65+'9.2.3. sz. mell  '!C65</f>
        <v>0</v>
      </c>
      <c r="D63" s="141">
        <f>'9.1.3. sz. mell '!D65+'9.2.3. sz. mell  '!D65</f>
        <v>0</v>
      </c>
      <c r="E63" s="141">
        <f>'9.1.3. sz. mell '!E65+'9.2.3. sz. mell  '!E65</f>
        <v>0</v>
      </c>
      <c r="F63" s="304">
        <f t="shared" si="1"/>
        <v>0</v>
      </c>
      <c r="G63" s="242">
        <f>C63+F63</f>
        <v>0</v>
      </c>
    </row>
    <row r="64" spans="1:7" s="150" customFormat="1" ht="12" customHeight="1" thickBot="1">
      <c r="A64" s="193" t="s">
        <v>342</v>
      </c>
      <c r="B64" s="19" t="s">
        <v>195</v>
      </c>
      <c r="C64" s="143">
        <f>+C6+C13+C20+C27+C36+C48+C54+C59</f>
        <v>0</v>
      </c>
      <c r="D64" s="143">
        <f>+D6+D13+D20+D27+D36+D48+D54+D59</f>
        <v>0</v>
      </c>
      <c r="E64" s="143">
        <f>+E6+E13+E20+E27+E36+E48+E54+E59</f>
        <v>0</v>
      </c>
      <c r="F64" s="143">
        <f>+F6+F13+F20+F27+F36+F48+F54+F59</f>
        <v>0</v>
      </c>
      <c r="G64" s="179">
        <f>+G6+G13+G20+G27+G36+G48+G54+G59</f>
        <v>0</v>
      </c>
    </row>
    <row r="65" spans="1:7" s="150" customFormat="1" ht="12" customHeight="1" thickBot="1">
      <c r="A65" s="183" t="s">
        <v>196</v>
      </c>
      <c r="B65" s="78" t="s">
        <v>197</v>
      </c>
      <c r="C65" s="137">
        <f>SUM(C66:C68)</f>
        <v>0</v>
      </c>
      <c r="D65" s="137">
        <f>SUM(D66:D68)</f>
        <v>0</v>
      </c>
      <c r="E65" s="137">
        <f>SUM(E66:E68)</f>
        <v>0</v>
      </c>
      <c r="F65" s="137">
        <f>SUM(F66:F68)</f>
        <v>0</v>
      </c>
      <c r="G65" s="77">
        <f>SUM(G66:G68)</f>
        <v>0</v>
      </c>
    </row>
    <row r="66" spans="1:7" s="150" customFormat="1" ht="12" customHeight="1">
      <c r="A66" s="13" t="s">
        <v>225</v>
      </c>
      <c r="B66" s="151" t="s">
        <v>198</v>
      </c>
      <c r="C66" s="141">
        <f>'9.1.3. sz. mell '!C68+'9.2.3. sz. mell  '!C68</f>
        <v>0</v>
      </c>
      <c r="D66" s="141">
        <f>'9.1.3. sz. mell '!D68+'9.2.3. sz. mell  '!D68</f>
        <v>0</v>
      </c>
      <c r="E66" s="141">
        <f>'9.1.3. sz. mell '!E68+'9.2.3. sz. mell  '!E68</f>
        <v>0</v>
      </c>
      <c r="F66" s="304">
        <f>D66+E66</f>
        <v>0</v>
      </c>
      <c r="G66" s="242">
        <f>C66+F66</f>
        <v>0</v>
      </c>
    </row>
    <row r="67" spans="1:7" s="150" customFormat="1" ht="12" customHeight="1">
      <c r="A67" s="12" t="s">
        <v>234</v>
      </c>
      <c r="B67" s="152" t="s">
        <v>199</v>
      </c>
      <c r="C67" s="141">
        <f>'9.1.3. sz. mell '!C69+'9.2.3. sz. mell  '!C69</f>
        <v>0</v>
      </c>
      <c r="D67" s="141">
        <f>'9.1.3. sz. mell '!D69+'9.2.3. sz. mell  '!D69</f>
        <v>0</v>
      </c>
      <c r="E67" s="141">
        <f>'9.1.3. sz. mell '!E69+'9.2.3. sz. mell  '!E69</f>
        <v>0</v>
      </c>
      <c r="F67" s="304">
        <f>D67+E67</f>
        <v>0</v>
      </c>
      <c r="G67" s="242">
        <f>C67+F67</f>
        <v>0</v>
      </c>
    </row>
    <row r="68" spans="1:7" s="150" customFormat="1" ht="12" customHeight="1" thickBot="1">
      <c r="A68" s="16" t="s">
        <v>235</v>
      </c>
      <c r="B68" s="319" t="s">
        <v>327</v>
      </c>
      <c r="C68" s="277">
        <f>'9.1.3. sz. mell '!C70+'9.2.3. sz. mell  '!C70</f>
        <v>0</v>
      </c>
      <c r="D68" s="277">
        <f>'9.1.3. sz. mell '!D70+'9.2.3. sz. mell  '!D70</f>
        <v>0</v>
      </c>
      <c r="E68" s="277">
        <f>'9.1.3. sz. mell '!E70+'9.2.3. sz. mell  '!E70</f>
        <v>0</v>
      </c>
      <c r="F68" s="303">
        <f>D68+E68</f>
        <v>0</v>
      </c>
      <c r="G68" s="320">
        <f>C68+F68</f>
        <v>0</v>
      </c>
    </row>
    <row r="69" spans="1:7" s="150" customFormat="1" ht="12" customHeight="1" thickBot="1">
      <c r="A69" s="183" t="s">
        <v>201</v>
      </c>
      <c r="B69" s="78" t="s">
        <v>202</v>
      </c>
      <c r="C69" s="137">
        <f>SUM(C70:C73)</f>
        <v>0</v>
      </c>
      <c r="D69" s="137">
        <f>SUM(D70:D73)</f>
        <v>0</v>
      </c>
      <c r="E69" s="137">
        <f>SUM(E70:E73)</f>
        <v>0</v>
      </c>
      <c r="F69" s="137">
        <f>SUM(F70:F73)</f>
        <v>0</v>
      </c>
      <c r="G69" s="77">
        <f>SUM(G70:G73)</f>
        <v>0</v>
      </c>
    </row>
    <row r="70" spans="1:7" s="150" customFormat="1" ht="12" customHeight="1">
      <c r="A70" s="13" t="s">
        <v>80</v>
      </c>
      <c r="B70" s="262" t="s">
        <v>203</v>
      </c>
      <c r="C70" s="141">
        <f>'9.1.3. sz. mell '!C72+'9.2.3. sz. mell  '!C72</f>
        <v>0</v>
      </c>
      <c r="D70" s="141">
        <f>'9.1.3. sz. mell '!D72+'9.2.3. sz. mell  '!D72</f>
        <v>0</v>
      </c>
      <c r="E70" s="141">
        <f>'9.1.3. sz. mell '!E72+'9.2.3. sz. mell  '!E72</f>
        <v>0</v>
      </c>
      <c r="F70" s="304">
        <f>D70+E70</f>
        <v>0</v>
      </c>
      <c r="G70" s="242">
        <f>C70+F70</f>
        <v>0</v>
      </c>
    </row>
    <row r="71" spans="1:7" s="150" customFormat="1" ht="12" customHeight="1">
      <c r="A71" s="12" t="s">
        <v>81</v>
      </c>
      <c r="B71" s="262" t="s">
        <v>438</v>
      </c>
      <c r="C71" s="141">
        <f>'9.1.3. sz. mell '!C73+'9.2.3. sz. mell  '!C73</f>
        <v>0</v>
      </c>
      <c r="D71" s="141">
        <f>'9.1.3. sz. mell '!D73+'9.2.3. sz. mell  '!D73</f>
        <v>0</v>
      </c>
      <c r="E71" s="141">
        <f>'9.1.3. sz. mell '!E73+'9.2.3. sz. mell  '!E73</f>
        <v>0</v>
      </c>
      <c r="F71" s="304">
        <f>D71+E71</f>
        <v>0</v>
      </c>
      <c r="G71" s="242">
        <f>C71+F71</f>
        <v>0</v>
      </c>
    </row>
    <row r="72" spans="1:7" s="150" customFormat="1" ht="12" customHeight="1">
      <c r="A72" s="12" t="s">
        <v>226</v>
      </c>
      <c r="B72" s="262" t="s">
        <v>204</v>
      </c>
      <c r="C72" s="141">
        <f>'9.1.3. sz. mell '!C74+'9.2.3. sz. mell  '!C74</f>
        <v>0</v>
      </c>
      <c r="D72" s="141">
        <f>'9.1.3. sz. mell '!D74+'9.2.3. sz. mell  '!D74</f>
        <v>0</v>
      </c>
      <c r="E72" s="141">
        <f>'9.1.3. sz. mell '!E74+'9.2.3. sz. mell  '!E74</f>
        <v>0</v>
      </c>
      <c r="F72" s="304">
        <f>D72+E72</f>
        <v>0</v>
      </c>
      <c r="G72" s="242">
        <f>C72+F72</f>
        <v>0</v>
      </c>
    </row>
    <row r="73" spans="1:7" s="150" customFormat="1" ht="12" customHeight="1" thickBot="1">
      <c r="A73" s="14" t="s">
        <v>227</v>
      </c>
      <c r="B73" s="263" t="s">
        <v>439</v>
      </c>
      <c r="C73" s="141">
        <f>'9.1.3. sz. mell '!C75+'9.2.3. sz. mell  '!C75</f>
        <v>0</v>
      </c>
      <c r="D73" s="141">
        <f>'9.1.3. sz. mell '!D75+'9.2.3. sz. mell  '!D75</f>
        <v>0</v>
      </c>
      <c r="E73" s="141">
        <f>'9.1.3. sz. mell '!E75+'9.2.3. sz. mell  '!E75</f>
        <v>0</v>
      </c>
      <c r="F73" s="304">
        <f>D73+E73</f>
        <v>0</v>
      </c>
      <c r="G73" s="242">
        <f>C73+F73</f>
        <v>0</v>
      </c>
    </row>
    <row r="74" spans="1:7" s="150" customFormat="1" ht="12" customHeight="1" thickBot="1">
      <c r="A74" s="183" t="s">
        <v>205</v>
      </c>
      <c r="B74" s="78" t="s">
        <v>206</v>
      </c>
      <c r="C74" s="137">
        <f>SUM(C75:C76)</f>
        <v>0</v>
      </c>
      <c r="D74" s="137">
        <f>SUM(D75:D76)</f>
        <v>0</v>
      </c>
      <c r="E74" s="137">
        <f>SUM(E75:E76)</f>
        <v>0</v>
      </c>
      <c r="F74" s="137">
        <f>SUM(F75:F76)</f>
        <v>0</v>
      </c>
      <c r="G74" s="77">
        <f>SUM(G75:G76)</f>
        <v>0</v>
      </c>
    </row>
    <row r="75" spans="1:7" s="150" customFormat="1" ht="12" customHeight="1">
      <c r="A75" s="13" t="s">
        <v>228</v>
      </c>
      <c r="B75" s="151" t="s">
        <v>207</v>
      </c>
      <c r="C75" s="141">
        <f>'9.1.3. sz. mell '!C77+'9.2.3. sz. mell  '!C77</f>
        <v>0</v>
      </c>
      <c r="D75" s="141">
        <f>'9.1.3. sz. mell '!D77+'9.2.3. sz. mell  '!D77</f>
        <v>0</v>
      </c>
      <c r="E75" s="141">
        <f>'9.1.3. sz. mell '!E77+'9.2.3. sz. mell  '!E77</f>
        <v>0</v>
      </c>
      <c r="F75" s="304">
        <f>D75+E75</f>
        <v>0</v>
      </c>
      <c r="G75" s="242">
        <f>C75+F75</f>
        <v>0</v>
      </c>
    </row>
    <row r="76" spans="1:7" s="150" customFormat="1" ht="12" customHeight="1" thickBot="1">
      <c r="A76" s="14" t="s">
        <v>229</v>
      </c>
      <c r="B76" s="80" t="s">
        <v>208</v>
      </c>
      <c r="C76" s="141">
        <f>'9.1.3. sz. mell '!C78+'9.2.3. sz. mell  '!C78</f>
        <v>0</v>
      </c>
      <c r="D76" s="141">
        <f>'9.1.3. sz. mell '!D78+'9.2.3. sz. mell  '!D78</f>
        <v>0</v>
      </c>
      <c r="E76" s="141">
        <f>'9.1.3. sz. mell '!E78+'9.2.3. sz. mell  '!E78</f>
        <v>0</v>
      </c>
      <c r="F76" s="304">
        <f>D76+E76</f>
        <v>0</v>
      </c>
      <c r="G76" s="242">
        <f>C76+F76</f>
        <v>0</v>
      </c>
    </row>
    <row r="77" spans="1:7" s="150" customFormat="1" ht="12" customHeight="1" thickBot="1">
      <c r="A77" s="183" t="s">
        <v>209</v>
      </c>
      <c r="B77" s="78" t="s">
        <v>210</v>
      </c>
      <c r="C77" s="137">
        <f>SUM(C78:C80)</f>
        <v>0</v>
      </c>
      <c r="D77" s="137">
        <f>SUM(D78:D80)</f>
        <v>0</v>
      </c>
      <c r="E77" s="137">
        <f>SUM(E78:E80)</f>
        <v>0</v>
      </c>
      <c r="F77" s="137">
        <f>SUM(F78:F80)</f>
        <v>0</v>
      </c>
      <c r="G77" s="77">
        <f>SUM(G78:G80)</f>
        <v>0</v>
      </c>
    </row>
    <row r="78" spans="1:7" s="150" customFormat="1" ht="12" customHeight="1">
      <c r="A78" s="13" t="s">
        <v>230</v>
      </c>
      <c r="B78" s="151" t="s">
        <v>211</v>
      </c>
      <c r="C78" s="141">
        <f>'9.1.3. sz. mell '!C80+'9.2.3. sz. mell  '!C81</f>
        <v>0</v>
      </c>
      <c r="D78" s="141">
        <f>'9.1.3. sz. mell '!D80+'9.2.3. sz. mell  '!D81</f>
        <v>0</v>
      </c>
      <c r="E78" s="141">
        <f>'9.1.3. sz. mell '!E80+'9.2.3. sz. mell  '!E81</f>
        <v>0</v>
      </c>
      <c r="F78" s="304">
        <f>D78+E78</f>
        <v>0</v>
      </c>
      <c r="G78" s="242">
        <f>C78+F78</f>
        <v>0</v>
      </c>
    </row>
    <row r="79" spans="1:7" s="150" customFormat="1" ht="12" customHeight="1">
      <c r="A79" s="12" t="s">
        <v>231</v>
      </c>
      <c r="B79" s="152" t="s">
        <v>212</v>
      </c>
      <c r="C79" s="141">
        <f>'9.1.3. sz. mell '!C81+'9.2.3. sz. mell  '!C82</f>
        <v>0</v>
      </c>
      <c r="D79" s="141">
        <f>'9.1.3. sz. mell '!D81+'9.2.3. sz. mell  '!D82</f>
        <v>0</v>
      </c>
      <c r="E79" s="141">
        <f>'9.1.3. sz. mell '!E81+'9.2.3. sz. mell  '!E82</f>
        <v>0</v>
      </c>
      <c r="F79" s="304">
        <f>D79+E79</f>
        <v>0</v>
      </c>
      <c r="G79" s="242">
        <f>C79+F79</f>
        <v>0</v>
      </c>
    </row>
    <row r="80" spans="1:7" s="150" customFormat="1" ht="12" customHeight="1" thickBot="1">
      <c r="A80" s="14" t="s">
        <v>232</v>
      </c>
      <c r="B80" s="80" t="s">
        <v>440</v>
      </c>
      <c r="C80" s="141">
        <f>'9.1.3. sz. mell '!C82+'9.2.3. sz. mell  '!C83</f>
        <v>0</v>
      </c>
      <c r="D80" s="141">
        <f>'9.1.3. sz. mell '!D82+'9.2.3. sz. mell  '!D83</f>
        <v>0</v>
      </c>
      <c r="E80" s="141">
        <f>'9.1.3. sz. mell '!E82+'9.2.3. sz. mell  '!E83</f>
        <v>0</v>
      </c>
      <c r="F80" s="304">
        <f>D80+E80</f>
        <v>0</v>
      </c>
      <c r="G80" s="242">
        <f>C80+F80</f>
        <v>0</v>
      </c>
    </row>
    <row r="81" spans="1:7" s="150" customFormat="1" ht="12" customHeight="1" thickBot="1">
      <c r="A81" s="183" t="s">
        <v>213</v>
      </c>
      <c r="B81" s="78" t="s">
        <v>233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137">
        <f>SUM(F82:F85)</f>
        <v>0</v>
      </c>
      <c r="G81" s="77">
        <f>SUM(G82:G85)</f>
        <v>0</v>
      </c>
    </row>
    <row r="82" spans="1:7" s="150" customFormat="1" ht="12" customHeight="1">
      <c r="A82" s="154" t="s">
        <v>214</v>
      </c>
      <c r="B82" s="151" t="s">
        <v>215</v>
      </c>
      <c r="C82" s="141">
        <f>'9.1.3. sz. mell '!C84+'9.2.3. sz. mell  '!C85</f>
        <v>0</v>
      </c>
      <c r="D82" s="141">
        <f>'9.1.3. sz. mell '!D84+'9.2.3. sz. mell  '!D85</f>
        <v>0</v>
      </c>
      <c r="E82" s="141">
        <f>'9.1.3. sz. mell '!E84+'9.2.3. sz. mell  '!E85</f>
        <v>0</v>
      </c>
      <c r="F82" s="304">
        <f aca="true" t="shared" si="6" ref="F82:F87">D82+E82</f>
        <v>0</v>
      </c>
      <c r="G82" s="242">
        <f aca="true" t="shared" si="7" ref="G82:G87">C82+F82</f>
        <v>0</v>
      </c>
    </row>
    <row r="83" spans="1:7" s="150" customFormat="1" ht="12" customHeight="1">
      <c r="A83" s="155" t="s">
        <v>216</v>
      </c>
      <c r="B83" s="152" t="s">
        <v>217</v>
      </c>
      <c r="C83" s="141">
        <f>'9.1.3. sz. mell '!C85+'9.2.3. sz. mell  '!C86</f>
        <v>0</v>
      </c>
      <c r="D83" s="141">
        <f>'9.1.3. sz. mell '!D85+'9.2.3. sz. mell  '!D86</f>
        <v>0</v>
      </c>
      <c r="E83" s="141">
        <f>'9.1.3. sz. mell '!E85+'9.2.3. sz. mell  '!E86</f>
        <v>0</v>
      </c>
      <c r="F83" s="304">
        <f t="shared" si="6"/>
        <v>0</v>
      </c>
      <c r="G83" s="242">
        <f t="shared" si="7"/>
        <v>0</v>
      </c>
    </row>
    <row r="84" spans="1:7" s="150" customFormat="1" ht="12" customHeight="1">
      <c r="A84" s="155" t="s">
        <v>218</v>
      </c>
      <c r="B84" s="152" t="s">
        <v>219</v>
      </c>
      <c r="C84" s="141">
        <f>'9.1.3. sz. mell '!C86+'9.2.3. sz. mell  '!C87</f>
        <v>0</v>
      </c>
      <c r="D84" s="141">
        <f>'9.1.3. sz. mell '!D86+'9.2.3. sz. mell  '!D87</f>
        <v>0</v>
      </c>
      <c r="E84" s="141">
        <f>'9.1.3. sz. mell '!E86+'9.2.3. sz. mell  '!E87</f>
        <v>0</v>
      </c>
      <c r="F84" s="304">
        <f t="shared" si="6"/>
        <v>0</v>
      </c>
      <c r="G84" s="242">
        <f t="shared" si="7"/>
        <v>0</v>
      </c>
    </row>
    <row r="85" spans="1:7" s="150" customFormat="1" ht="12" customHeight="1" thickBot="1">
      <c r="A85" s="156" t="s">
        <v>220</v>
      </c>
      <c r="B85" s="80" t="s">
        <v>221</v>
      </c>
      <c r="C85" s="141">
        <f>'9.1.3. sz. mell '!C87+'9.2.3. sz. mell  '!C88</f>
        <v>0</v>
      </c>
      <c r="D85" s="141">
        <f>'9.1.3. sz. mell '!D87+'9.2.3. sz. mell  '!D88</f>
        <v>0</v>
      </c>
      <c r="E85" s="141">
        <f>'9.1.3. sz. mell '!E87+'9.2.3. sz. mell  '!E88</f>
        <v>0</v>
      </c>
      <c r="F85" s="304">
        <f t="shared" si="6"/>
        <v>0</v>
      </c>
      <c r="G85" s="242">
        <f t="shared" si="7"/>
        <v>0</v>
      </c>
    </row>
    <row r="86" spans="1:7" s="150" customFormat="1" ht="12" customHeight="1" thickBot="1">
      <c r="A86" s="183" t="s">
        <v>222</v>
      </c>
      <c r="B86" s="78" t="s">
        <v>341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3.5" customHeight="1" thickBot="1">
      <c r="A87" s="183" t="s">
        <v>224</v>
      </c>
      <c r="B87" s="78" t="s">
        <v>223</v>
      </c>
      <c r="C87" s="185"/>
      <c r="D87" s="185"/>
      <c r="E87" s="185"/>
      <c r="F87" s="137">
        <f t="shared" si="6"/>
        <v>0</v>
      </c>
      <c r="G87" s="77">
        <f t="shared" si="7"/>
        <v>0</v>
      </c>
    </row>
    <row r="88" spans="1:7" s="150" customFormat="1" ht="15.75" customHeight="1" thickBot="1">
      <c r="A88" s="183" t="s">
        <v>236</v>
      </c>
      <c r="B88" s="157" t="s">
        <v>344</v>
      </c>
      <c r="C88" s="143">
        <f>+C65+C69+C74+C77+C81+C87+C86</f>
        <v>0</v>
      </c>
      <c r="D88" s="143">
        <f>+D65+D69+D74+D77+D81+D87+D86</f>
        <v>0</v>
      </c>
      <c r="E88" s="143">
        <f>+E65+E69+E74+E77+E81+E87+E86</f>
        <v>0</v>
      </c>
      <c r="F88" s="143">
        <f>+F65+F69+F74+F77+F81+F87+F86</f>
        <v>0</v>
      </c>
      <c r="G88" s="179">
        <f>+G65+G69+G74+G77+G81+G87+G86</f>
        <v>0</v>
      </c>
    </row>
    <row r="89" spans="1:7" s="150" customFormat="1" ht="25.5" customHeight="1" thickBot="1">
      <c r="A89" s="184" t="s">
        <v>343</v>
      </c>
      <c r="B89" s="158" t="s">
        <v>345</v>
      </c>
      <c r="C89" s="143">
        <f>+C64+C88</f>
        <v>0</v>
      </c>
      <c r="D89" s="143">
        <f>+D64+D88</f>
        <v>0</v>
      </c>
      <c r="E89" s="143">
        <f>+E64+E88</f>
        <v>0</v>
      </c>
      <c r="F89" s="143">
        <f>+F64+F88</f>
        <v>0</v>
      </c>
      <c r="G89" s="179">
        <f>+G64+G88</f>
        <v>0</v>
      </c>
    </row>
    <row r="90" spans="1:3" s="150" customFormat="1" ht="30.75" customHeight="1">
      <c r="A90" s="3"/>
      <c r="B90" s="4"/>
      <c r="C90" s="82"/>
    </row>
    <row r="91" spans="1:7" ht="16.5" customHeight="1">
      <c r="A91" s="403" t="s">
        <v>33</v>
      </c>
      <c r="B91" s="403"/>
      <c r="C91" s="403"/>
      <c r="D91" s="403"/>
      <c r="E91" s="403"/>
      <c r="F91" s="403"/>
      <c r="G91" s="403"/>
    </row>
    <row r="92" spans="1:7" s="159" customFormat="1" ht="16.5" customHeight="1" thickBot="1">
      <c r="A92" s="405" t="s">
        <v>83</v>
      </c>
      <c r="B92" s="405"/>
      <c r="C92" s="52"/>
      <c r="G92" s="52" t="str">
        <f>G2</f>
        <v>Forintban</v>
      </c>
    </row>
    <row r="93" spans="1:7" ht="15.75">
      <c r="A93" s="406" t="s">
        <v>47</v>
      </c>
      <c r="B93" s="408" t="s">
        <v>379</v>
      </c>
      <c r="C93" s="398" t="str">
        <f>+CONCATENATE(LEFT(ÖSSZEFÜGGÉSEK!A6,4),". évi")</f>
        <v>2018. évi</v>
      </c>
      <c r="D93" s="399"/>
      <c r="E93" s="400"/>
      <c r="F93" s="400"/>
      <c r="G93" s="401"/>
    </row>
    <row r="94" spans="1:7" ht="48.75" thickBot="1">
      <c r="A94" s="407"/>
      <c r="B94" s="409"/>
      <c r="C94" s="312" t="s">
        <v>378</v>
      </c>
      <c r="D94" s="313" t="s">
        <v>445</v>
      </c>
      <c r="E94" s="313" t="s">
        <v>483</v>
      </c>
      <c r="F94" s="314" t="s">
        <v>442</v>
      </c>
      <c r="G94" s="315" t="s">
        <v>484</v>
      </c>
    </row>
    <row r="95" spans="1:7" s="149" customFormat="1" ht="12" customHeight="1" thickBot="1">
      <c r="A95" s="25" t="s">
        <v>353</v>
      </c>
      <c r="B95" s="26" t="s">
        <v>354</v>
      </c>
      <c r="C95" s="316" t="s">
        <v>355</v>
      </c>
      <c r="D95" s="316" t="s">
        <v>357</v>
      </c>
      <c r="E95" s="317" t="s">
        <v>356</v>
      </c>
      <c r="F95" s="317" t="s">
        <v>446</v>
      </c>
      <c r="G95" s="318" t="s">
        <v>447</v>
      </c>
    </row>
    <row r="96" spans="1:7" ht="12" customHeight="1" thickBot="1">
      <c r="A96" s="20" t="s">
        <v>5</v>
      </c>
      <c r="B96" s="24" t="s">
        <v>303</v>
      </c>
      <c r="C96" s="137">
        <f>C97+C98+C99+C100+C101+C114</f>
        <v>0</v>
      </c>
      <c r="D96" s="137">
        <f>D97+D98+D99+D100+D101+D114</f>
        <v>0</v>
      </c>
      <c r="E96" s="137">
        <f>E97+E98+E99+E100+E101+E114</f>
        <v>0</v>
      </c>
      <c r="F96" s="136">
        <f>F97+F98+F99+F100+F101+F114</f>
        <v>0</v>
      </c>
      <c r="G96" s="195">
        <f>G97+G98+G99+G100+G101+G114</f>
        <v>0</v>
      </c>
    </row>
    <row r="97" spans="1:7" ht="12" customHeight="1">
      <c r="A97" s="15" t="s">
        <v>59</v>
      </c>
      <c r="B97" s="373" t="s">
        <v>34</v>
      </c>
      <c r="C97" s="369">
        <f>'9.1.3. sz. mell '!C95+'9.2.3. sz. mell  '!C96</f>
        <v>0</v>
      </c>
      <c r="D97" s="369">
        <f>'9.1.3. sz. mell '!D95+'9.2.3. sz. mell  '!D96</f>
        <v>0</v>
      </c>
      <c r="E97" s="369">
        <f>'9.1.3. sz. mell '!E95+'9.2.3. sz. mell  '!E96</f>
        <v>0</v>
      </c>
      <c r="F97" s="380">
        <f aca="true" t="shared" si="8" ref="F97:F116">D97+E97</f>
        <v>0</v>
      </c>
      <c r="G97" s="244">
        <f aca="true" t="shared" si="9" ref="G97:G116">C97+F97</f>
        <v>0</v>
      </c>
    </row>
    <row r="98" spans="1:7" ht="12" customHeight="1">
      <c r="A98" s="12" t="s">
        <v>60</v>
      </c>
      <c r="B98" s="374" t="s">
        <v>104</v>
      </c>
      <c r="C98" s="366">
        <f>'9.1.3. sz. mell '!C96+'9.2.3. sz. mell  '!C97</f>
        <v>0</v>
      </c>
      <c r="D98" s="366">
        <f>'9.1.3. sz. mell '!D96+'9.2.3. sz. mell  '!D97</f>
        <v>0</v>
      </c>
      <c r="E98" s="366">
        <f>'9.1.3. sz. mell '!E96+'9.2.3. sz. mell  '!E97</f>
        <v>0</v>
      </c>
      <c r="F98" s="381">
        <f t="shared" si="8"/>
        <v>0</v>
      </c>
      <c r="G98" s="240">
        <f t="shared" si="9"/>
        <v>0</v>
      </c>
    </row>
    <row r="99" spans="1:7" ht="12" customHeight="1">
      <c r="A99" s="12" t="s">
        <v>61</v>
      </c>
      <c r="B99" s="374" t="s">
        <v>78</v>
      </c>
      <c r="C99" s="366">
        <f>'9.1.3. sz. mell '!C97+'9.2.3. sz. mell  '!C98</f>
        <v>0</v>
      </c>
      <c r="D99" s="366">
        <f>'9.1.3. sz. mell '!D97+'9.2.3. sz. mell  '!D98</f>
        <v>0</v>
      </c>
      <c r="E99" s="366">
        <f>'9.1.3. sz. mell '!E97+'9.2.3. sz. mell  '!E98</f>
        <v>0</v>
      </c>
      <c r="F99" s="382">
        <f t="shared" si="8"/>
        <v>0</v>
      </c>
      <c r="G99" s="241">
        <f t="shared" si="9"/>
        <v>0</v>
      </c>
    </row>
    <row r="100" spans="1:7" ht="12" customHeight="1">
      <c r="A100" s="12" t="s">
        <v>62</v>
      </c>
      <c r="B100" s="375" t="s">
        <v>105</v>
      </c>
      <c r="C100" s="366">
        <f>'9.1.3. sz. mell '!C98+'9.2.3. sz. mell  '!C99</f>
        <v>0</v>
      </c>
      <c r="D100" s="366">
        <f>'9.1.3. sz. mell '!D98+'9.2.3. sz. mell  '!D99</f>
        <v>0</v>
      </c>
      <c r="E100" s="366">
        <f>'9.1.3. sz. mell '!E98+'9.2.3. sz. mell  '!E99</f>
        <v>0</v>
      </c>
      <c r="F100" s="382">
        <f t="shared" si="8"/>
        <v>0</v>
      </c>
      <c r="G100" s="241">
        <f t="shared" si="9"/>
        <v>0</v>
      </c>
    </row>
    <row r="101" spans="1:7" ht="12" customHeight="1">
      <c r="A101" s="12" t="s">
        <v>70</v>
      </c>
      <c r="B101" s="17" t="s">
        <v>106</v>
      </c>
      <c r="C101" s="366">
        <f>'9.1.3. sz. mell '!C99+'9.2.3. sz. mell  '!C100</f>
        <v>0</v>
      </c>
      <c r="D101" s="366">
        <f>'9.1.3. sz. mell '!D99+'9.2.3. sz. mell  '!D100</f>
        <v>0</v>
      </c>
      <c r="E101" s="366">
        <f>'9.1.3. sz. mell '!E99+'9.2.3. sz. mell  '!E100</f>
        <v>0</v>
      </c>
      <c r="F101" s="382">
        <f t="shared" si="8"/>
        <v>0</v>
      </c>
      <c r="G101" s="241">
        <f t="shared" si="9"/>
        <v>0</v>
      </c>
    </row>
    <row r="102" spans="1:7" ht="12" customHeight="1">
      <c r="A102" s="12" t="s">
        <v>63</v>
      </c>
      <c r="B102" s="374" t="s">
        <v>308</v>
      </c>
      <c r="C102" s="366">
        <f>'9.1.3. sz. mell '!C100+'9.2.3. sz. mell  '!C101</f>
        <v>0</v>
      </c>
      <c r="D102" s="366">
        <f>'9.1.3. sz. mell '!D100+'9.2.3. sz. mell  '!D101</f>
        <v>0</v>
      </c>
      <c r="E102" s="366">
        <f>'9.1.3. sz. mell '!E100+'9.2.3. sz. mell  '!E101</f>
        <v>0</v>
      </c>
      <c r="F102" s="382">
        <f t="shared" si="8"/>
        <v>0</v>
      </c>
      <c r="G102" s="241">
        <f t="shared" si="9"/>
        <v>0</v>
      </c>
    </row>
    <row r="103" spans="1:7" ht="12" customHeight="1">
      <c r="A103" s="12" t="s">
        <v>64</v>
      </c>
      <c r="B103" s="376" t="s">
        <v>307</v>
      </c>
      <c r="C103" s="366">
        <f>'9.1.3. sz. mell '!C101+'9.2.3. sz. mell  '!C102</f>
        <v>0</v>
      </c>
      <c r="D103" s="366">
        <f>'9.1.3. sz. mell '!D101+'9.2.3. sz. mell  '!D102</f>
        <v>0</v>
      </c>
      <c r="E103" s="366">
        <f>'9.1.3. sz. mell '!E101+'9.2.3. sz. mell  '!E102</f>
        <v>0</v>
      </c>
      <c r="F103" s="382">
        <f t="shared" si="8"/>
        <v>0</v>
      </c>
      <c r="G103" s="241">
        <f t="shared" si="9"/>
        <v>0</v>
      </c>
    </row>
    <row r="104" spans="1:7" ht="12" customHeight="1">
      <c r="A104" s="12" t="s">
        <v>71</v>
      </c>
      <c r="B104" s="376" t="s">
        <v>306</v>
      </c>
      <c r="C104" s="366">
        <f>'9.1.3. sz. mell '!C102+'9.2.3. sz. mell  '!C103</f>
        <v>0</v>
      </c>
      <c r="D104" s="366">
        <f>'9.1.3. sz. mell '!D102+'9.2.3. sz. mell  '!D103</f>
        <v>0</v>
      </c>
      <c r="E104" s="366">
        <f>'9.1.3. sz. mell '!E102+'9.2.3. sz. mell  '!E103</f>
        <v>0</v>
      </c>
      <c r="F104" s="382">
        <f t="shared" si="8"/>
        <v>0</v>
      </c>
      <c r="G104" s="241">
        <f t="shared" si="9"/>
        <v>0</v>
      </c>
    </row>
    <row r="105" spans="1:7" ht="12" customHeight="1">
      <c r="A105" s="12" t="s">
        <v>72</v>
      </c>
      <c r="B105" s="377" t="s">
        <v>239</v>
      </c>
      <c r="C105" s="366">
        <f>'9.1.3. sz. mell '!C103+'9.2.3. sz. mell  '!C104</f>
        <v>0</v>
      </c>
      <c r="D105" s="366">
        <f>'9.1.3. sz. mell '!D103+'9.2.3. sz. mell  '!D104</f>
        <v>0</v>
      </c>
      <c r="E105" s="366">
        <f>'9.1.3. sz. mell '!E103+'9.2.3. sz. mell  '!E104</f>
        <v>0</v>
      </c>
      <c r="F105" s="382">
        <f t="shared" si="8"/>
        <v>0</v>
      </c>
      <c r="G105" s="241">
        <f t="shared" si="9"/>
        <v>0</v>
      </c>
    </row>
    <row r="106" spans="1:7" ht="12" customHeight="1">
      <c r="A106" s="12" t="s">
        <v>73</v>
      </c>
      <c r="B106" s="378" t="s">
        <v>240</v>
      </c>
      <c r="C106" s="366">
        <f>'9.1.3. sz. mell '!C104+'9.2.3. sz. mell  '!C105</f>
        <v>0</v>
      </c>
      <c r="D106" s="366">
        <f>'9.1.3. sz. mell '!D104+'9.2.3. sz. mell  '!D105</f>
        <v>0</v>
      </c>
      <c r="E106" s="366">
        <f>'9.1.3. sz. mell '!E104+'9.2.3. sz. mell  '!E105</f>
        <v>0</v>
      </c>
      <c r="F106" s="382">
        <f t="shared" si="8"/>
        <v>0</v>
      </c>
      <c r="G106" s="241">
        <f t="shared" si="9"/>
        <v>0</v>
      </c>
    </row>
    <row r="107" spans="1:7" ht="12" customHeight="1">
      <c r="A107" s="12" t="s">
        <v>74</v>
      </c>
      <c r="B107" s="378" t="s">
        <v>241</v>
      </c>
      <c r="C107" s="366">
        <f>'9.1.3. sz. mell '!C105+'9.2.3. sz. mell  '!C106</f>
        <v>0</v>
      </c>
      <c r="D107" s="366">
        <f>'9.1.3. sz. mell '!D105+'9.2.3. sz. mell  '!D106</f>
        <v>0</v>
      </c>
      <c r="E107" s="366">
        <f>'9.1.3. sz. mell '!E105+'9.2.3. sz. mell  '!E106</f>
        <v>0</v>
      </c>
      <c r="F107" s="382">
        <f t="shared" si="8"/>
        <v>0</v>
      </c>
      <c r="G107" s="241">
        <f t="shared" si="9"/>
        <v>0</v>
      </c>
    </row>
    <row r="108" spans="1:7" ht="12" customHeight="1">
      <c r="A108" s="12" t="s">
        <v>76</v>
      </c>
      <c r="B108" s="377" t="s">
        <v>242</v>
      </c>
      <c r="C108" s="366">
        <f>'9.1.3. sz. mell '!C106+'9.2.3. sz. mell  '!C107</f>
        <v>0</v>
      </c>
      <c r="D108" s="366">
        <f>'9.1.3. sz. mell '!D106+'9.2.3. sz. mell  '!D107</f>
        <v>0</v>
      </c>
      <c r="E108" s="366">
        <f>'9.1.3. sz. mell '!E106+'9.2.3. sz. mell  '!E107</f>
        <v>0</v>
      </c>
      <c r="F108" s="382">
        <f t="shared" si="8"/>
        <v>0</v>
      </c>
      <c r="G108" s="241">
        <f t="shared" si="9"/>
        <v>0</v>
      </c>
    </row>
    <row r="109" spans="1:7" ht="12" customHeight="1">
      <c r="A109" s="12" t="s">
        <v>107</v>
      </c>
      <c r="B109" s="377" t="s">
        <v>243</v>
      </c>
      <c r="C109" s="366">
        <f>'9.1.3. sz. mell '!C107+'9.2.3. sz. mell  '!C108</f>
        <v>0</v>
      </c>
      <c r="D109" s="366">
        <f>'9.1.3. sz. mell '!D107+'9.2.3. sz. mell  '!D108</f>
        <v>0</v>
      </c>
      <c r="E109" s="366">
        <f>'9.1.3. sz. mell '!E107+'9.2.3. sz. mell  '!E108</f>
        <v>0</v>
      </c>
      <c r="F109" s="382">
        <f t="shared" si="8"/>
        <v>0</v>
      </c>
      <c r="G109" s="241">
        <f t="shared" si="9"/>
        <v>0</v>
      </c>
    </row>
    <row r="110" spans="1:7" ht="12" customHeight="1">
      <c r="A110" s="12" t="s">
        <v>237</v>
      </c>
      <c r="B110" s="378" t="s">
        <v>244</v>
      </c>
      <c r="C110" s="366">
        <f>'9.1.3. sz. mell '!C108+'9.2.3. sz. mell  '!C109</f>
        <v>0</v>
      </c>
      <c r="D110" s="366">
        <f>'9.1.3. sz. mell '!D108+'9.2.3. sz. mell  '!D109</f>
        <v>0</v>
      </c>
      <c r="E110" s="366">
        <f>'9.1.3. sz. mell '!E108+'9.2.3. sz. mell  '!E109</f>
        <v>0</v>
      </c>
      <c r="F110" s="382">
        <f t="shared" si="8"/>
        <v>0</v>
      </c>
      <c r="G110" s="241">
        <f t="shared" si="9"/>
        <v>0</v>
      </c>
    </row>
    <row r="111" spans="1:7" ht="12" customHeight="1">
      <c r="A111" s="11" t="s">
        <v>238</v>
      </c>
      <c r="B111" s="376" t="s">
        <v>245</v>
      </c>
      <c r="C111" s="366">
        <f>'9.1.3. sz. mell '!C109+'9.2.3. sz. mell  '!C110</f>
        <v>0</v>
      </c>
      <c r="D111" s="366">
        <f>'9.1.3. sz. mell '!D109+'9.2.3. sz. mell  '!D110</f>
        <v>0</v>
      </c>
      <c r="E111" s="366">
        <f>'9.1.3. sz. mell '!E109+'9.2.3. sz. mell  '!E110</f>
        <v>0</v>
      </c>
      <c r="F111" s="382">
        <f t="shared" si="8"/>
        <v>0</v>
      </c>
      <c r="G111" s="241">
        <f t="shared" si="9"/>
        <v>0</v>
      </c>
    </row>
    <row r="112" spans="1:7" ht="12" customHeight="1">
      <c r="A112" s="12" t="s">
        <v>304</v>
      </c>
      <c r="B112" s="376" t="s">
        <v>246</v>
      </c>
      <c r="C112" s="366">
        <f>'9.1.3. sz. mell '!C110+'9.2.3. sz. mell  '!C111</f>
        <v>0</v>
      </c>
      <c r="D112" s="366">
        <f>'9.1.3. sz. mell '!D110+'9.2.3. sz. mell  '!D111</f>
        <v>0</v>
      </c>
      <c r="E112" s="366">
        <f>'9.1.3. sz. mell '!E110+'9.2.3. sz. mell  '!E111</f>
        <v>0</v>
      </c>
      <c r="F112" s="382">
        <f t="shared" si="8"/>
        <v>0</v>
      </c>
      <c r="G112" s="241">
        <f t="shared" si="9"/>
        <v>0</v>
      </c>
    </row>
    <row r="113" spans="1:7" ht="12" customHeight="1">
      <c r="A113" s="14" t="s">
        <v>305</v>
      </c>
      <c r="B113" s="376" t="s">
        <v>247</v>
      </c>
      <c r="C113" s="366">
        <f>'9.1.3. sz. mell '!C111+'9.2.3. sz. mell  '!C112</f>
        <v>0</v>
      </c>
      <c r="D113" s="366">
        <f>'9.1.3. sz. mell '!D111+'9.2.3. sz. mell  '!D112</f>
        <v>0</v>
      </c>
      <c r="E113" s="366">
        <f>'9.1.3. sz. mell '!E111+'9.2.3. sz. mell  '!E112</f>
        <v>0</v>
      </c>
      <c r="F113" s="382">
        <f t="shared" si="8"/>
        <v>0</v>
      </c>
      <c r="G113" s="241">
        <f t="shared" si="9"/>
        <v>0</v>
      </c>
    </row>
    <row r="114" spans="1:7" ht="12" customHeight="1">
      <c r="A114" s="12" t="s">
        <v>309</v>
      </c>
      <c r="B114" s="375" t="s">
        <v>35</v>
      </c>
      <c r="C114" s="366">
        <f>'9.1.3. sz. mell '!C112+'9.2.3. sz. mell  '!C113</f>
        <v>0</v>
      </c>
      <c r="D114" s="366">
        <f>'9.1.3. sz. mell '!D112+'9.2.3. sz. mell  '!D113</f>
        <v>0</v>
      </c>
      <c r="E114" s="366">
        <f>'9.1.3. sz. mell '!E112+'9.2.3. sz. mell  '!E113</f>
        <v>0</v>
      </c>
      <c r="F114" s="381">
        <f t="shared" si="8"/>
        <v>0</v>
      </c>
      <c r="G114" s="240">
        <f t="shared" si="9"/>
        <v>0</v>
      </c>
    </row>
    <row r="115" spans="1:7" ht="12" customHeight="1">
      <c r="A115" s="12" t="s">
        <v>310</v>
      </c>
      <c r="B115" s="374" t="s">
        <v>312</v>
      </c>
      <c r="C115" s="366">
        <f>'9.1.3. sz. mell '!C113+'9.2.3. sz. mell  '!C114</f>
        <v>0</v>
      </c>
      <c r="D115" s="366">
        <f>'9.1.3. sz. mell '!D113+'9.2.3. sz. mell  '!D114</f>
        <v>0</v>
      </c>
      <c r="E115" s="366">
        <f>'9.1.3. sz. mell '!E113+'9.2.3. sz. mell  '!E114</f>
        <v>0</v>
      </c>
      <c r="F115" s="381">
        <f t="shared" si="8"/>
        <v>0</v>
      </c>
      <c r="G115" s="240">
        <f t="shared" si="9"/>
        <v>0</v>
      </c>
    </row>
    <row r="116" spans="1:7" ht="12" customHeight="1" thickBot="1">
      <c r="A116" s="16" t="s">
        <v>311</v>
      </c>
      <c r="B116" s="379" t="s">
        <v>313</v>
      </c>
      <c r="C116" s="371">
        <f>'9.1.3. sz. mell '!C114+'9.2.3. sz. mell  '!C115</f>
        <v>0</v>
      </c>
      <c r="D116" s="371">
        <f>'9.1.3. sz. mell '!D114+'9.2.3. sz. mell  '!D115</f>
        <v>0</v>
      </c>
      <c r="E116" s="371">
        <f>'9.1.3. sz. mell '!E114+'9.2.3. sz. mell  '!E115</f>
        <v>0</v>
      </c>
      <c r="F116" s="383">
        <f t="shared" si="8"/>
        <v>0</v>
      </c>
      <c r="G116" s="245">
        <f t="shared" si="9"/>
        <v>0</v>
      </c>
    </row>
    <row r="117" spans="1:7" ht="12" customHeight="1" thickBot="1">
      <c r="A117" s="190" t="s">
        <v>6</v>
      </c>
      <c r="B117" s="191" t="s">
        <v>248</v>
      </c>
      <c r="C117" s="201">
        <f>+C118+C120+C122</f>
        <v>0</v>
      </c>
      <c r="D117" s="201">
        <f>+D118+D120+D122</f>
        <v>0</v>
      </c>
      <c r="E117" s="201">
        <f>+E118+E120+E122</f>
        <v>0</v>
      </c>
      <c r="F117" s="201">
        <f>+F118+F120+F122</f>
        <v>0</v>
      </c>
      <c r="G117" s="196">
        <f>+G118+G120+G122</f>
        <v>0</v>
      </c>
    </row>
    <row r="118" spans="1:7" ht="12" customHeight="1">
      <c r="A118" s="13" t="s">
        <v>65</v>
      </c>
      <c r="B118" s="6" t="s">
        <v>122</v>
      </c>
      <c r="C118" s="139">
        <f>'9.1.3. sz. mell '!C116+'9.2.3. sz. mell  '!C117</f>
        <v>0</v>
      </c>
      <c r="D118" s="139">
        <f>'9.1.3. sz. mell '!D116+'9.2.3. sz. mell  '!D117</f>
        <v>0</v>
      </c>
      <c r="E118" s="139">
        <f>'9.1.3. sz. mell '!E116+'9.2.3. sz. mell  '!E117</f>
        <v>0</v>
      </c>
      <c r="F118" s="181">
        <f aca="true" t="shared" si="10" ref="F118:F130">D118+E118</f>
        <v>0</v>
      </c>
      <c r="G118" s="180">
        <f aca="true" t="shared" si="11" ref="G118:G130">C118+F118</f>
        <v>0</v>
      </c>
    </row>
    <row r="119" spans="1:7" ht="12" customHeight="1">
      <c r="A119" s="13" t="s">
        <v>66</v>
      </c>
      <c r="B119" s="10" t="s">
        <v>252</v>
      </c>
      <c r="C119" s="139">
        <f>'9.1.3. sz. mell '!C117+'9.2.3. sz. mell  '!C118</f>
        <v>0</v>
      </c>
      <c r="D119" s="139">
        <f>'9.1.3. sz. mell '!D117+'9.2.3. sz. mell  '!D118</f>
        <v>0</v>
      </c>
      <c r="E119" s="139">
        <f>'9.1.3. sz. mell '!E117+'9.2.3. sz. mell  '!E118</f>
        <v>0</v>
      </c>
      <c r="F119" s="181">
        <f t="shared" si="10"/>
        <v>0</v>
      </c>
      <c r="G119" s="180">
        <f t="shared" si="11"/>
        <v>0</v>
      </c>
    </row>
    <row r="120" spans="1:7" ht="12" customHeight="1">
      <c r="A120" s="13" t="s">
        <v>67</v>
      </c>
      <c r="B120" s="10" t="s">
        <v>108</v>
      </c>
      <c r="C120" s="139">
        <f>'9.1.3. sz. mell '!C118+'9.2.3. sz. mell  '!C119</f>
        <v>0</v>
      </c>
      <c r="D120" s="139">
        <f>'9.1.3. sz. mell '!D118+'9.2.3. sz. mell  '!D119</f>
        <v>0</v>
      </c>
      <c r="E120" s="139">
        <f>'9.1.3. sz. mell '!E118+'9.2.3. sz. mell  '!E119</f>
        <v>0</v>
      </c>
      <c r="F120" s="306">
        <f t="shared" si="10"/>
        <v>0</v>
      </c>
      <c r="G120" s="240">
        <f t="shared" si="11"/>
        <v>0</v>
      </c>
    </row>
    <row r="121" spans="1:7" ht="12" customHeight="1">
      <c r="A121" s="13" t="s">
        <v>68</v>
      </c>
      <c r="B121" s="10" t="s">
        <v>253</v>
      </c>
      <c r="C121" s="139">
        <f>'9.1.3. sz. mell '!C119+'9.2.3. sz. mell  '!C120</f>
        <v>0</v>
      </c>
      <c r="D121" s="139">
        <f>'9.1.3. sz. mell '!D119+'9.2.3. sz. mell  '!D120</f>
        <v>0</v>
      </c>
      <c r="E121" s="139">
        <f>'9.1.3. sz. mell '!E119+'9.2.3. sz. mell  '!E120</f>
        <v>0</v>
      </c>
      <c r="F121" s="306">
        <f t="shared" si="10"/>
        <v>0</v>
      </c>
      <c r="G121" s="240">
        <f t="shared" si="11"/>
        <v>0</v>
      </c>
    </row>
    <row r="122" spans="1:7" ht="12" customHeight="1">
      <c r="A122" s="13" t="s">
        <v>69</v>
      </c>
      <c r="B122" s="80" t="s">
        <v>124</v>
      </c>
      <c r="C122" s="139">
        <f>'9.1.3. sz. mell '!C120+'9.2.3. sz. mell  '!C121</f>
        <v>0</v>
      </c>
      <c r="D122" s="139">
        <f>'9.1.3. sz. mell '!D120+'9.2.3. sz. mell  '!D121</f>
        <v>0</v>
      </c>
      <c r="E122" s="139">
        <f>'9.1.3. sz. mell '!E120+'9.2.3. sz. mell  '!E121</f>
        <v>0</v>
      </c>
      <c r="F122" s="306">
        <f t="shared" si="10"/>
        <v>0</v>
      </c>
      <c r="G122" s="240">
        <f t="shared" si="11"/>
        <v>0</v>
      </c>
    </row>
    <row r="123" spans="1:7" ht="12" customHeight="1">
      <c r="A123" s="13" t="s">
        <v>75</v>
      </c>
      <c r="B123" s="79" t="s">
        <v>297</v>
      </c>
      <c r="C123" s="139">
        <f>'9.1.3. sz. mell '!C121+'9.2.3. sz. mell  '!C122</f>
        <v>0</v>
      </c>
      <c r="D123" s="139">
        <f>'9.1.3. sz. mell '!D121+'9.2.3. sz. mell  '!D122</f>
        <v>0</v>
      </c>
      <c r="E123" s="139">
        <f>'9.1.3. sz. mell '!E121+'9.2.3. sz. mell  '!E122</f>
        <v>0</v>
      </c>
      <c r="F123" s="306">
        <f t="shared" si="10"/>
        <v>0</v>
      </c>
      <c r="G123" s="240">
        <f t="shared" si="11"/>
        <v>0</v>
      </c>
    </row>
    <row r="124" spans="1:7" ht="12" customHeight="1">
      <c r="A124" s="13" t="s">
        <v>77</v>
      </c>
      <c r="B124" s="147" t="s">
        <v>258</v>
      </c>
      <c r="C124" s="139">
        <f>'9.1.3. sz. mell '!C122+'9.2.3. sz. mell  '!C123</f>
        <v>0</v>
      </c>
      <c r="D124" s="139">
        <f>'9.1.3. sz. mell '!D122+'9.2.3. sz. mell  '!D123</f>
        <v>0</v>
      </c>
      <c r="E124" s="139">
        <f>'9.1.3. sz. mell '!E122+'9.2.3. sz. mell  '!E123</f>
        <v>0</v>
      </c>
      <c r="F124" s="306">
        <f t="shared" si="10"/>
        <v>0</v>
      </c>
      <c r="G124" s="240">
        <f t="shared" si="11"/>
        <v>0</v>
      </c>
    </row>
    <row r="125" spans="1:7" ht="22.5">
      <c r="A125" s="13" t="s">
        <v>109</v>
      </c>
      <c r="B125" s="54" t="s">
        <v>241</v>
      </c>
      <c r="C125" s="139">
        <f>'9.1.3. sz. mell '!C123+'9.2.3. sz. mell  '!C124</f>
        <v>0</v>
      </c>
      <c r="D125" s="139">
        <f>'9.1.3. sz. mell '!D123+'9.2.3. sz. mell  '!D124</f>
        <v>0</v>
      </c>
      <c r="E125" s="139">
        <f>'9.1.3. sz. mell '!E123+'9.2.3. sz. mell  '!E124</f>
        <v>0</v>
      </c>
      <c r="F125" s="306">
        <f t="shared" si="10"/>
        <v>0</v>
      </c>
      <c r="G125" s="240">
        <f t="shared" si="11"/>
        <v>0</v>
      </c>
    </row>
    <row r="126" spans="1:7" ht="12" customHeight="1">
      <c r="A126" s="13" t="s">
        <v>110</v>
      </c>
      <c r="B126" s="54" t="s">
        <v>257</v>
      </c>
      <c r="C126" s="139">
        <f>'9.1.3. sz. mell '!C124+'9.2.3. sz. mell  '!C125</f>
        <v>0</v>
      </c>
      <c r="D126" s="139">
        <f>'9.1.3. sz. mell '!D124+'9.2.3. sz. mell  '!D125</f>
        <v>0</v>
      </c>
      <c r="E126" s="139">
        <f>'9.1.3. sz. mell '!E124+'9.2.3. sz. mell  '!E125</f>
        <v>0</v>
      </c>
      <c r="F126" s="306">
        <f t="shared" si="10"/>
        <v>0</v>
      </c>
      <c r="G126" s="240">
        <f t="shared" si="11"/>
        <v>0</v>
      </c>
    </row>
    <row r="127" spans="1:7" ht="12" customHeight="1">
      <c r="A127" s="13" t="s">
        <v>111</v>
      </c>
      <c r="B127" s="54" t="s">
        <v>256</v>
      </c>
      <c r="C127" s="139">
        <f>'9.1.3. sz. mell '!C125+'9.2.3. sz. mell  '!C126</f>
        <v>0</v>
      </c>
      <c r="D127" s="139">
        <f>'9.1.3. sz. mell '!D125+'9.2.3. sz. mell  '!D126</f>
        <v>0</v>
      </c>
      <c r="E127" s="139">
        <f>'9.1.3. sz. mell '!E125+'9.2.3. sz. mell  '!E126</f>
        <v>0</v>
      </c>
      <c r="F127" s="306">
        <f t="shared" si="10"/>
        <v>0</v>
      </c>
      <c r="G127" s="240">
        <f t="shared" si="11"/>
        <v>0</v>
      </c>
    </row>
    <row r="128" spans="1:7" ht="12" customHeight="1">
      <c r="A128" s="13" t="s">
        <v>249</v>
      </c>
      <c r="B128" s="54" t="s">
        <v>244</v>
      </c>
      <c r="C128" s="139">
        <f>'9.1.3. sz. mell '!C126+'9.2.3. sz. mell  '!C127</f>
        <v>0</v>
      </c>
      <c r="D128" s="139">
        <f>'9.1.3. sz. mell '!D126+'9.2.3. sz. mell  '!D127</f>
        <v>0</v>
      </c>
      <c r="E128" s="139">
        <f>'9.1.3. sz. mell '!E126+'9.2.3. sz. mell  '!E127</f>
        <v>0</v>
      </c>
      <c r="F128" s="306">
        <f t="shared" si="10"/>
        <v>0</v>
      </c>
      <c r="G128" s="240">
        <f t="shared" si="11"/>
        <v>0</v>
      </c>
    </row>
    <row r="129" spans="1:7" ht="12" customHeight="1">
      <c r="A129" s="13" t="s">
        <v>250</v>
      </c>
      <c r="B129" s="54" t="s">
        <v>255</v>
      </c>
      <c r="C129" s="139">
        <f>'9.1.3. sz. mell '!C127+'9.2.3. sz. mell  '!C128</f>
        <v>0</v>
      </c>
      <c r="D129" s="139">
        <f>'9.1.3. sz. mell '!D127+'9.2.3. sz. mell  '!D128</f>
        <v>0</v>
      </c>
      <c r="E129" s="139">
        <f>'9.1.3. sz. mell '!E127+'9.2.3. sz. mell  '!E128</f>
        <v>0</v>
      </c>
      <c r="F129" s="306">
        <f t="shared" si="10"/>
        <v>0</v>
      </c>
      <c r="G129" s="240">
        <f t="shared" si="11"/>
        <v>0</v>
      </c>
    </row>
    <row r="130" spans="1:7" ht="23.25" thickBot="1">
      <c r="A130" s="11" t="s">
        <v>251</v>
      </c>
      <c r="B130" s="54" t="s">
        <v>254</v>
      </c>
      <c r="C130" s="139">
        <f>'9.1.3. sz. mell '!C128+'9.2.3. sz. mell  '!C129</f>
        <v>0</v>
      </c>
      <c r="D130" s="139">
        <f>'9.1.3. sz. mell '!D128+'9.2.3. sz. mell  '!D129</f>
        <v>0</v>
      </c>
      <c r="E130" s="139">
        <f>'9.1.3. sz. mell '!E128+'9.2.3. sz. mell  '!E129</f>
        <v>0</v>
      </c>
      <c r="F130" s="307">
        <f t="shared" si="10"/>
        <v>0</v>
      </c>
      <c r="G130" s="241">
        <f t="shared" si="11"/>
        <v>0</v>
      </c>
    </row>
    <row r="131" spans="1:7" ht="12" customHeight="1" thickBot="1">
      <c r="A131" s="18" t="s">
        <v>7</v>
      </c>
      <c r="B131" s="50" t="s">
        <v>314</v>
      </c>
      <c r="C131" s="137">
        <f>+C96+C117</f>
        <v>0</v>
      </c>
      <c r="D131" s="207">
        <f>+D96+D117</f>
        <v>0</v>
      </c>
      <c r="E131" s="137">
        <f>+E96+E117</f>
        <v>0</v>
      </c>
      <c r="F131" s="137">
        <f>+F96+F117</f>
        <v>0</v>
      </c>
      <c r="G131" s="77">
        <f>+G96+G117</f>
        <v>0</v>
      </c>
    </row>
    <row r="132" spans="1:7" ht="12" customHeight="1" thickBot="1">
      <c r="A132" s="18" t="s">
        <v>8</v>
      </c>
      <c r="B132" s="50" t="s">
        <v>380</v>
      </c>
      <c r="C132" s="137">
        <f>+C133+C134+C135</f>
        <v>0</v>
      </c>
      <c r="D132" s="207">
        <f>+D133+D134+D135</f>
        <v>0</v>
      </c>
      <c r="E132" s="137">
        <f>+E133+E134+E135</f>
        <v>0</v>
      </c>
      <c r="F132" s="137">
        <f>+F133+F134+F135</f>
        <v>0</v>
      </c>
      <c r="G132" s="77">
        <f>+G133+G134+G135</f>
        <v>0</v>
      </c>
    </row>
    <row r="133" spans="1:7" ht="12" customHeight="1">
      <c r="A133" s="13" t="s">
        <v>156</v>
      </c>
      <c r="B133" s="10" t="s">
        <v>322</v>
      </c>
      <c r="C133" s="138">
        <f>'9.1.3. sz. mell '!C131+'9.2.3. sz. mell  '!C132</f>
        <v>0</v>
      </c>
      <c r="D133" s="138">
        <f>'9.1.3. sz. mell '!D131+'9.2.3. sz. mell  '!D132</f>
        <v>0</v>
      </c>
      <c r="E133" s="138">
        <f>'9.1.3. sz. mell '!E131+'9.2.3. sz. mell  '!E132</f>
        <v>0</v>
      </c>
      <c r="F133" s="306">
        <f>D133+E133</f>
        <v>0</v>
      </c>
      <c r="G133" s="240">
        <f>C133+F133</f>
        <v>0</v>
      </c>
    </row>
    <row r="134" spans="1:7" ht="12" customHeight="1">
      <c r="A134" s="13" t="s">
        <v>157</v>
      </c>
      <c r="B134" s="10" t="s">
        <v>323</v>
      </c>
      <c r="C134" s="138">
        <f>'9.1.3. sz. mell '!C132+'9.2.3. sz. mell  '!C133</f>
        <v>0</v>
      </c>
      <c r="D134" s="138">
        <f>'9.1.3. sz. mell '!D132+'9.2.3. sz. mell  '!D133</f>
        <v>0</v>
      </c>
      <c r="E134" s="138">
        <f>'9.1.3. sz. mell '!E132+'9.2.3. sz. mell  '!E133</f>
        <v>0</v>
      </c>
      <c r="F134" s="306">
        <f>D134+E134</f>
        <v>0</v>
      </c>
      <c r="G134" s="240">
        <f>C134+F134</f>
        <v>0</v>
      </c>
    </row>
    <row r="135" spans="1:7" ht="12" customHeight="1" thickBot="1">
      <c r="A135" s="11" t="s">
        <v>158</v>
      </c>
      <c r="B135" s="10" t="s">
        <v>324</v>
      </c>
      <c r="C135" s="138">
        <f>'9.1.3. sz. mell '!C133+'9.2.3. sz. mell  '!C134</f>
        <v>0</v>
      </c>
      <c r="D135" s="138">
        <f>'9.1.3. sz. mell '!D133+'9.2.3. sz. mell  '!D134</f>
        <v>0</v>
      </c>
      <c r="E135" s="138">
        <f>'9.1.3. sz. mell '!E133+'9.2.3. sz. mell  '!E134</f>
        <v>0</v>
      </c>
      <c r="F135" s="306">
        <f>D135+E135</f>
        <v>0</v>
      </c>
      <c r="G135" s="240">
        <f>C135+F135</f>
        <v>0</v>
      </c>
    </row>
    <row r="136" spans="1:7" ht="12" customHeight="1" thickBot="1">
      <c r="A136" s="18" t="s">
        <v>9</v>
      </c>
      <c r="B136" s="50" t="s">
        <v>316</v>
      </c>
      <c r="C136" s="137">
        <f>SUM(C137:C142)</f>
        <v>0</v>
      </c>
      <c r="D136" s="207">
        <f>SUM(D137:D142)</f>
        <v>0</v>
      </c>
      <c r="E136" s="137">
        <f>SUM(E137:E142)</f>
        <v>0</v>
      </c>
      <c r="F136" s="137">
        <f>SUM(F137:F142)</f>
        <v>0</v>
      </c>
      <c r="G136" s="77">
        <f>SUM(G137:G142)</f>
        <v>0</v>
      </c>
    </row>
    <row r="137" spans="1:7" ht="12" customHeight="1">
      <c r="A137" s="13" t="s">
        <v>52</v>
      </c>
      <c r="B137" s="7" t="s">
        <v>325</v>
      </c>
      <c r="C137" s="138">
        <f>'9.1.3. sz. mell '!C135+'9.2.3. sz. mell  '!C136</f>
        <v>0</v>
      </c>
      <c r="D137" s="138">
        <f>'9.1.3. sz. mell '!D135+'9.2.3. sz. mell  '!D136</f>
        <v>0</v>
      </c>
      <c r="E137" s="138">
        <f>'9.1.3. sz. mell '!E135+'9.2.3. sz. mell  '!E136</f>
        <v>0</v>
      </c>
      <c r="F137" s="306">
        <f aca="true" t="shared" si="12" ref="F137:F142">D137+E137</f>
        <v>0</v>
      </c>
      <c r="G137" s="240">
        <f aca="true" t="shared" si="13" ref="G137:G142">C137+F137</f>
        <v>0</v>
      </c>
    </row>
    <row r="138" spans="1:7" ht="12" customHeight="1">
      <c r="A138" s="13" t="s">
        <v>53</v>
      </c>
      <c r="B138" s="7" t="s">
        <v>317</v>
      </c>
      <c r="C138" s="138">
        <f>'9.1.3. sz. mell '!C136+'9.2.3. sz. mell  '!C137</f>
        <v>0</v>
      </c>
      <c r="D138" s="138">
        <f>'9.1.3. sz. mell '!D136+'9.2.3. sz. mell  '!D137</f>
        <v>0</v>
      </c>
      <c r="E138" s="138">
        <f>'9.1.3. sz. mell '!E136+'9.2.3. sz. mell  '!E137</f>
        <v>0</v>
      </c>
      <c r="F138" s="306">
        <f t="shared" si="12"/>
        <v>0</v>
      </c>
      <c r="G138" s="240">
        <f t="shared" si="13"/>
        <v>0</v>
      </c>
    </row>
    <row r="139" spans="1:7" ht="12" customHeight="1">
      <c r="A139" s="13" t="s">
        <v>54</v>
      </c>
      <c r="B139" s="7" t="s">
        <v>318</v>
      </c>
      <c r="C139" s="138">
        <f>'9.1.3. sz. mell '!C137+'9.2.3. sz. mell  '!C138</f>
        <v>0</v>
      </c>
      <c r="D139" s="138">
        <f>'9.1.3. sz. mell '!D137+'9.2.3. sz. mell  '!D138</f>
        <v>0</v>
      </c>
      <c r="E139" s="138">
        <f>'9.1.3. sz. mell '!E137+'9.2.3. sz. mell  '!E138</f>
        <v>0</v>
      </c>
      <c r="F139" s="306">
        <f t="shared" si="12"/>
        <v>0</v>
      </c>
      <c r="G139" s="240">
        <f t="shared" si="13"/>
        <v>0</v>
      </c>
    </row>
    <row r="140" spans="1:7" ht="12" customHeight="1">
      <c r="A140" s="13" t="s">
        <v>96</v>
      </c>
      <c r="B140" s="7" t="s">
        <v>319</v>
      </c>
      <c r="C140" s="138">
        <f>'9.1.3. sz. mell '!C138+'9.2.3. sz. mell  '!C139</f>
        <v>0</v>
      </c>
      <c r="D140" s="138">
        <f>'9.1.3. sz. mell '!D138+'9.2.3. sz. mell  '!D139</f>
        <v>0</v>
      </c>
      <c r="E140" s="138">
        <f>'9.1.3. sz. mell '!E138+'9.2.3. sz. mell  '!E139</f>
        <v>0</v>
      </c>
      <c r="F140" s="306">
        <f t="shared" si="12"/>
        <v>0</v>
      </c>
      <c r="G140" s="240">
        <f t="shared" si="13"/>
        <v>0</v>
      </c>
    </row>
    <row r="141" spans="1:7" ht="12" customHeight="1">
      <c r="A141" s="13" t="s">
        <v>97</v>
      </c>
      <c r="B141" s="7" t="s">
        <v>320</v>
      </c>
      <c r="C141" s="138">
        <f>'9.1.3. sz. mell '!C139+'9.2.3. sz. mell  '!C140</f>
        <v>0</v>
      </c>
      <c r="D141" s="138">
        <f>'9.1.3. sz. mell '!D139+'9.2.3. sz. mell  '!D140</f>
        <v>0</v>
      </c>
      <c r="E141" s="138">
        <f>'9.1.3. sz. mell '!E139+'9.2.3. sz. mell  '!E140</f>
        <v>0</v>
      </c>
      <c r="F141" s="306">
        <f t="shared" si="12"/>
        <v>0</v>
      </c>
      <c r="G141" s="240">
        <f t="shared" si="13"/>
        <v>0</v>
      </c>
    </row>
    <row r="142" spans="1:7" ht="12" customHeight="1" thickBot="1">
      <c r="A142" s="11" t="s">
        <v>98</v>
      </c>
      <c r="B142" s="7" t="s">
        <v>321</v>
      </c>
      <c r="C142" s="138">
        <f>'9.1.3. sz. mell '!C140+'9.2.3. sz. mell  '!C141</f>
        <v>0</v>
      </c>
      <c r="D142" s="138">
        <f>'9.1.3. sz. mell '!D140+'9.2.3. sz. mell  '!D141</f>
        <v>0</v>
      </c>
      <c r="E142" s="138">
        <f>'9.1.3. sz. mell '!E140+'9.2.3. sz. mell  '!E141</f>
        <v>0</v>
      </c>
      <c r="F142" s="306">
        <f t="shared" si="12"/>
        <v>0</v>
      </c>
      <c r="G142" s="240">
        <f t="shared" si="13"/>
        <v>0</v>
      </c>
    </row>
    <row r="143" spans="1:7" ht="12" customHeight="1" thickBot="1">
      <c r="A143" s="18" t="s">
        <v>10</v>
      </c>
      <c r="B143" s="50" t="s">
        <v>329</v>
      </c>
      <c r="C143" s="143">
        <f>+C144+C145+C146+C147</f>
        <v>0</v>
      </c>
      <c r="D143" s="211">
        <f>+D144+D145+D146+D147</f>
        <v>0</v>
      </c>
      <c r="E143" s="143">
        <f>+E144+E145+E146+E147</f>
        <v>0</v>
      </c>
      <c r="F143" s="143">
        <f>+F144+F145+F146+F147</f>
        <v>0</v>
      </c>
      <c r="G143" s="179">
        <f>+G144+G145+G146+G147</f>
        <v>0</v>
      </c>
    </row>
    <row r="144" spans="1:7" ht="12" customHeight="1">
      <c r="A144" s="13" t="s">
        <v>55</v>
      </c>
      <c r="B144" s="7" t="s">
        <v>259</v>
      </c>
      <c r="C144" s="138">
        <f>'9.1.3. sz. mell '!C142+'9.2.3. sz. mell  '!C143</f>
        <v>0</v>
      </c>
      <c r="D144" s="138">
        <f>'9.1.3. sz. mell '!D142+'9.2.3. sz. mell  '!D143</f>
        <v>0</v>
      </c>
      <c r="E144" s="138">
        <f>'9.1.3. sz. mell '!E142+'9.2.3. sz. mell  '!E143</f>
        <v>0</v>
      </c>
      <c r="F144" s="306">
        <f>D144+E144</f>
        <v>0</v>
      </c>
      <c r="G144" s="240">
        <f>C144+F144</f>
        <v>0</v>
      </c>
    </row>
    <row r="145" spans="1:7" ht="12" customHeight="1">
      <c r="A145" s="13" t="s">
        <v>56</v>
      </c>
      <c r="B145" s="7" t="s">
        <v>260</v>
      </c>
      <c r="C145" s="138">
        <f>'9.1.3. sz. mell '!C143+'9.2.3. sz. mell  '!C144</f>
        <v>0</v>
      </c>
      <c r="D145" s="138">
        <f>'9.1.3. sz. mell '!D143+'9.2.3. sz. mell  '!D144</f>
        <v>0</v>
      </c>
      <c r="E145" s="138">
        <f>'9.1.3. sz. mell '!E143+'9.2.3. sz. mell  '!E144</f>
        <v>0</v>
      </c>
      <c r="F145" s="306">
        <f>D145+E145</f>
        <v>0</v>
      </c>
      <c r="G145" s="240">
        <f>C145+F145</f>
        <v>0</v>
      </c>
    </row>
    <row r="146" spans="1:7" ht="12" customHeight="1">
      <c r="A146" s="13" t="s">
        <v>176</v>
      </c>
      <c r="B146" s="7" t="s">
        <v>330</v>
      </c>
      <c r="C146" s="138">
        <f>'9.1.3. sz. mell '!C145+'9.2.3. sz. mell  '!C146</f>
        <v>0</v>
      </c>
      <c r="D146" s="138">
        <f>'9.1.3. sz. mell '!D145+'9.2.3. sz. mell  '!D146</f>
        <v>0</v>
      </c>
      <c r="E146" s="138">
        <f>'9.1.3. sz. mell '!E145+'9.2.3. sz. mell  '!E146</f>
        <v>0</v>
      </c>
      <c r="F146" s="306">
        <f>D146+E146</f>
        <v>0</v>
      </c>
      <c r="G146" s="240">
        <f>C146+F146</f>
        <v>0</v>
      </c>
    </row>
    <row r="147" spans="1:7" ht="12" customHeight="1" thickBot="1">
      <c r="A147" s="11" t="s">
        <v>177</v>
      </c>
      <c r="B147" s="5" t="s">
        <v>279</v>
      </c>
      <c r="C147" s="138">
        <f>'9.1.3. sz. mell '!C146+'9.2.3. sz. mell  '!C147</f>
        <v>0</v>
      </c>
      <c r="D147" s="138">
        <f>'9.1.3. sz. mell '!D146+'9.2.3. sz. mell  '!D147</f>
        <v>0</v>
      </c>
      <c r="E147" s="138">
        <f>'9.1.3. sz. mell '!E146+'9.2.3. sz. mell  '!E147</f>
        <v>0</v>
      </c>
      <c r="F147" s="306">
        <f>D147+E147</f>
        <v>0</v>
      </c>
      <c r="G147" s="240">
        <f>C147+F147</f>
        <v>0</v>
      </c>
    </row>
    <row r="148" spans="1:7" ht="12" customHeight="1" thickBot="1">
      <c r="A148" s="18" t="s">
        <v>11</v>
      </c>
      <c r="B148" s="50" t="s">
        <v>331</v>
      </c>
      <c r="C148" s="202">
        <f>SUM(C149:C153)</f>
        <v>0</v>
      </c>
      <c r="D148" s="212">
        <f>SUM(D149:D153)</f>
        <v>0</v>
      </c>
      <c r="E148" s="202">
        <f>SUM(E149:E153)</f>
        <v>0</v>
      </c>
      <c r="F148" s="202">
        <f>SUM(F149:F153)</f>
        <v>0</v>
      </c>
      <c r="G148" s="197">
        <f>SUM(G149:G153)</f>
        <v>0</v>
      </c>
    </row>
    <row r="149" spans="1:7" ht="12" customHeight="1">
      <c r="A149" s="13" t="s">
        <v>57</v>
      </c>
      <c r="B149" s="7" t="s">
        <v>326</v>
      </c>
      <c r="C149" s="138">
        <f>'9.1.3. sz. mell '!C148+'9.2.3. sz. mell  '!C149</f>
        <v>0</v>
      </c>
      <c r="D149" s="138">
        <f>'9.1.3. sz. mell '!D148+'9.2.3. sz. mell  '!D149</f>
        <v>0</v>
      </c>
      <c r="E149" s="138">
        <f>'9.1.3. sz. mell '!E148+'9.2.3. sz. mell  '!E149</f>
        <v>0</v>
      </c>
      <c r="F149" s="306">
        <f aca="true" t="shared" si="14" ref="F149:F155">D149+E149</f>
        <v>0</v>
      </c>
      <c r="G149" s="240">
        <f aca="true" t="shared" si="15" ref="G149:G154">C149+F149</f>
        <v>0</v>
      </c>
    </row>
    <row r="150" spans="1:7" ht="12" customHeight="1">
      <c r="A150" s="13" t="s">
        <v>58</v>
      </c>
      <c r="B150" s="7" t="s">
        <v>333</v>
      </c>
      <c r="C150" s="138">
        <f>'9.1.3. sz. mell '!C149+'9.2.3. sz. mell  '!C150</f>
        <v>0</v>
      </c>
      <c r="D150" s="138">
        <f>'9.1.3. sz. mell '!D149+'9.2.3. sz. mell  '!D150</f>
        <v>0</v>
      </c>
      <c r="E150" s="138">
        <f>'9.1.3. sz. mell '!E149+'9.2.3. sz. mell  '!E150</f>
        <v>0</v>
      </c>
      <c r="F150" s="306">
        <f t="shared" si="14"/>
        <v>0</v>
      </c>
      <c r="G150" s="240">
        <f t="shared" si="15"/>
        <v>0</v>
      </c>
    </row>
    <row r="151" spans="1:7" ht="12" customHeight="1">
      <c r="A151" s="13" t="s">
        <v>188</v>
      </c>
      <c r="B151" s="7" t="s">
        <v>328</v>
      </c>
      <c r="C151" s="138">
        <f>'9.1.3. sz. mell '!C150+'9.2.3. sz. mell  '!C151</f>
        <v>0</v>
      </c>
      <c r="D151" s="138">
        <f>'9.1.3. sz. mell '!D150+'9.2.3. sz. mell  '!D151</f>
        <v>0</v>
      </c>
      <c r="E151" s="138">
        <f>'9.1.3. sz. mell '!E150+'9.2.3. sz. mell  '!E151</f>
        <v>0</v>
      </c>
      <c r="F151" s="306">
        <f t="shared" si="14"/>
        <v>0</v>
      </c>
      <c r="G151" s="240">
        <f t="shared" si="15"/>
        <v>0</v>
      </c>
    </row>
    <row r="152" spans="1:7" ht="12" customHeight="1">
      <c r="A152" s="13" t="s">
        <v>189</v>
      </c>
      <c r="B152" s="7" t="s">
        <v>334</v>
      </c>
      <c r="C152" s="138">
        <f>'9.1.3. sz. mell '!C151+'9.2.3. sz. mell  '!C152</f>
        <v>0</v>
      </c>
      <c r="D152" s="138">
        <f>'9.1.3. sz. mell '!D151+'9.2.3. sz. mell  '!D152</f>
        <v>0</v>
      </c>
      <c r="E152" s="138">
        <f>'9.1.3. sz. mell '!E151+'9.2.3. sz. mell  '!E152</f>
        <v>0</v>
      </c>
      <c r="F152" s="306">
        <f t="shared" si="14"/>
        <v>0</v>
      </c>
      <c r="G152" s="240">
        <f t="shared" si="15"/>
        <v>0</v>
      </c>
    </row>
    <row r="153" spans="1:7" ht="12" customHeight="1" thickBot="1">
      <c r="A153" s="13" t="s">
        <v>332</v>
      </c>
      <c r="B153" s="7" t="s">
        <v>335</v>
      </c>
      <c r="C153" s="138">
        <f>'9.1.3. sz. mell '!C152+'9.2.3. sz. mell  '!C153</f>
        <v>0</v>
      </c>
      <c r="D153" s="138">
        <f>'9.1.3. sz. mell '!D152+'9.2.3. sz. mell  '!D153</f>
        <v>0</v>
      </c>
      <c r="E153" s="138">
        <f>'9.1.3. sz. mell '!E152+'9.2.3. sz. mell  '!E153</f>
        <v>0</v>
      </c>
      <c r="F153" s="307">
        <f t="shared" si="14"/>
        <v>0</v>
      </c>
      <c r="G153" s="241">
        <f t="shared" si="15"/>
        <v>0</v>
      </c>
    </row>
    <row r="154" spans="1:7" ht="12" customHeight="1" thickBot="1">
      <c r="A154" s="18" t="s">
        <v>12</v>
      </c>
      <c r="B154" s="50" t="s">
        <v>336</v>
      </c>
      <c r="C154" s="203"/>
      <c r="D154" s="213"/>
      <c r="E154" s="203"/>
      <c r="F154" s="202">
        <f t="shared" si="14"/>
        <v>0</v>
      </c>
      <c r="G154" s="275">
        <f t="shared" si="15"/>
        <v>0</v>
      </c>
    </row>
    <row r="155" spans="1:7" ht="12" customHeight="1" thickBot="1">
      <c r="A155" s="18" t="s">
        <v>13</v>
      </c>
      <c r="B155" s="50" t="s">
        <v>337</v>
      </c>
      <c r="C155" s="203"/>
      <c r="D155" s="213"/>
      <c r="E155" s="276"/>
      <c r="F155" s="309">
        <f t="shared" si="14"/>
        <v>0</v>
      </c>
      <c r="G155" s="180">
        <f>C155+D155</f>
        <v>0</v>
      </c>
    </row>
    <row r="156" spans="1:11" ht="15" customHeight="1" thickBot="1">
      <c r="A156" s="18" t="s">
        <v>14</v>
      </c>
      <c r="B156" s="50" t="s">
        <v>339</v>
      </c>
      <c r="C156" s="204">
        <f>+C132+C136+C143+C148+C154+C155</f>
        <v>0</v>
      </c>
      <c r="D156" s="214">
        <f>+D132+D136+D143+D148+D154+D155</f>
        <v>0</v>
      </c>
      <c r="E156" s="204">
        <f>+E132+E136+E143+E148+E154+E155</f>
        <v>0</v>
      </c>
      <c r="F156" s="204">
        <f>+F132+F136+F143+F148+F154+F155</f>
        <v>0</v>
      </c>
      <c r="G156" s="198">
        <f>C156+F156</f>
        <v>0</v>
      </c>
      <c r="H156" s="160"/>
      <c r="I156" s="161"/>
      <c r="J156" s="161"/>
      <c r="K156" s="161"/>
    </row>
    <row r="157" spans="1:7" s="150" customFormat="1" ht="12.75" customHeight="1" thickBot="1">
      <c r="A157" s="81" t="s">
        <v>15</v>
      </c>
      <c r="B157" s="124" t="s">
        <v>338</v>
      </c>
      <c r="C157" s="204">
        <f>+C131+C156</f>
        <v>0</v>
      </c>
      <c r="D157" s="214">
        <f>+D131+D156</f>
        <v>0</v>
      </c>
      <c r="E157" s="204">
        <f>+E131+E156</f>
        <v>0</v>
      </c>
      <c r="F157" s="204">
        <f>+F131+F156</f>
        <v>0</v>
      </c>
      <c r="G157" s="198">
        <f>+G131+G156</f>
        <v>0</v>
      </c>
    </row>
    <row r="158" ht="7.5" customHeight="1"/>
    <row r="159" spans="1:7" ht="15.75">
      <c r="A159" s="402" t="s">
        <v>261</v>
      </c>
      <c r="B159" s="402"/>
      <c r="C159" s="402"/>
      <c r="D159" s="402"/>
      <c r="E159" s="402"/>
      <c r="F159" s="402"/>
      <c r="G159" s="402"/>
    </row>
    <row r="160" spans="1:7" ht="15" customHeight="1" thickBot="1">
      <c r="A160" s="404" t="s">
        <v>84</v>
      </c>
      <c r="B160" s="404"/>
      <c r="C160" s="83"/>
      <c r="G160" s="83" t="str">
        <f>G92</f>
        <v>Forintban</v>
      </c>
    </row>
    <row r="161" spans="1:7" ht="25.5" customHeight="1" thickBot="1">
      <c r="A161" s="18">
        <v>1</v>
      </c>
      <c r="B161" s="23" t="s">
        <v>340</v>
      </c>
      <c r="C161" s="206">
        <f>+C64-C131</f>
        <v>0</v>
      </c>
      <c r="D161" s="137">
        <f>+D64-D131</f>
        <v>0</v>
      </c>
      <c r="E161" s="137">
        <f>+E64-E131</f>
        <v>0</v>
      </c>
      <c r="F161" s="137">
        <f>+F64-F131</f>
        <v>0</v>
      </c>
      <c r="G161" s="77">
        <f>+G64-G131</f>
        <v>0</v>
      </c>
    </row>
    <row r="162" spans="1:7" ht="32.25" customHeight="1" thickBot="1">
      <c r="A162" s="18" t="s">
        <v>6</v>
      </c>
      <c r="B162" s="23" t="s">
        <v>346</v>
      </c>
      <c r="C162" s="137">
        <f>+C88-C156</f>
        <v>0</v>
      </c>
      <c r="D162" s="137">
        <f>+D88-D156</f>
        <v>0</v>
      </c>
      <c r="E162" s="137">
        <f>+E88-E156</f>
        <v>0</v>
      </c>
      <c r="F162" s="137">
        <f>+F88-F156</f>
        <v>0</v>
      </c>
      <c r="G162" s="77">
        <f>+G88-G156</f>
        <v>0</v>
      </c>
    </row>
  </sheetData>
  <sheetProtection/>
  <mergeCells count="12">
    <mergeCell ref="A1:G1"/>
    <mergeCell ref="A2:B2"/>
    <mergeCell ref="A3:A4"/>
    <mergeCell ref="B3:B4"/>
    <mergeCell ref="C3:G3"/>
    <mergeCell ref="A91:G91"/>
    <mergeCell ref="A92:B92"/>
    <mergeCell ref="A93:A94"/>
    <mergeCell ref="B93:B94"/>
    <mergeCell ref="C93:G93"/>
    <mergeCell ref="A159:G159"/>
    <mergeCell ref="A160:B160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alignWithMargins="0">
    <oddHeader>&amp;C&amp;"Times New Roman CE,Félkövér"&amp;12
SÁGVÁR KÖZSÉG ÖNKORMÁNYZATA
2018. ÉVI KÖLTSÉGVETÉS ÁLLAMIGAZGATÁSI FELADATOK MÓDOSÍTOTT MÉRLEGE&amp;10
&amp;R&amp;"Times New Roman CE,Félkövér" 1.4. melléklet a 9/2018. (VI.29.) önkormányzati rendelethez</oddHeader>
  </headerFooter>
  <rowBreaks count="3" manualBreakCount="3">
    <brk id="68" max="6" man="1"/>
    <brk id="90" max="4" man="1"/>
    <brk id="15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view="pageLayout" zoomScaleSheetLayoutView="100" workbookViewId="0" topLeftCell="A1">
      <selection activeCell="H28" activeCellId="1" sqref="H91 H28"/>
    </sheetView>
  </sheetViews>
  <sheetFormatPr defaultColWidth="9.00390625" defaultRowHeight="12.75"/>
  <cols>
    <col min="1" max="1" width="6.875" style="34" customWidth="1"/>
    <col min="2" max="2" width="48.00390625" style="58" customWidth="1"/>
    <col min="3" max="5" width="15.50390625" style="34" customWidth="1"/>
    <col min="6" max="6" width="55.125" style="34" customWidth="1"/>
    <col min="7" max="9" width="15.50390625" style="34" customWidth="1"/>
    <col min="10" max="16384" width="9.375" style="34" customWidth="1"/>
  </cols>
  <sheetData>
    <row r="1" spans="2:9" ht="39.75" customHeight="1">
      <c r="B1" s="90" t="s">
        <v>88</v>
      </c>
      <c r="C1" s="91"/>
      <c r="D1" s="91"/>
      <c r="E1" s="91"/>
      <c r="F1" s="91"/>
      <c r="G1" s="91"/>
      <c r="H1" s="91"/>
      <c r="I1" s="91"/>
    </row>
    <row r="2" spans="7:9" ht="14.25" thickBot="1">
      <c r="G2" s="92"/>
      <c r="H2" s="92"/>
      <c r="I2" s="92" t="s">
        <v>450</v>
      </c>
    </row>
    <row r="3" spans="1:9" ht="18" customHeight="1" thickBot="1">
      <c r="A3" s="410" t="s">
        <v>47</v>
      </c>
      <c r="B3" s="93" t="s">
        <v>37</v>
      </c>
      <c r="C3" s="94"/>
      <c r="D3" s="215"/>
      <c r="E3" s="215"/>
      <c r="F3" s="93" t="s">
        <v>38</v>
      </c>
      <c r="G3" s="95"/>
      <c r="H3" s="218"/>
      <c r="I3" s="219"/>
    </row>
    <row r="4" spans="1:9" s="96" customFormat="1" ht="42.75" customHeight="1" thickBot="1">
      <c r="A4" s="411"/>
      <c r="B4" s="59" t="s">
        <v>40</v>
      </c>
      <c r="C4" s="329" t="str">
        <f>+CONCATENATE('1.1.sz.mell.'!C3," eredeti előirányzat")</f>
        <v>2018. évi eredeti előirányzat</v>
      </c>
      <c r="D4" s="313" t="s">
        <v>489</v>
      </c>
      <c r="E4" s="315" t="s">
        <v>484</v>
      </c>
      <c r="F4" s="330" t="s">
        <v>40</v>
      </c>
      <c r="G4" s="329" t="str">
        <f>+C4</f>
        <v>2018. évi eredeti előirányzat</v>
      </c>
      <c r="H4" s="331" t="str">
        <f>+D4</f>
        <v>1.-2. sz. módosítás </v>
      </c>
      <c r="I4" s="332" t="str">
        <f>+E4</f>
        <v>2.számú módosítás utáni előirányzat</v>
      </c>
    </row>
    <row r="5" spans="1:9" s="100" customFormat="1" ht="12" customHeight="1" thickBot="1">
      <c r="A5" s="97" t="s">
        <v>353</v>
      </c>
      <c r="B5" s="98" t="s">
        <v>354</v>
      </c>
      <c r="C5" s="99" t="s">
        <v>355</v>
      </c>
      <c r="D5" s="216" t="s">
        <v>357</v>
      </c>
      <c r="E5" s="216" t="s">
        <v>432</v>
      </c>
      <c r="F5" s="98" t="s">
        <v>381</v>
      </c>
      <c r="G5" s="99" t="s">
        <v>359</v>
      </c>
      <c r="H5" s="99" t="s">
        <v>360</v>
      </c>
      <c r="I5" s="258" t="s">
        <v>433</v>
      </c>
    </row>
    <row r="6" spans="1:9" ht="12.75" customHeight="1">
      <c r="A6" s="101" t="s">
        <v>5</v>
      </c>
      <c r="B6" s="102" t="s">
        <v>262</v>
      </c>
      <c r="C6" s="84">
        <f>'1.1.sz.mell.'!C6</f>
        <v>156858899</v>
      </c>
      <c r="D6" s="84">
        <f>'1.1.sz.mell.'!F6</f>
        <v>1630295</v>
      </c>
      <c r="E6" s="246">
        <f>C6+D6</f>
        <v>158489194</v>
      </c>
      <c r="F6" s="102" t="s">
        <v>41</v>
      </c>
      <c r="G6" s="84">
        <f>'1.1.sz.mell.'!C97</f>
        <v>128270000</v>
      </c>
      <c r="H6" s="84">
        <f>'1.1.sz.mell.'!F97</f>
        <v>4865500</v>
      </c>
      <c r="I6" s="250">
        <f>G6+H6</f>
        <v>133135500</v>
      </c>
    </row>
    <row r="7" spans="1:9" ht="12.75" customHeight="1">
      <c r="A7" s="103" t="s">
        <v>6</v>
      </c>
      <c r="B7" s="104" t="s">
        <v>263</v>
      </c>
      <c r="C7" s="85">
        <f>'1.1.sz.mell.'!C13</f>
        <v>70797000</v>
      </c>
      <c r="D7" s="84">
        <f>'1.1.sz.mell.'!F13</f>
        <v>15251000</v>
      </c>
      <c r="E7" s="246">
        <f aca="true" t="shared" si="0" ref="E7:E16">C7+D7</f>
        <v>86048000</v>
      </c>
      <c r="F7" s="104" t="s">
        <v>104</v>
      </c>
      <c r="G7" s="85">
        <f>'1.1.sz.mell.'!C98</f>
        <v>25424000</v>
      </c>
      <c r="H7" s="85">
        <f>'1.1.sz.mell.'!F98</f>
        <v>615090</v>
      </c>
      <c r="I7" s="250">
        <f aca="true" t="shared" si="1" ref="I7:I17">G7+H7</f>
        <v>26039090</v>
      </c>
    </row>
    <row r="8" spans="1:9" ht="12.75" customHeight="1">
      <c r="A8" s="103" t="s">
        <v>7</v>
      </c>
      <c r="B8" s="104" t="s">
        <v>284</v>
      </c>
      <c r="C8" s="85">
        <f>'1.1.sz.mell.'!C19</f>
        <v>33531000</v>
      </c>
      <c r="D8" s="84">
        <f>'1.1.sz.mell.'!F19</f>
        <v>9477000</v>
      </c>
      <c r="E8" s="246">
        <f t="shared" si="0"/>
        <v>43008000</v>
      </c>
      <c r="F8" s="104" t="s">
        <v>127</v>
      </c>
      <c r="G8" s="85">
        <f>'1.1.sz.mell.'!C99</f>
        <v>112844000</v>
      </c>
      <c r="H8" s="85">
        <f>'1.1.sz.mell.'!F99</f>
        <v>4433000</v>
      </c>
      <c r="I8" s="250">
        <f t="shared" si="1"/>
        <v>117277000</v>
      </c>
    </row>
    <row r="9" spans="1:9" ht="12.75" customHeight="1">
      <c r="A9" s="103" t="s">
        <v>8</v>
      </c>
      <c r="B9" s="104" t="s">
        <v>95</v>
      </c>
      <c r="C9" s="85">
        <f>'1.1.sz.mell.'!C27</f>
        <v>69950000</v>
      </c>
      <c r="D9" s="84">
        <f>'1.1.sz.mell.'!F27</f>
        <v>0</v>
      </c>
      <c r="E9" s="246">
        <f t="shared" si="0"/>
        <v>69950000</v>
      </c>
      <c r="F9" s="104" t="s">
        <v>105</v>
      </c>
      <c r="G9" s="85">
        <f>'1.1.sz.mell.'!C100</f>
        <v>5390000</v>
      </c>
      <c r="H9" s="85">
        <f>'1.1.sz.mell.'!F100</f>
        <v>0</v>
      </c>
      <c r="I9" s="250">
        <f t="shared" si="1"/>
        <v>5390000</v>
      </c>
    </row>
    <row r="10" spans="1:9" ht="12.75" customHeight="1">
      <c r="A10" s="103" t="s">
        <v>9</v>
      </c>
      <c r="B10" s="105" t="s">
        <v>290</v>
      </c>
      <c r="C10" s="85">
        <f>'1.1.sz.mell.'!C36</f>
        <v>35859000</v>
      </c>
      <c r="D10" s="84">
        <f>'1.1.sz.mell.'!F36</f>
        <v>48000</v>
      </c>
      <c r="E10" s="246">
        <f t="shared" si="0"/>
        <v>35907000</v>
      </c>
      <c r="F10" s="104" t="s">
        <v>106</v>
      </c>
      <c r="G10" s="85">
        <f>'1.1.sz.mell.'!C101</f>
        <v>98929000</v>
      </c>
      <c r="H10" s="85">
        <f>'1.1.sz.mell.'!F101</f>
        <v>563000</v>
      </c>
      <c r="I10" s="250">
        <f t="shared" si="1"/>
        <v>99492000</v>
      </c>
    </row>
    <row r="11" spans="1:9" ht="12.75" customHeight="1">
      <c r="A11" s="103" t="s">
        <v>10</v>
      </c>
      <c r="B11" s="104" t="s">
        <v>264</v>
      </c>
      <c r="C11" s="86">
        <f>'1.1.sz.mell.'!C54</f>
        <v>100000</v>
      </c>
      <c r="D11" s="84">
        <f>'1.1.sz.mell.'!F54</f>
        <v>270000</v>
      </c>
      <c r="E11" s="246">
        <f t="shared" si="0"/>
        <v>370000</v>
      </c>
      <c r="F11" s="104" t="s">
        <v>35</v>
      </c>
      <c r="G11" s="85">
        <f>'1.1.sz.mell.'!C114</f>
        <v>5846562</v>
      </c>
      <c r="H11" s="85">
        <f>'1.1.sz.mell.'!F114</f>
        <v>-4572205</v>
      </c>
      <c r="I11" s="250">
        <f t="shared" si="1"/>
        <v>1274357</v>
      </c>
    </row>
    <row r="12" spans="1:9" ht="12.75" customHeight="1">
      <c r="A12" s="103" t="s">
        <v>11</v>
      </c>
      <c r="B12" s="104" t="s">
        <v>347</v>
      </c>
      <c r="C12" s="85"/>
      <c r="D12" s="85"/>
      <c r="E12" s="246">
        <f t="shared" si="0"/>
        <v>0</v>
      </c>
      <c r="F12" s="30"/>
      <c r="G12" s="85"/>
      <c r="H12" s="85"/>
      <c r="I12" s="250">
        <f t="shared" si="1"/>
        <v>0</v>
      </c>
    </row>
    <row r="13" spans="1:9" ht="12.75" customHeight="1">
      <c r="A13" s="103" t="s">
        <v>12</v>
      </c>
      <c r="B13" s="30"/>
      <c r="C13" s="85"/>
      <c r="D13" s="85"/>
      <c r="E13" s="246">
        <f t="shared" si="0"/>
        <v>0</v>
      </c>
      <c r="F13" s="30"/>
      <c r="G13" s="85"/>
      <c r="H13" s="85"/>
      <c r="I13" s="250">
        <f t="shared" si="1"/>
        <v>0</v>
      </c>
    </row>
    <row r="14" spans="1:9" ht="12.75" customHeight="1">
      <c r="A14" s="103" t="s">
        <v>13</v>
      </c>
      <c r="B14" s="162"/>
      <c r="C14" s="86"/>
      <c r="D14" s="86"/>
      <c r="E14" s="246">
        <f t="shared" si="0"/>
        <v>0</v>
      </c>
      <c r="F14" s="30"/>
      <c r="G14" s="85"/>
      <c r="H14" s="85"/>
      <c r="I14" s="250">
        <f t="shared" si="1"/>
        <v>0</v>
      </c>
    </row>
    <row r="15" spans="1:9" ht="12.75" customHeight="1">
      <c r="A15" s="103" t="s">
        <v>14</v>
      </c>
      <c r="B15" s="30"/>
      <c r="C15" s="85"/>
      <c r="D15" s="85"/>
      <c r="E15" s="246">
        <f t="shared" si="0"/>
        <v>0</v>
      </c>
      <c r="F15" s="30"/>
      <c r="G15" s="85"/>
      <c r="H15" s="85"/>
      <c r="I15" s="250">
        <f t="shared" si="1"/>
        <v>0</v>
      </c>
    </row>
    <row r="16" spans="1:9" ht="12.75" customHeight="1">
      <c r="A16" s="103" t="s">
        <v>15</v>
      </c>
      <c r="B16" s="30"/>
      <c r="C16" s="85"/>
      <c r="D16" s="85"/>
      <c r="E16" s="246">
        <f t="shared" si="0"/>
        <v>0</v>
      </c>
      <c r="F16" s="30"/>
      <c r="G16" s="85"/>
      <c r="H16" s="85"/>
      <c r="I16" s="250">
        <f t="shared" si="1"/>
        <v>0</v>
      </c>
    </row>
    <row r="17" spans="1:9" ht="12.75" customHeight="1" thickBot="1">
      <c r="A17" s="103" t="s">
        <v>16</v>
      </c>
      <c r="B17" s="36"/>
      <c r="C17" s="87"/>
      <c r="D17" s="87"/>
      <c r="E17" s="247"/>
      <c r="F17" s="30"/>
      <c r="G17" s="87"/>
      <c r="H17" s="87"/>
      <c r="I17" s="250">
        <f t="shared" si="1"/>
        <v>0</v>
      </c>
    </row>
    <row r="18" spans="1:9" ht="21.75" thickBot="1">
      <c r="A18" s="106" t="s">
        <v>17</v>
      </c>
      <c r="B18" s="51" t="s">
        <v>348</v>
      </c>
      <c r="C18" s="88">
        <f>C6+C7+C9+C10+C11</f>
        <v>333564899</v>
      </c>
      <c r="D18" s="88">
        <f>D6+D7+D9+D10+D11</f>
        <v>17199295</v>
      </c>
      <c r="E18" s="88">
        <f>E6+E7+E9+E10+E11</f>
        <v>350764194</v>
      </c>
      <c r="F18" s="51" t="s">
        <v>270</v>
      </c>
      <c r="G18" s="88">
        <f>SUM(G6:G17)</f>
        <v>376703562</v>
      </c>
      <c r="H18" s="88">
        <f>SUM(H6:H17)</f>
        <v>5904385</v>
      </c>
      <c r="I18" s="122">
        <f>SUM(I6:I17)</f>
        <v>382607947</v>
      </c>
    </row>
    <row r="19" spans="1:9" ht="12.75" customHeight="1">
      <c r="A19" s="107" t="s">
        <v>18</v>
      </c>
      <c r="B19" s="108" t="s">
        <v>267</v>
      </c>
      <c r="C19" s="249">
        <f>+C20+C21+C22+C23</f>
        <v>572614522</v>
      </c>
      <c r="D19" s="249">
        <f>+D20+D21+D22+D23</f>
        <v>-444779694</v>
      </c>
      <c r="E19" s="249">
        <f>+E20+E21+E22+E23</f>
        <v>127834828</v>
      </c>
      <c r="F19" s="109" t="s">
        <v>112</v>
      </c>
      <c r="G19" s="89">
        <f>'1.1.sz.mell.'!C136</f>
        <v>400000000</v>
      </c>
      <c r="H19" s="89">
        <f>'1.1.sz.mell.'!F136</f>
        <v>0</v>
      </c>
      <c r="I19" s="251">
        <f>G19+H19</f>
        <v>400000000</v>
      </c>
    </row>
    <row r="20" spans="1:9" ht="12.75" customHeight="1">
      <c r="A20" s="110" t="s">
        <v>19</v>
      </c>
      <c r="B20" s="109" t="s">
        <v>120</v>
      </c>
      <c r="C20" s="42">
        <f>'1.1.sz.mell.'!C75</f>
        <v>572614522</v>
      </c>
      <c r="D20" s="42">
        <f>'1.1.sz.mell.'!F75</f>
        <v>-444779694</v>
      </c>
      <c r="E20" s="248">
        <f>C20+D20</f>
        <v>127834828</v>
      </c>
      <c r="F20" s="109" t="s">
        <v>269</v>
      </c>
      <c r="G20" s="42"/>
      <c r="H20" s="42"/>
      <c r="I20" s="252">
        <f aca="true" t="shared" si="2" ref="I20:I28">G20+H20</f>
        <v>0</v>
      </c>
    </row>
    <row r="21" spans="1:9" ht="12.75" customHeight="1">
      <c r="A21" s="110" t="s">
        <v>20</v>
      </c>
      <c r="B21" s="109" t="s">
        <v>121</v>
      </c>
      <c r="C21" s="42"/>
      <c r="D21" s="42"/>
      <c r="E21" s="248">
        <f>C21+D21</f>
        <v>0</v>
      </c>
      <c r="F21" s="109" t="s">
        <v>86</v>
      </c>
      <c r="G21" s="42"/>
      <c r="H21" s="42"/>
      <c r="I21" s="252">
        <f t="shared" si="2"/>
        <v>0</v>
      </c>
    </row>
    <row r="22" spans="1:9" ht="12.75" customHeight="1">
      <c r="A22" s="110" t="s">
        <v>21</v>
      </c>
      <c r="B22" s="109" t="s">
        <v>125</v>
      </c>
      <c r="C22" s="42"/>
      <c r="D22" s="42"/>
      <c r="E22" s="248">
        <f>C22+D22</f>
        <v>0</v>
      </c>
      <c r="F22" s="109" t="s">
        <v>87</v>
      </c>
      <c r="G22" s="42"/>
      <c r="H22" s="42"/>
      <c r="I22" s="252">
        <f t="shared" si="2"/>
        <v>0</v>
      </c>
    </row>
    <row r="23" spans="1:9" ht="12.75" customHeight="1">
      <c r="A23" s="110" t="s">
        <v>22</v>
      </c>
      <c r="B23" s="109" t="s">
        <v>126</v>
      </c>
      <c r="C23" s="42"/>
      <c r="D23" s="42"/>
      <c r="E23" s="248">
        <f>C23+D23</f>
        <v>0</v>
      </c>
      <c r="F23" s="108" t="s">
        <v>260</v>
      </c>
      <c r="G23" s="42">
        <f>'1.1.sz.mell.'!C145</f>
        <v>5007859</v>
      </c>
      <c r="H23" s="42">
        <f>'1.1.sz.mell.'!F145</f>
        <v>693000</v>
      </c>
      <c r="I23" s="252">
        <f t="shared" si="2"/>
        <v>5700859</v>
      </c>
    </row>
    <row r="24" spans="1:9" ht="12.75" customHeight="1">
      <c r="A24" s="110" t="s">
        <v>23</v>
      </c>
      <c r="B24" s="109" t="s">
        <v>268</v>
      </c>
      <c r="C24" s="248">
        <f>+C25+C26</f>
        <v>427000000</v>
      </c>
      <c r="D24" s="248">
        <f>+D25+D26</f>
        <v>53354784</v>
      </c>
      <c r="E24" s="248">
        <f>+E25+E26</f>
        <v>480354784</v>
      </c>
      <c r="F24" s="109" t="s">
        <v>113</v>
      </c>
      <c r="G24" s="42"/>
      <c r="H24" s="42"/>
      <c r="I24" s="252">
        <f t="shared" si="2"/>
        <v>0</v>
      </c>
    </row>
    <row r="25" spans="1:9" ht="12.75" customHeight="1">
      <c r="A25" s="107" t="s">
        <v>24</v>
      </c>
      <c r="B25" s="108" t="s">
        <v>265</v>
      </c>
      <c r="C25" s="89">
        <f>'1.1.sz.mell.'!C68</f>
        <v>27000000</v>
      </c>
      <c r="D25" s="89">
        <f>'1.1.sz.mell.'!F68</f>
        <v>53354784</v>
      </c>
      <c r="E25" s="249">
        <f>C25+D25</f>
        <v>80354784</v>
      </c>
      <c r="F25" s="102" t="s">
        <v>330</v>
      </c>
      <c r="G25" s="89"/>
      <c r="H25" s="89"/>
      <c r="I25" s="251">
        <f t="shared" si="2"/>
        <v>0</v>
      </c>
    </row>
    <row r="26" spans="1:9" ht="12.75" customHeight="1">
      <c r="A26" s="110" t="s">
        <v>25</v>
      </c>
      <c r="B26" s="109" t="s">
        <v>266</v>
      </c>
      <c r="C26" s="42">
        <f>'1.1.sz.mell.'!C72</f>
        <v>400000000</v>
      </c>
      <c r="D26" s="42"/>
      <c r="E26" s="248">
        <f>C26+D26</f>
        <v>400000000</v>
      </c>
      <c r="F26" s="104" t="s">
        <v>336</v>
      </c>
      <c r="G26" s="42"/>
      <c r="H26" s="42"/>
      <c r="I26" s="252">
        <f t="shared" si="2"/>
        <v>0</v>
      </c>
    </row>
    <row r="27" spans="1:9" ht="12.75" customHeight="1">
      <c r="A27" s="103" t="s">
        <v>26</v>
      </c>
      <c r="B27" s="115" t="s">
        <v>482</v>
      </c>
      <c r="C27" s="42">
        <f>'1.1.sz.mell.'!C80</f>
        <v>0</v>
      </c>
      <c r="D27" s="42">
        <f>'1.1.sz.mell.'!F80</f>
        <v>400000000</v>
      </c>
      <c r="E27" s="248">
        <f>C27+D27</f>
        <v>400000000</v>
      </c>
      <c r="F27" s="104" t="s">
        <v>337</v>
      </c>
      <c r="G27" s="42"/>
      <c r="H27" s="42"/>
      <c r="I27" s="252">
        <f t="shared" si="2"/>
        <v>0</v>
      </c>
    </row>
    <row r="28" spans="1:9" ht="12.75" customHeight="1" thickBot="1">
      <c r="A28" s="133" t="s">
        <v>27</v>
      </c>
      <c r="B28" s="108" t="s">
        <v>223</v>
      </c>
      <c r="C28" s="89"/>
      <c r="D28" s="89"/>
      <c r="E28" s="249">
        <f>C28+D28</f>
        <v>0</v>
      </c>
      <c r="F28" s="164"/>
      <c r="G28" s="89"/>
      <c r="H28" s="89"/>
      <c r="I28" s="251">
        <f t="shared" si="2"/>
        <v>0</v>
      </c>
    </row>
    <row r="29" spans="1:9" ht="24" customHeight="1" thickBot="1">
      <c r="A29" s="106" t="s">
        <v>28</v>
      </c>
      <c r="B29" s="51" t="s">
        <v>349</v>
      </c>
      <c r="C29" s="88">
        <f>+C19+C24+C27+C28</f>
        <v>999614522</v>
      </c>
      <c r="D29" s="88">
        <f>+D19+D24+D27+D28</f>
        <v>8575090</v>
      </c>
      <c r="E29" s="217">
        <f>+E19+E24+E27+E28</f>
        <v>1008189612</v>
      </c>
      <c r="F29" s="51" t="s">
        <v>351</v>
      </c>
      <c r="G29" s="88">
        <f>SUM(G19:G28)</f>
        <v>405007859</v>
      </c>
      <c r="H29" s="88">
        <f>SUM(H19:H28)</f>
        <v>693000</v>
      </c>
      <c r="I29" s="122">
        <f>SUM(I19:I28)</f>
        <v>405700859</v>
      </c>
    </row>
    <row r="30" spans="1:9" ht="13.5" thickBot="1">
      <c r="A30" s="106" t="s">
        <v>29</v>
      </c>
      <c r="B30" s="112" t="s">
        <v>350</v>
      </c>
      <c r="C30" s="259">
        <f>+C18+C29</f>
        <v>1333179421</v>
      </c>
      <c r="D30" s="259">
        <f>+D18+D29</f>
        <v>25774385</v>
      </c>
      <c r="E30" s="260">
        <f>+E18+E29</f>
        <v>1358953806</v>
      </c>
      <c r="F30" s="112" t="s">
        <v>352</v>
      </c>
      <c r="G30" s="259">
        <f>+G18+G29</f>
        <v>781711421</v>
      </c>
      <c r="H30" s="259">
        <f>+H18+H29</f>
        <v>6597385</v>
      </c>
      <c r="I30" s="260">
        <f>+I18+I29</f>
        <v>788308806</v>
      </c>
    </row>
    <row r="31" spans="1:9" ht="13.5" thickBot="1">
      <c r="A31" s="106" t="s">
        <v>30</v>
      </c>
      <c r="B31" s="112" t="s">
        <v>90</v>
      </c>
      <c r="C31" s="259">
        <f>IF(C18-G18&lt;0,G18-C18,"-")</f>
        <v>43138663</v>
      </c>
      <c r="D31" s="259" t="str">
        <f>IF(D18-H18&lt;0,H18-D18,"-")</f>
        <v>-</v>
      </c>
      <c r="E31" s="260">
        <f>IF(E18-I18&lt;0,I18-E18,"-")</f>
        <v>31843753</v>
      </c>
      <c r="F31" s="112" t="s">
        <v>91</v>
      </c>
      <c r="G31" s="259" t="str">
        <f>IF(C18-G18&gt;0,C18-G18,"-")</f>
        <v>-</v>
      </c>
      <c r="H31" s="259">
        <f>IF(D18-H18&gt;0,D18-H18,"-")</f>
        <v>11294910</v>
      </c>
      <c r="I31" s="260" t="str">
        <f>IF(E18-I18&gt;0,E18-I18,"-")</f>
        <v>-</v>
      </c>
    </row>
    <row r="32" spans="1:9" ht="13.5" thickBot="1">
      <c r="A32" s="106" t="s">
        <v>31</v>
      </c>
      <c r="B32" s="112" t="s">
        <v>435</v>
      </c>
      <c r="C32" s="259" t="str">
        <f>IF(C30-G30&lt;0,G30-C30,"-")</f>
        <v>-</v>
      </c>
      <c r="D32" s="259" t="str">
        <f>IF(D30-H30&lt;0,H30-D30,"-")</f>
        <v>-</v>
      </c>
      <c r="E32" s="259" t="str">
        <f>IF(E30-I30&lt;0,I30-E30,"-")</f>
        <v>-</v>
      </c>
      <c r="F32" s="112" t="s">
        <v>436</v>
      </c>
      <c r="G32" s="259">
        <f>IF(C30-G30&gt;0,C30-G30,"-")</f>
        <v>551468000</v>
      </c>
      <c r="H32" s="259">
        <f>IF(D30-H30&gt;0,D30-H30,"-")</f>
        <v>19177000</v>
      </c>
      <c r="I32" s="261">
        <f>IF(E30-I30&gt;0,E30-I30,"-")</f>
        <v>570645000</v>
      </c>
    </row>
    <row r="33" spans="2:6" ht="18.75">
      <c r="B33" s="412"/>
      <c r="C33" s="412"/>
      <c r="D33" s="412"/>
      <c r="E33" s="412"/>
      <c r="F33" s="412"/>
    </row>
  </sheetData>
  <sheetProtection/>
  <mergeCells count="2">
    <mergeCell ref="A3:A4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>&amp;C&amp;"Times New Roman CE,Félkövér"&amp;12SÁGVÁR KÖZSÉG ÖNKORMÁNYZATA&amp;R&amp;"Times New Roman CE,Félkövér" 2.1. melléklet a 9/2018. (VI.29.)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view="pageLayout" zoomScaleSheetLayoutView="100" workbookViewId="0" topLeftCell="C1">
      <selection activeCell="H28" activeCellId="1" sqref="H91 H28"/>
    </sheetView>
  </sheetViews>
  <sheetFormatPr defaultColWidth="9.00390625" defaultRowHeight="12.75"/>
  <cols>
    <col min="1" max="1" width="6.875" style="34" customWidth="1"/>
    <col min="2" max="2" width="49.875" style="58" customWidth="1"/>
    <col min="3" max="5" width="15.50390625" style="34" customWidth="1"/>
    <col min="6" max="6" width="49.875" style="34" customWidth="1"/>
    <col min="7" max="9" width="15.50390625" style="34" customWidth="1"/>
    <col min="10" max="16384" width="9.375" style="34" customWidth="1"/>
  </cols>
  <sheetData>
    <row r="1" spans="2:9" ht="15.75">
      <c r="B1" s="413" t="s">
        <v>456</v>
      </c>
      <c r="C1" s="413"/>
      <c r="D1" s="413"/>
      <c r="E1" s="413"/>
      <c r="F1" s="413"/>
      <c r="G1" s="413"/>
      <c r="H1" s="413"/>
      <c r="I1" s="413"/>
    </row>
    <row r="2" spans="2:9" ht="31.5" customHeight="1">
      <c r="B2" s="90" t="s">
        <v>89</v>
      </c>
      <c r="C2" s="91"/>
      <c r="D2" s="91"/>
      <c r="E2" s="91"/>
      <c r="F2" s="91"/>
      <c r="G2" s="91"/>
      <c r="H2" s="91"/>
      <c r="I2" s="91"/>
    </row>
    <row r="3" spans="7:9" ht="14.25" thickBot="1">
      <c r="G3" s="92"/>
      <c r="H3" s="92"/>
      <c r="I3" s="92" t="str">
        <f>'2.1.sz.mell  '!I2</f>
        <v>Forintban</v>
      </c>
    </row>
    <row r="4" spans="1:9" ht="13.5" customHeight="1" thickBot="1">
      <c r="A4" s="410" t="s">
        <v>47</v>
      </c>
      <c r="B4" s="93" t="s">
        <v>37</v>
      </c>
      <c r="C4" s="94"/>
      <c r="D4" s="215"/>
      <c r="E4" s="215"/>
      <c r="F4" s="93" t="s">
        <v>38</v>
      </c>
      <c r="G4" s="95"/>
      <c r="H4" s="218"/>
      <c r="I4" s="219"/>
    </row>
    <row r="5" spans="1:9" s="96" customFormat="1" ht="36.75" thickBot="1">
      <c r="A5" s="411"/>
      <c r="B5" s="59" t="s">
        <v>40</v>
      </c>
      <c r="C5" s="329" t="str">
        <f>+CONCATENATE('1.1.sz.mell.'!C3," eredeti előirányzat")</f>
        <v>2018. évi eredeti előirányzat</v>
      </c>
      <c r="D5" s="313" t="s">
        <v>489</v>
      </c>
      <c r="E5" s="315" t="s">
        <v>484</v>
      </c>
      <c r="F5" s="330" t="s">
        <v>40</v>
      </c>
      <c r="G5" s="329" t="str">
        <f>+C5</f>
        <v>2018. évi eredeti előirányzat</v>
      </c>
      <c r="H5" s="331" t="str">
        <f>+D5</f>
        <v>1.-2. sz. módosítás </v>
      </c>
      <c r="I5" s="332" t="str">
        <f>+E5</f>
        <v>2.számú módosítás utáni előirányzat</v>
      </c>
    </row>
    <row r="6" spans="1:9" s="96" customFormat="1" ht="13.5" thickBot="1">
      <c r="A6" s="97" t="s">
        <v>353</v>
      </c>
      <c r="B6" s="98" t="s">
        <v>354</v>
      </c>
      <c r="C6" s="99" t="s">
        <v>355</v>
      </c>
      <c r="D6" s="216" t="s">
        <v>357</v>
      </c>
      <c r="E6" s="216" t="s">
        <v>432</v>
      </c>
      <c r="F6" s="98" t="s">
        <v>381</v>
      </c>
      <c r="G6" s="99" t="s">
        <v>359</v>
      </c>
      <c r="H6" s="99" t="s">
        <v>360</v>
      </c>
      <c r="I6" s="258" t="s">
        <v>433</v>
      </c>
    </row>
    <row r="7" spans="1:9" ht="12.75" customHeight="1">
      <c r="A7" s="101" t="s">
        <v>5</v>
      </c>
      <c r="B7" s="102" t="s">
        <v>271</v>
      </c>
      <c r="C7" s="84">
        <f>'1.1.sz.mell.'!C20</f>
        <v>102300000</v>
      </c>
      <c r="D7" s="84">
        <f>'1.1.sz.mell.'!F20</f>
        <v>-14763000</v>
      </c>
      <c r="E7" s="246">
        <f>C7+D7</f>
        <v>87537000</v>
      </c>
      <c r="F7" s="102" t="s">
        <v>122</v>
      </c>
      <c r="G7" s="84">
        <f>'1.1.sz.mell.'!C118</f>
        <v>653768000</v>
      </c>
      <c r="H7" s="222">
        <f>'1.1.sz.mell.'!F118</f>
        <v>4414000</v>
      </c>
      <c r="I7" s="253">
        <f>G7+H7</f>
        <v>658182000</v>
      </c>
    </row>
    <row r="8" spans="1:9" ht="12.75">
      <c r="A8" s="103" t="s">
        <v>6</v>
      </c>
      <c r="B8" s="104" t="s">
        <v>272</v>
      </c>
      <c r="C8" s="85">
        <f>'1.1.sz.mell.'!C26</f>
        <v>35441000</v>
      </c>
      <c r="D8" s="85">
        <f>'1.1.sz.mell.'!F26</f>
        <v>0</v>
      </c>
      <c r="E8" s="246">
        <f aca="true" t="shared" si="0" ref="E8:E17">C8+D8</f>
        <v>35441000</v>
      </c>
      <c r="F8" s="104" t="s">
        <v>277</v>
      </c>
      <c r="G8" s="85">
        <f>'1.1.sz.mell.'!C119</f>
        <v>570441000</v>
      </c>
      <c r="H8" s="85">
        <f>'1.1.sz.mell.'!F119</f>
        <v>5974000</v>
      </c>
      <c r="I8" s="254">
        <f aca="true" t="shared" si="1" ref="I8:I30">G8+H8</f>
        <v>576415000</v>
      </c>
    </row>
    <row r="9" spans="1:9" ht="12.75" customHeight="1">
      <c r="A9" s="103" t="s">
        <v>7</v>
      </c>
      <c r="B9" s="104" t="s">
        <v>2</v>
      </c>
      <c r="C9" s="85">
        <f>'1.1.sz.mell.'!C48</f>
        <v>0</v>
      </c>
      <c r="D9" s="85">
        <f>'1.1.sz.mell.'!F48</f>
        <v>0</v>
      </c>
      <c r="E9" s="246">
        <f t="shared" si="0"/>
        <v>0</v>
      </c>
      <c r="F9" s="104" t="s">
        <v>108</v>
      </c>
      <c r="G9" s="85"/>
      <c r="H9" s="85"/>
      <c r="I9" s="254">
        <f t="shared" si="1"/>
        <v>0</v>
      </c>
    </row>
    <row r="10" spans="1:9" ht="12.75" customHeight="1">
      <c r="A10" s="103" t="s">
        <v>8</v>
      </c>
      <c r="B10" s="104" t="s">
        <v>273</v>
      </c>
      <c r="C10" s="85">
        <f>'1.1.sz.mell.'!C59</f>
        <v>0</v>
      </c>
      <c r="D10" s="85">
        <f>'1.1.sz.mell.'!F59</f>
        <v>0</v>
      </c>
      <c r="E10" s="246">
        <f t="shared" si="0"/>
        <v>0</v>
      </c>
      <c r="F10" s="104" t="s">
        <v>278</v>
      </c>
      <c r="G10" s="85"/>
      <c r="H10" s="85"/>
      <c r="I10" s="254">
        <f t="shared" si="1"/>
        <v>0</v>
      </c>
    </row>
    <row r="11" spans="1:9" ht="12.75" customHeight="1">
      <c r="A11" s="103" t="s">
        <v>9</v>
      </c>
      <c r="B11" s="104" t="s">
        <v>274</v>
      </c>
      <c r="C11" s="85"/>
      <c r="D11" s="85"/>
      <c r="E11" s="246">
        <f t="shared" si="0"/>
        <v>0</v>
      </c>
      <c r="F11" s="104" t="s">
        <v>124</v>
      </c>
      <c r="G11" s="85"/>
      <c r="H11" s="85"/>
      <c r="I11" s="254">
        <f t="shared" si="1"/>
        <v>0</v>
      </c>
    </row>
    <row r="12" spans="1:9" ht="12.75" customHeight="1">
      <c r="A12" s="103" t="s">
        <v>10</v>
      </c>
      <c r="B12" s="104" t="s">
        <v>275</v>
      </c>
      <c r="C12" s="86"/>
      <c r="D12" s="86"/>
      <c r="E12" s="246">
        <f t="shared" si="0"/>
        <v>0</v>
      </c>
      <c r="F12" s="165"/>
      <c r="G12" s="85"/>
      <c r="H12" s="85"/>
      <c r="I12" s="254">
        <f t="shared" si="1"/>
        <v>0</v>
      </c>
    </row>
    <row r="13" spans="1:9" ht="12.75" customHeight="1">
      <c r="A13" s="103" t="s">
        <v>11</v>
      </c>
      <c r="B13" s="30"/>
      <c r="C13" s="85"/>
      <c r="D13" s="85"/>
      <c r="E13" s="246">
        <f t="shared" si="0"/>
        <v>0</v>
      </c>
      <c r="F13" s="165"/>
      <c r="G13" s="85"/>
      <c r="H13" s="85"/>
      <c r="I13" s="254">
        <f t="shared" si="1"/>
        <v>0</v>
      </c>
    </row>
    <row r="14" spans="1:9" ht="12.75" customHeight="1">
      <c r="A14" s="103" t="s">
        <v>12</v>
      </c>
      <c r="B14" s="30"/>
      <c r="C14" s="85"/>
      <c r="D14" s="85"/>
      <c r="E14" s="246">
        <f t="shared" si="0"/>
        <v>0</v>
      </c>
      <c r="F14" s="166"/>
      <c r="G14" s="85"/>
      <c r="H14" s="85"/>
      <c r="I14" s="254">
        <f t="shared" si="1"/>
        <v>0</v>
      </c>
    </row>
    <row r="15" spans="1:9" ht="12.75" customHeight="1">
      <c r="A15" s="103" t="s">
        <v>13</v>
      </c>
      <c r="B15" s="163"/>
      <c r="C15" s="86"/>
      <c r="D15" s="86"/>
      <c r="E15" s="246">
        <f t="shared" si="0"/>
        <v>0</v>
      </c>
      <c r="F15" s="165"/>
      <c r="G15" s="85"/>
      <c r="H15" s="85"/>
      <c r="I15" s="254">
        <f t="shared" si="1"/>
        <v>0</v>
      </c>
    </row>
    <row r="16" spans="1:9" ht="12.75">
      <c r="A16" s="103" t="s">
        <v>14</v>
      </c>
      <c r="B16" s="30"/>
      <c r="C16" s="86"/>
      <c r="D16" s="86"/>
      <c r="E16" s="246">
        <f t="shared" si="0"/>
        <v>0</v>
      </c>
      <c r="F16" s="165"/>
      <c r="G16" s="85"/>
      <c r="H16" s="85"/>
      <c r="I16" s="254">
        <f t="shared" si="1"/>
        <v>0</v>
      </c>
    </row>
    <row r="17" spans="1:9" ht="12.75" customHeight="1" thickBot="1">
      <c r="A17" s="133" t="s">
        <v>15</v>
      </c>
      <c r="B17" s="164"/>
      <c r="C17" s="135"/>
      <c r="D17" s="135"/>
      <c r="E17" s="246">
        <f t="shared" si="0"/>
        <v>0</v>
      </c>
      <c r="F17" s="134" t="s">
        <v>35</v>
      </c>
      <c r="G17" s="220"/>
      <c r="H17" s="220"/>
      <c r="I17" s="255">
        <f t="shared" si="1"/>
        <v>0</v>
      </c>
    </row>
    <row r="18" spans="1:9" ht="15.75" customHeight="1" thickBot="1">
      <c r="A18" s="106" t="s">
        <v>16</v>
      </c>
      <c r="B18" s="51" t="s">
        <v>285</v>
      </c>
      <c r="C18" s="88">
        <f>+C7+C9+C10+C12+C13+C14+C15+C16+C17</f>
        <v>102300000</v>
      </c>
      <c r="D18" s="88">
        <f>+D7+D9+D10+D12+D13+D14+D15+D16+D17</f>
        <v>-14763000</v>
      </c>
      <c r="E18" s="88">
        <f>+E7+E9+E10+E12+E13+E14+E15+E16+E17</f>
        <v>87537000</v>
      </c>
      <c r="F18" s="51" t="s">
        <v>286</v>
      </c>
      <c r="G18" s="88">
        <f>+G7+G9+G11+G12+G13+G14+G15+G16+G17</f>
        <v>653768000</v>
      </c>
      <c r="H18" s="88">
        <f>+H7+H9+H11+H12+H13+H14+H15+H16+H17</f>
        <v>4414000</v>
      </c>
      <c r="I18" s="122">
        <f>+I7+I9+I11+I12+I13+I14+I15+I16+I17</f>
        <v>658182000</v>
      </c>
    </row>
    <row r="19" spans="1:9" ht="12.75" customHeight="1">
      <c r="A19" s="101" t="s">
        <v>17</v>
      </c>
      <c r="B19" s="114" t="s">
        <v>140</v>
      </c>
      <c r="C19" s="121">
        <f>+C20+C21+C22+C23+C24</f>
        <v>0</v>
      </c>
      <c r="D19" s="121">
        <f>+D20+D21+D22+D23+D24</f>
        <v>0</v>
      </c>
      <c r="E19" s="121">
        <f>+E20+E21+E22+E23+E24</f>
        <v>0</v>
      </c>
      <c r="F19" s="109" t="s">
        <v>112</v>
      </c>
      <c r="G19" s="221"/>
      <c r="H19" s="221"/>
      <c r="I19" s="256">
        <f t="shared" si="1"/>
        <v>0</v>
      </c>
    </row>
    <row r="20" spans="1:9" ht="12.75" customHeight="1">
      <c r="A20" s="103" t="s">
        <v>18</v>
      </c>
      <c r="B20" s="115" t="s">
        <v>129</v>
      </c>
      <c r="C20" s="42"/>
      <c r="D20" s="42"/>
      <c r="E20" s="248">
        <f aca="true" t="shared" si="2" ref="E20:E30">C20+D20</f>
        <v>0</v>
      </c>
      <c r="F20" s="109" t="s">
        <v>115</v>
      </c>
      <c r="G20" s="42"/>
      <c r="H20" s="42"/>
      <c r="I20" s="252">
        <f t="shared" si="1"/>
        <v>0</v>
      </c>
    </row>
    <row r="21" spans="1:9" ht="12.75" customHeight="1">
      <c r="A21" s="101" t="s">
        <v>19</v>
      </c>
      <c r="B21" s="115" t="s">
        <v>130</v>
      </c>
      <c r="C21" s="42"/>
      <c r="D21" s="42"/>
      <c r="E21" s="248">
        <f t="shared" si="2"/>
        <v>0</v>
      </c>
      <c r="F21" s="109" t="s">
        <v>86</v>
      </c>
      <c r="G21" s="42"/>
      <c r="H21" s="42"/>
      <c r="I21" s="252">
        <f t="shared" si="1"/>
        <v>0</v>
      </c>
    </row>
    <row r="22" spans="1:9" ht="12.75" customHeight="1">
      <c r="A22" s="103" t="s">
        <v>20</v>
      </c>
      <c r="B22" s="115" t="s">
        <v>131</v>
      </c>
      <c r="C22" s="42"/>
      <c r="D22" s="42"/>
      <c r="E22" s="248">
        <f t="shared" si="2"/>
        <v>0</v>
      </c>
      <c r="F22" s="109" t="s">
        <v>87</v>
      </c>
      <c r="G22" s="42"/>
      <c r="H22" s="42"/>
      <c r="I22" s="252">
        <f t="shared" si="1"/>
        <v>0</v>
      </c>
    </row>
    <row r="23" spans="1:9" ht="12.75" customHeight="1">
      <c r="A23" s="101" t="s">
        <v>21</v>
      </c>
      <c r="B23" s="115" t="s">
        <v>132</v>
      </c>
      <c r="C23" s="42"/>
      <c r="D23" s="42"/>
      <c r="E23" s="248">
        <f t="shared" si="2"/>
        <v>0</v>
      </c>
      <c r="F23" s="108" t="s">
        <v>128</v>
      </c>
      <c r="G23" s="42"/>
      <c r="H23" s="42"/>
      <c r="I23" s="252">
        <f t="shared" si="1"/>
        <v>0</v>
      </c>
    </row>
    <row r="24" spans="1:9" ht="12.75" customHeight="1">
      <c r="A24" s="103" t="s">
        <v>22</v>
      </c>
      <c r="B24" s="116" t="s">
        <v>133</v>
      </c>
      <c r="C24" s="42"/>
      <c r="D24" s="42"/>
      <c r="E24" s="248">
        <f t="shared" si="2"/>
        <v>0</v>
      </c>
      <c r="F24" s="109" t="s">
        <v>116</v>
      </c>
      <c r="G24" s="42"/>
      <c r="H24" s="42"/>
      <c r="I24" s="252">
        <f t="shared" si="1"/>
        <v>0</v>
      </c>
    </row>
    <row r="25" spans="1:9" ht="12.75" customHeight="1">
      <c r="A25" s="101" t="s">
        <v>23</v>
      </c>
      <c r="B25" s="117" t="s">
        <v>134</v>
      </c>
      <c r="C25" s="111">
        <f>+C26+C27+C28+C29+C30</f>
        <v>0</v>
      </c>
      <c r="D25" s="111">
        <f>+D26+D27+D28+D29+D30</f>
        <v>0</v>
      </c>
      <c r="E25" s="111">
        <f>+E26+E27+E28+E29+E30</f>
        <v>0</v>
      </c>
      <c r="F25" s="118" t="s">
        <v>114</v>
      </c>
      <c r="G25" s="42"/>
      <c r="H25" s="42"/>
      <c r="I25" s="252">
        <f t="shared" si="1"/>
        <v>0</v>
      </c>
    </row>
    <row r="26" spans="1:9" ht="12.75" customHeight="1">
      <c r="A26" s="103" t="s">
        <v>24</v>
      </c>
      <c r="B26" s="116" t="s">
        <v>135</v>
      </c>
      <c r="C26" s="42"/>
      <c r="D26" s="42"/>
      <c r="E26" s="248">
        <f t="shared" si="2"/>
        <v>0</v>
      </c>
      <c r="F26" s="118" t="s">
        <v>279</v>
      </c>
      <c r="G26" s="42"/>
      <c r="H26" s="42"/>
      <c r="I26" s="252">
        <f t="shared" si="1"/>
        <v>0</v>
      </c>
    </row>
    <row r="27" spans="1:9" ht="12.75" customHeight="1">
      <c r="A27" s="101" t="s">
        <v>25</v>
      </c>
      <c r="B27" s="116" t="s">
        <v>136</v>
      </c>
      <c r="C27" s="42"/>
      <c r="D27" s="42"/>
      <c r="E27" s="248">
        <f t="shared" si="2"/>
        <v>0</v>
      </c>
      <c r="F27" s="113"/>
      <c r="G27" s="42"/>
      <c r="H27" s="42"/>
      <c r="I27" s="252">
        <f t="shared" si="1"/>
        <v>0</v>
      </c>
    </row>
    <row r="28" spans="1:9" ht="12.75" customHeight="1">
      <c r="A28" s="103" t="s">
        <v>26</v>
      </c>
      <c r="B28" s="115" t="s">
        <v>137</v>
      </c>
      <c r="C28" s="42"/>
      <c r="D28" s="42"/>
      <c r="E28" s="248">
        <f t="shared" si="2"/>
        <v>0</v>
      </c>
      <c r="F28" s="49"/>
      <c r="G28" s="42"/>
      <c r="H28" s="42"/>
      <c r="I28" s="252">
        <f t="shared" si="1"/>
        <v>0</v>
      </c>
    </row>
    <row r="29" spans="1:9" ht="12.75" customHeight="1">
      <c r="A29" s="101" t="s">
        <v>27</v>
      </c>
      <c r="B29" s="119" t="s">
        <v>138</v>
      </c>
      <c r="C29" s="42"/>
      <c r="D29" s="42"/>
      <c r="E29" s="248">
        <f t="shared" si="2"/>
        <v>0</v>
      </c>
      <c r="F29" s="30"/>
      <c r="G29" s="42"/>
      <c r="H29" s="42"/>
      <c r="I29" s="252">
        <f t="shared" si="1"/>
        <v>0</v>
      </c>
    </row>
    <row r="30" spans="1:9" ht="12.75" customHeight="1" thickBot="1">
      <c r="A30" s="103" t="s">
        <v>28</v>
      </c>
      <c r="B30" s="120" t="s">
        <v>139</v>
      </c>
      <c r="C30" s="42"/>
      <c r="D30" s="42"/>
      <c r="E30" s="248">
        <f t="shared" si="2"/>
        <v>0</v>
      </c>
      <c r="F30" s="49"/>
      <c r="G30" s="42"/>
      <c r="H30" s="42"/>
      <c r="I30" s="252">
        <f t="shared" si="1"/>
        <v>0</v>
      </c>
    </row>
    <row r="31" spans="1:9" ht="21.75" customHeight="1" thickBot="1">
      <c r="A31" s="106" t="s">
        <v>29</v>
      </c>
      <c r="B31" s="51" t="s">
        <v>276</v>
      </c>
      <c r="C31" s="88">
        <f>+C19+C25</f>
        <v>0</v>
      </c>
      <c r="D31" s="88">
        <f>+D19+D25</f>
        <v>0</v>
      </c>
      <c r="E31" s="88">
        <f>+E19+E25</f>
        <v>0</v>
      </c>
      <c r="F31" s="51" t="s">
        <v>280</v>
      </c>
      <c r="G31" s="88">
        <f>SUM(G19:G30)</f>
        <v>0</v>
      </c>
      <c r="H31" s="88">
        <f>SUM(H19:H30)</f>
        <v>0</v>
      </c>
      <c r="I31" s="122">
        <f>SUM(I19:I30)</f>
        <v>0</v>
      </c>
    </row>
    <row r="32" spans="1:9" ht="13.5" thickBot="1">
      <c r="A32" s="106" t="s">
        <v>30</v>
      </c>
      <c r="B32" s="112" t="s">
        <v>281</v>
      </c>
      <c r="C32" s="259">
        <f>+C18+C31</f>
        <v>102300000</v>
      </c>
      <c r="D32" s="259">
        <f>+D18+D31</f>
        <v>-14763000</v>
      </c>
      <c r="E32" s="260">
        <f>+E18+E31</f>
        <v>87537000</v>
      </c>
      <c r="F32" s="112" t="s">
        <v>282</v>
      </c>
      <c r="G32" s="259">
        <f>+G18+G31</f>
        <v>653768000</v>
      </c>
      <c r="H32" s="259">
        <f>+H18+H31</f>
        <v>4414000</v>
      </c>
      <c r="I32" s="260">
        <f>+I18+I31</f>
        <v>658182000</v>
      </c>
    </row>
    <row r="33" spans="1:9" ht="13.5" thickBot="1">
      <c r="A33" s="106" t="s">
        <v>31</v>
      </c>
      <c r="B33" s="112" t="s">
        <v>90</v>
      </c>
      <c r="C33" s="259">
        <f>IF(C18-G18&lt;0,G18-C18,"-")</f>
        <v>551468000</v>
      </c>
      <c r="D33" s="259">
        <f>IF(D18-H18&lt;0,H18-D18,"-")</f>
        <v>19177000</v>
      </c>
      <c r="E33" s="260">
        <f>IF(E18-I18&lt;0,I18-E18,"-")</f>
        <v>570645000</v>
      </c>
      <c r="F33" s="112" t="s">
        <v>91</v>
      </c>
      <c r="G33" s="259" t="str">
        <f>IF(C18-G18&gt;0,C18-G18,"-")</f>
        <v>-</v>
      </c>
      <c r="H33" s="259" t="str">
        <f>IF(D18-H18&gt;0,D18-H18,"-")</f>
        <v>-</v>
      </c>
      <c r="I33" s="260" t="str">
        <f>IF(E18-I18&gt;0,E18-I18,"-")</f>
        <v>-</v>
      </c>
    </row>
    <row r="34" spans="1:9" ht="13.5" thickBot="1">
      <c r="A34" s="106" t="s">
        <v>32</v>
      </c>
      <c r="B34" s="112" t="s">
        <v>435</v>
      </c>
      <c r="C34" s="259">
        <f>IF(C32-G32&lt;0,G32-C32,"-")</f>
        <v>551468000</v>
      </c>
      <c r="D34" s="259">
        <f>IF(D32-H32&lt;0,H32-D32,"-")</f>
        <v>19177000</v>
      </c>
      <c r="E34" s="259">
        <f>IF(E32-I32&lt;0,I32-E32,"-")</f>
        <v>570645000</v>
      </c>
      <c r="F34" s="112" t="s">
        <v>436</v>
      </c>
      <c r="G34" s="259" t="str">
        <f>IF(C32-G32&gt;0,C32-G32,"-")</f>
        <v>-</v>
      </c>
      <c r="H34" s="259" t="str">
        <f>IF(D32-H32&gt;0,D32-H32,"-")</f>
        <v>-</v>
      </c>
      <c r="I34" s="261" t="str">
        <f>IF(E32-I32&gt;0,E32-I32,"-")</f>
        <v>-</v>
      </c>
    </row>
  </sheetData>
  <sheetProtection/>
  <mergeCells count="2">
    <mergeCell ref="A4:A5"/>
    <mergeCell ref="B1:I1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  <headerFooter alignWithMargins="0">
    <oddHeader>&amp;C &amp;R&amp;"Times New Roman CE,Félkövér"2.2. melléklet a 9/2018. (VI.29.)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23" t="s">
        <v>431</v>
      </c>
      <c r="B1" s="64"/>
      <c r="C1" s="64"/>
      <c r="D1" s="64"/>
      <c r="E1" s="224" t="s">
        <v>85</v>
      </c>
    </row>
    <row r="2" spans="1:5" ht="12.75">
      <c r="A2" s="64"/>
      <c r="B2" s="64"/>
      <c r="C2" s="64"/>
      <c r="D2" s="64"/>
      <c r="E2" s="64"/>
    </row>
    <row r="3" spans="1:5" ht="12.75">
      <c r="A3" s="225"/>
      <c r="B3" s="226"/>
      <c r="C3" s="225"/>
      <c r="D3" s="227"/>
      <c r="E3" s="226"/>
    </row>
    <row r="4" spans="1:5" ht="15.75">
      <c r="A4" s="66" t="str">
        <f>+ÖSSZEFÜGGÉSEK!A6</f>
        <v>2018. évi eredeti előirányzat BEVÉTELEK</v>
      </c>
      <c r="B4" s="228"/>
      <c r="C4" s="229"/>
      <c r="D4" s="227"/>
      <c r="E4" s="226"/>
    </row>
    <row r="5" spans="1:5" ht="12.75">
      <c r="A5" s="225"/>
      <c r="B5" s="226"/>
      <c r="C5" s="225"/>
      <c r="D5" s="227"/>
      <c r="E5" s="226"/>
    </row>
    <row r="6" spans="1:5" ht="12.75">
      <c r="A6" s="225" t="s">
        <v>402</v>
      </c>
      <c r="B6" s="226">
        <f>+'1.1.sz.mell.'!C64</f>
        <v>435864899</v>
      </c>
      <c r="C6" s="225" t="s">
        <v>382</v>
      </c>
      <c r="D6" s="227">
        <f>+'2.1.sz.mell  '!C18+'2.2.sz.mell  '!C18</f>
        <v>435864899</v>
      </c>
      <c r="E6" s="226">
        <f>+B6-D6</f>
        <v>0</v>
      </c>
    </row>
    <row r="7" spans="1:5" ht="12.75">
      <c r="A7" s="225" t="s">
        <v>418</v>
      </c>
      <c r="B7" s="226">
        <f>+'1.1.sz.mell.'!C88</f>
        <v>999614522</v>
      </c>
      <c r="C7" s="225" t="s">
        <v>388</v>
      </c>
      <c r="D7" s="227">
        <f>+'2.1.sz.mell  '!C29+'2.2.sz.mell  '!C31</f>
        <v>999614522</v>
      </c>
      <c r="E7" s="226">
        <f>+B7-D7</f>
        <v>0</v>
      </c>
    </row>
    <row r="8" spans="1:5" ht="12.75">
      <c r="A8" s="225" t="s">
        <v>419</v>
      </c>
      <c r="B8" s="226">
        <f>+'1.1.sz.mell.'!C89</f>
        <v>1435479421</v>
      </c>
      <c r="C8" s="225" t="s">
        <v>389</v>
      </c>
      <c r="D8" s="227">
        <f>+'2.1.sz.mell  '!C30+'2.2.sz.mell  '!C32</f>
        <v>1435479421</v>
      </c>
      <c r="E8" s="226">
        <f>+B8-D8</f>
        <v>0</v>
      </c>
    </row>
    <row r="9" spans="1:5" ht="12.75">
      <c r="A9" s="225"/>
      <c r="B9" s="226"/>
      <c r="C9" s="225"/>
      <c r="D9" s="227"/>
      <c r="E9" s="226"/>
    </row>
    <row r="10" spans="1:5" ht="15.75">
      <c r="A10" s="66" t="str">
        <f>+ÖSSZEFÜGGÉSEK!A13</f>
        <v>2018. évi előirányzat módosítások BEVÉTELEK</v>
      </c>
      <c r="B10" s="228"/>
      <c r="C10" s="229"/>
      <c r="D10" s="227"/>
      <c r="E10" s="226"/>
    </row>
    <row r="11" spans="1:5" ht="12.75">
      <c r="A11" s="225"/>
      <c r="B11" s="226"/>
      <c r="C11" s="225"/>
      <c r="D11" s="227"/>
      <c r="E11" s="226"/>
    </row>
    <row r="12" spans="1:5" ht="12.75">
      <c r="A12" s="225" t="s">
        <v>403</v>
      </c>
      <c r="B12" s="226">
        <f>+'1.1.sz.mell.'!F64</f>
        <v>2436295</v>
      </c>
      <c r="C12" s="225" t="s">
        <v>383</v>
      </c>
      <c r="D12" s="227">
        <f>+'2.1.sz.mell  '!D18+'2.2.sz.mell  '!D18</f>
        <v>2436295</v>
      </c>
      <c r="E12" s="226">
        <f>+B12-D12</f>
        <v>0</v>
      </c>
    </row>
    <row r="13" spans="1:5" ht="12.75">
      <c r="A13" s="225" t="s">
        <v>404</v>
      </c>
      <c r="B13" s="226">
        <f>+'1.1.sz.mell.'!F88</f>
        <v>8575090</v>
      </c>
      <c r="C13" s="225" t="s">
        <v>390</v>
      </c>
      <c r="D13" s="227">
        <f>+'2.1.sz.mell  '!D29+'2.2.sz.mell  '!D31</f>
        <v>8575090</v>
      </c>
      <c r="E13" s="226">
        <f>+B13-D13</f>
        <v>0</v>
      </c>
    </row>
    <row r="14" spans="1:5" ht="12.75">
      <c r="A14" s="225" t="s">
        <v>405</v>
      </c>
      <c r="B14" s="226">
        <f>+'1.1.sz.mell.'!F89</f>
        <v>11011385</v>
      </c>
      <c r="C14" s="225" t="s">
        <v>391</v>
      </c>
      <c r="D14" s="227">
        <f>+'2.1.sz.mell  '!D30+'2.2.sz.mell  '!D32</f>
        <v>11011385</v>
      </c>
      <c r="E14" s="226">
        <f>+B14-D14</f>
        <v>0</v>
      </c>
    </row>
    <row r="15" spans="1:5" ht="12.75">
      <c r="A15" s="225"/>
      <c r="B15" s="226"/>
      <c r="C15" s="225"/>
      <c r="D15" s="227"/>
      <c r="E15" s="226"/>
    </row>
    <row r="16" spans="1:5" ht="14.25">
      <c r="A16" s="230" t="str">
        <f>+ÖSSZEFÜGGÉSEK!A19</f>
        <v>2018. módosítás utáni módosított előrirányzatok BEVÉTELEK</v>
      </c>
      <c r="B16" s="65"/>
      <c r="C16" s="229"/>
      <c r="D16" s="227"/>
      <c r="E16" s="226"/>
    </row>
    <row r="17" spans="1:5" ht="12.75">
      <c r="A17" s="225"/>
      <c r="B17" s="226"/>
      <c r="C17" s="225"/>
      <c r="D17" s="227"/>
      <c r="E17" s="226"/>
    </row>
    <row r="18" spans="1:5" ht="12.75">
      <c r="A18" s="225" t="s">
        <v>406</v>
      </c>
      <c r="B18" s="226">
        <f>+'1.1.sz.mell.'!G64</f>
        <v>438301194</v>
      </c>
      <c r="C18" s="225" t="s">
        <v>384</v>
      </c>
      <c r="D18" s="227">
        <f>+'2.1.sz.mell  '!E18+'2.2.sz.mell  '!E18</f>
        <v>438301194</v>
      </c>
      <c r="E18" s="226">
        <f>+B18-D18</f>
        <v>0</v>
      </c>
    </row>
    <row r="19" spans="1:5" ht="12.75">
      <c r="A19" s="225" t="s">
        <v>407</v>
      </c>
      <c r="B19" s="226">
        <f>+'1.1.sz.mell.'!G88</f>
        <v>1008189612</v>
      </c>
      <c r="C19" s="225" t="s">
        <v>392</v>
      </c>
      <c r="D19" s="227">
        <f>+'2.1.sz.mell  '!E29+'2.2.sz.mell  '!E31</f>
        <v>1008189612</v>
      </c>
      <c r="E19" s="226">
        <f>+B19-D19</f>
        <v>0</v>
      </c>
    </row>
    <row r="20" spans="1:5" ht="12.75">
      <c r="A20" s="225" t="s">
        <v>408</v>
      </c>
      <c r="B20" s="226">
        <f>+'1.1.sz.mell.'!G89</f>
        <v>1446490806</v>
      </c>
      <c r="C20" s="225" t="s">
        <v>393</v>
      </c>
      <c r="D20" s="227">
        <f>+'2.1.sz.mell  '!E30+'2.2.sz.mell  '!E32</f>
        <v>1446490806</v>
      </c>
      <c r="E20" s="226">
        <f>+B20-D20</f>
        <v>0</v>
      </c>
    </row>
    <row r="21" spans="1:5" ht="12.75">
      <c r="A21" s="225"/>
      <c r="B21" s="226"/>
      <c r="C21" s="225"/>
      <c r="D21" s="227"/>
      <c r="E21" s="226"/>
    </row>
    <row r="22" spans="1:5" ht="15.75">
      <c r="A22" s="66" t="str">
        <f>+ÖSSZEFÜGGÉSEK!A25</f>
        <v>2018. évi eredeti előirányzat KIADÁSOK</v>
      </c>
      <c r="B22" s="228"/>
      <c r="C22" s="229"/>
      <c r="D22" s="227"/>
      <c r="E22" s="226"/>
    </row>
    <row r="23" spans="1:5" ht="12.75">
      <c r="A23" s="225"/>
      <c r="B23" s="226"/>
      <c r="C23" s="225"/>
      <c r="D23" s="227"/>
      <c r="E23" s="226"/>
    </row>
    <row r="24" spans="1:5" ht="12.75">
      <c r="A24" s="225" t="s">
        <v>420</v>
      </c>
      <c r="B24" s="226">
        <f>+'1.1.sz.mell.'!C131</f>
        <v>1030471562</v>
      </c>
      <c r="C24" s="225" t="s">
        <v>385</v>
      </c>
      <c r="D24" s="227">
        <f>+'2.1.sz.mell  '!G18+'2.2.sz.mell  '!G18</f>
        <v>1030471562</v>
      </c>
      <c r="E24" s="226">
        <f>+B24-D24</f>
        <v>0</v>
      </c>
    </row>
    <row r="25" spans="1:5" ht="12.75">
      <c r="A25" s="225" t="s">
        <v>410</v>
      </c>
      <c r="B25" s="226">
        <f>+'1.1.sz.mell.'!C156</f>
        <v>405007859</v>
      </c>
      <c r="C25" s="225" t="s">
        <v>394</v>
      </c>
      <c r="D25" s="227">
        <f>+'2.1.sz.mell  '!G29+'2.2.sz.mell  '!G31</f>
        <v>405007859</v>
      </c>
      <c r="E25" s="226">
        <f>+B25-D25</f>
        <v>0</v>
      </c>
    </row>
    <row r="26" spans="1:5" ht="12.75">
      <c r="A26" s="225" t="s">
        <v>411</v>
      </c>
      <c r="B26" s="226">
        <f>+'1.1.sz.mell.'!C157</f>
        <v>1435479421</v>
      </c>
      <c r="C26" s="225" t="s">
        <v>395</v>
      </c>
      <c r="D26" s="227">
        <f>+'2.1.sz.mell  '!G30+'2.2.sz.mell  '!G32</f>
        <v>1435479421</v>
      </c>
      <c r="E26" s="226">
        <f>+B26-D26</f>
        <v>0</v>
      </c>
    </row>
    <row r="27" spans="1:5" ht="12.75">
      <c r="A27" s="225"/>
      <c r="B27" s="226"/>
      <c r="C27" s="225"/>
      <c r="D27" s="227"/>
      <c r="E27" s="226"/>
    </row>
    <row r="28" spans="1:5" ht="15.75">
      <c r="A28" s="66" t="str">
        <f>+ÖSSZEFÜGGÉSEK!A31</f>
        <v>2018. évi előirányzat módosítások KIADÁSOK</v>
      </c>
      <c r="B28" s="228"/>
      <c r="C28" s="229"/>
      <c r="D28" s="227"/>
      <c r="E28" s="226"/>
    </row>
    <row r="29" spans="1:5" ht="12.75">
      <c r="A29" s="225"/>
      <c r="B29" s="226"/>
      <c r="C29" s="225"/>
      <c r="D29" s="227"/>
      <c r="E29" s="226"/>
    </row>
    <row r="30" spans="1:5" ht="12.75">
      <c r="A30" s="225" t="s">
        <v>412</v>
      </c>
      <c r="B30" s="226">
        <f>+'1.1.sz.mell.'!F131</f>
        <v>10318385</v>
      </c>
      <c r="C30" s="225" t="s">
        <v>386</v>
      </c>
      <c r="D30" s="227">
        <f>+'2.1.sz.mell  '!H18+'2.2.sz.mell  '!H18</f>
        <v>10318385</v>
      </c>
      <c r="E30" s="226">
        <f>+B30-D30</f>
        <v>0</v>
      </c>
    </row>
    <row r="31" spans="1:5" ht="12.75">
      <c r="A31" s="225" t="s">
        <v>413</v>
      </c>
      <c r="B31" s="226">
        <f>+'1.1.sz.mell.'!F156</f>
        <v>693000</v>
      </c>
      <c r="C31" s="225" t="s">
        <v>396</v>
      </c>
      <c r="D31" s="227">
        <f>+'2.1.sz.mell  '!H29+'2.2.sz.mell  '!H31</f>
        <v>693000</v>
      </c>
      <c r="E31" s="226">
        <f>+B31-D31</f>
        <v>0</v>
      </c>
    </row>
    <row r="32" spans="1:5" ht="12.75">
      <c r="A32" s="225" t="s">
        <v>414</v>
      </c>
      <c r="B32" s="226">
        <f>+'1.1.sz.mell.'!F157</f>
        <v>11011385</v>
      </c>
      <c r="C32" s="225" t="s">
        <v>397</v>
      </c>
      <c r="D32" s="227">
        <f>+'2.1.sz.mell  '!H30+'2.2.sz.mell  '!H32</f>
        <v>11011385</v>
      </c>
      <c r="E32" s="226">
        <f>+B32-D32</f>
        <v>0</v>
      </c>
    </row>
    <row r="33" spans="1:5" ht="12.75">
      <c r="A33" s="225"/>
      <c r="B33" s="226"/>
      <c r="C33" s="225"/>
      <c r="D33" s="227"/>
      <c r="E33" s="226"/>
    </row>
    <row r="34" spans="1:5" ht="15.75">
      <c r="A34" s="231" t="str">
        <f>+ÖSSZEFÜGGÉSEK!A37</f>
        <v>2018. módosítás utáni módosított előirányzatok KIADÁSOK</v>
      </c>
      <c r="B34" s="228"/>
      <c r="C34" s="229"/>
      <c r="D34" s="227"/>
      <c r="E34" s="226"/>
    </row>
    <row r="35" spans="1:5" ht="12.75">
      <c r="A35" s="225"/>
      <c r="B35" s="226"/>
      <c r="C35" s="225"/>
      <c r="D35" s="227"/>
      <c r="E35" s="226"/>
    </row>
    <row r="36" spans="1:5" ht="12.75">
      <c r="A36" s="225" t="s">
        <v>415</v>
      </c>
      <c r="B36" s="226">
        <f>+'1.1.sz.mell.'!G131</f>
        <v>1040789947</v>
      </c>
      <c r="C36" s="225" t="s">
        <v>387</v>
      </c>
      <c r="D36" s="227">
        <f>+'2.1.sz.mell  '!I18+'2.2.sz.mell  '!I18</f>
        <v>1040789947</v>
      </c>
      <c r="E36" s="226">
        <f>+B36-D36</f>
        <v>0</v>
      </c>
    </row>
    <row r="37" spans="1:5" ht="12.75">
      <c r="A37" s="225" t="s">
        <v>416</v>
      </c>
      <c r="B37" s="226">
        <f>+'1.1.sz.mell.'!G156</f>
        <v>405700859</v>
      </c>
      <c r="C37" s="225" t="s">
        <v>398</v>
      </c>
      <c r="D37" s="227">
        <f>+'2.1.sz.mell  '!I29+'2.2.sz.mell  '!I31</f>
        <v>405700859</v>
      </c>
      <c r="E37" s="226">
        <f>+B37-D37</f>
        <v>0</v>
      </c>
    </row>
    <row r="38" spans="1:5" ht="12.75">
      <c r="A38" s="225" t="s">
        <v>421</v>
      </c>
      <c r="B38" s="226">
        <f>+'1.1.sz.mell.'!G157</f>
        <v>1446490806</v>
      </c>
      <c r="C38" s="225" t="s">
        <v>399</v>
      </c>
      <c r="D38" s="227">
        <f>+'2.1.sz.mell  '!I30+'2.2.sz.mell  '!I32</f>
        <v>1446490806</v>
      </c>
      <c r="E38" s="226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view="pageLayout" workbookViewId="0" topLeftCell="A1">
      <selection activeCell="H8" sqref="H8"/>
    </sheetView>
  </sheetViews>
  <sheetFormatPr defaultColWidth="9.00390625" defaultRowHeight="12.75"/>
  <cols>
    <col min="1" max="1" width="4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414" t="s">
        <v>0</v>
      </c>
      <c r="B1" s="414"/>
      <c r="C1" s="414"/>
      <c r="D1" s="414"/>
      <c r="E1" s="414"/>
      <c r="F1" s="414"/>
      <c r="G1" s="414"/>
      <c r="H1" s="414"/>
      <c r="I1" s="414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 t="str">
        <f>'2.2.sz.mell  '!I3</f>
        <v>Forintban</v>
      </c>
    </row>
    <row r="3" spans="1:9" s="29" customFormat="1" ht="44.25" customHeight="1" thickBot="1">
      <c r="A3" s="59" t="s">
        <v>43</v>
      </c>
      <c r="B3" s="60" t="s">
        <v>44</v>
      </c>
      <c r="C3" s="60" t="s">
        <v>45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1" t="s">
        <v>441</v>
      </c>
      <c r="G3" s="331" t="s">
        <v>486</v>
      </c>
      <c r="H3" s="331" t="s">
        <v>488</v>
      </c>
      <c r="I3" s="333" t="s">
        <v>487</v>
      </c>
    </row>
    <row r="4" spans="1:9" s="34" customFormat="1" ht="12" customHeight="1" thickBot="1">
      <c r="A4" s="32" t="s">
        <v>353</v>
      </c>
      <c r="B4" s="33" t="s">
        <v>354</v>
      </c>
      <c r="C4" s="33" t="s">
        <v>355</v>
      </c>
      <c r="D4" s="33" t="s">
        <v>357</v>
      </c>
      <c r="E4" s="33" t="s">
        <v>356</v>
      </c>
      <c r="F4" s="33" t="s">
        <v>358</v>
      </c>
      <c r="G4" s="33" t="s">
        <v>359</v>
      </c>
      <c r="H4" s="334" t="s">
        <v>444</v>
      </c>
      <c r="I4" s="335" t="s">
        <v>443</v>
      </c>
    </row>
    <row r="5" spans="1:9" ht="22.5">
      <c r="A5" s="385" t="s">
        <v>457</v>
      </c>
      <c r="B5" s="386">
        <v>18291000</v>
      </c>
      <c r="C5" s="387" t="s">
        <v>458</v>
      </c>
      <c r="D5" s="386">
        <v>191000</v>
      </c>
      <c r="E5" s="386">
        <v>18100000</v>
      </c>
      <c r="F5" s="21">
        <v>74000</v>
      </c>
      <c r="G5" s="21"/>
      <c r="H5" s="21">
        <f>F5+G5</f>
        <v>74000</v>
      </c>
      <c r="I5" s="35">
        <f>E5+H5</f>
        <v>18174000</v>
      </c>
    </row>
    <row r="6" spans="1:9" ht="22.5">
      <c r="A6" s="388" t="s">
        <v>459</v>
      </c>
      <c r="B6" s="21">
        <v>110768650</v>
      </c>
      <c r="C6" s="188" t="s">
        <v>458</v>
      </c>
      <c r="D6" s="21">
        <v>2533650</v>
      </c>
      <c r="E6" s="21">
        <v>108235000</v>
      </c>
      <c r="F6" s="21"/>
      <c r="G6" s="21"/>
      <c r="H6" s="21">
        <f>F6+G6</f>
        <v>0</v>
      </c>
      <c r="I6" s="35">
        <f>E6+H6</f>
        <v>108235000</v>
      </c>
    </row>
    <row r="7" spans="1:9" ht="18.75" customHeight="1">
      <c r="A7" s="388" t="s">
        <v>460</v>
      </c>
      <c r="B7" s="21">
        <v>116814100</v>
      </c>
      <c r="C7" s="188" t="s">
        <v>458</v>
      </c>
      <c r="D7" s="21">
        <v>2609100</v>
      </c>
      <c r="E7" s="21">
        <v>114205000</v>
      </c>
      <c r="F7" s="21"/>
      <c r="G7" s="21"/>
      <c r="H7" s="21">
        <f aca="true" t="shared" si="0" ref="H7:H24">F7+G7</f>
        <v>0</v>
      </c>
      <c r="I7" s="35">
        <f aca="true" t="shared" si="1" ref="I7:I24">E7+H7</f>
        <v>114205000</v>
      </c>
    </row>
    <row r="8" spans="1:9" ht="22.5">
      <c r="A8" s="389" t="s">
        <v>461</v>
      </c>
      <c r="B8" s="21">
        <v>54601000</v>
      </c>
      <c r="C8" s="188" t="s">
        <v>458</v>
      </c>
      <c r="D8" s="21"/>
      <c r="E8" s="21">
        <v>54601000</v>
      </c>
      <c r="F8" s="21"/>
      <c r="G8" s="21"/>
      <c r="H8" s="21">
        <f t="shared" si="0"/>
        <v>0</v>
      </c>
      <c r="I8" s="35">
        <f t="shared" si="1"/>
        <v>54601000</v>
      </c>
    </row>
    <row r="9" spans="1:9" ht="27.75" customHeight="1">
      <c r="A9" s="388" t="s">
        <v>462</v>
      </c>
      <c r="B9" s="21">
        <v>282952520</v>
      </c>
      <c r="C9" s="188" t="s">
        <v>458</v>
      </c>
      <c r="D9" s="21">
        <v>9952520</v>
      </c>
      <c r="E9" s="21">
        <v>273000000</v>
      </c>
      <c r="F9" s="21"/>
      <c r="G9" s="21"/>
      <c r="H9" s="21">
        <f t="shared" si="0"/>
        <v>0</v>
      </c>
      <c r="I9" s="35">
        <f t="shared" si="1"/>
        <v>273000000</v>
      </c>
    </row>
    <row r="10" spans="1:9" ht="22.5">
      <c r="A10" s="388" t="s">
        <v>463</v>
      </c>
      <c r="B10" s="21">
        <v>1500000</v>
      </c>
      <c r="C10" s="188" t="s">
        <v>458</v>
      </c>
      <c r="D10" s="21"/>
      <c r="E10" s="21">
        <v>1500000</v>
      </c>
      <c r="F10" s="21">
        <v>5900000</v>
      </c>
      <c r="G10" s="21"/>
      <c r="H10" s="21">
        <f t="shared" si="0"/>
        <v>5900000</v>
      </c>
      <c r="I10" s="35">
        <f t="shared" si="1"/>
        <v>7400000</v>
      </c>
    </row>
    <row r="11" spans="1:9" ht="25.5" customHeight="1">
      <c r="A11" s="389" t="s">
        <v>464</v>
      </c>
      <c r="B11" s="21">
        <v>800000</v>
      </c>
      <c r="C11" s="188" t="s">
        <v>458</v>
      </c>
      <c r="D11" s="21"/>
      <c r="E11" s="21">
        <v>800000</v>
      </c>
      <c r="F11" s="21"/>
      <c r="G11" s="21"/>
      <c r="H11" s="21">
        <f t="shared" si="0"/>
        <v>0</v>
      </c>
      <c r="I11" s="35">
        <f t="shared" si="1"/>
        <v>800000</v>
      </c>
    </row>
    <row r="12" spans="1:9" ht="22.5">
      <c r="A12" s="388" t="s">
        <v>465</v>
      </c>
      <c r="B12" s="21">
        <v>700000</v>
      </c>
      <c r="C12" s="188" t="s">
        <v>466</v>
      </c>
      <c r="D12" s="21"/>
      <c r="E12" s="21">
        <v>700000</v>
      </c>
      <c r="F12" s="21"/>
      <c r="G12" s="21"/>
      <c r="H12" s="21">
        <f t="shared" si="0"/>
        <v>0</v>
      </c>
      <c r="I12" s="35">
        <f t="shared" si="1"/>
        <v>700000</v>
      </c>
    </row>
    <row r="13" spans="1:9" ht="22.5">
      <c r="A13" s="388" t="s">
        <v>467</v>
      </c>
      <c r="B13" s="21">
        <v>31500000</v>
      </c>
      <c r="C13" s="188" t="s">
        <v>458</v>
      </c>
      <c r="D13" s="21"/>
      <c r="E13" s="21">
        <v>31500000</v>
      </c>
      <c r="F13" s="21">
        <f>-5060000-200000</f>
        <v>-5260000</v>
      </c>
      <c r="G13" s="21"/>
      <c r="H13" s="21">
        <f t="shared" si="0"/>
        <v>-5260000</v>
      </c>
      <c r="I13" s="35">
        <f t="shared" si="1"/>
        <v>26240000</v>
      </c>
    </row>
    <row r="14" spans="1:9" ht="22.5">
      <c r="A14" s="388" t="s">
        <v>468</v>
      </c>
      <c r="B14" s="21">
        <v>28000000</v>
      </c>
      <c r="C14" s="188" t="s">
        <v>458</v>
      </c>
      <c r="D14" s="21"/>
      <c r="E14" s="21">
        <v>28000000</v>
      </c>
      <c r="F14" s="21">
        <f>-858000-335000</f>
        <v>-1193000</v>
      </c>
      <c r="G14" s="21"/>
      <c r="H14" s="21">
        <f t="shared" si="0"/>
        <v>-1193000</v>
      </c>
      <c r="I14" s="35">
        <f t="shared" si="1"/>
        <v>26807000</v>
      </c>
    </row>
    <row r="15" spans="1:9" ht="15.75" customHeight="1">
      <c r="A15" s="388" t="s">
        <v>469</v>
      </c>
      <c r="B15" s="21">
        <v>17600000</v>
      </c>
      <c r="C15" s="188" t="s">
        <v>458</v>
      </c>
      <c r="D15" s="21"/>
      <c r="E15" s="21">
        <v>17600000</v>
      </c>
      <c r="F15" s="21">
        <v>103000</v>
      </c>
      <c r="G15" s="21"/>
      <c r="H15" s="21">
        <f t="shared" si="0"/>
        <v>103000</v>
      </c>
      <c r="I15" s="35">
        <f t="shared" si="1"/>
        <v>17703000</v>
      </c>
    </row>
    <row r="16" spans="1:9" ht="15.75" customHeight="1">
      <c r="A16" s="390" t="s">
        <v>470</v>
      </c>
      <c r="B16" s="21">
        <v>127000</v>
      </c>
      <c r="C16" s="188" t="s">
        <v>466</v>
      </c>
      <c r="D16" s="21"/>
      <c r="E16" s="21">
        <v>127000</v>
      </c>
      <c r="F16" s="21"/>
      <c r="G16" s="21"/>
      <c r="H16" s="21">
        <f t="shared" si="0"/>
        <v>0</v>
      </c>
      <c r="I16" s="35">
        <f t="shared" si="1"/>
        <v>127000</v>
      </c>
    </row>
    <row r="17" spans="1:9" ht="15.75" customHeight="1">
      <c r="A17" s="390" t="s">
        <v>471</v>
      </c>
      <c r="B17" s="21">
        <v>100000</v>
      </c>
      <c r="C17" s="188" t="s">
        <v>466</v>
      </c>
      <c r="D17" s="21"/>
      <c r="E17" s="21">
        <v>100000</v>
      </c>
      <c r="F17" s="21">
        <v>1000</v>
      </c>
      <c r="G17" s="21"/>
      <c r="H17" s="21">
        <f t="shared" si="0"/>
        <v>1000</v>
      </c>
      <c r="I17" s="35">
        <f t="shared" si="1"/>
        <v>101000</v>
      </c>
    </row>
    <row r="18" spans="1:9" ht="15.75" customHeight="1">
      <c r="A18" s="391" t="s">
        <v>472</v>
      </c>
      <c r="B18" s="21">
        <v>1500000</v>
      </c>
      <c r="C18" s="188" t="s">
        <v>466</v>
      </c>
      <c r="D18" s="21"/>
      <c r="E18" s="21">
        <v>1500000</v>
      </c>
      <c r="F18" s="21">
        <v>-1000000</v>
      </c>
      <c r="G18" s="21"/>
      <c r="H18" s="21">
        <f t="shared" si="0"/>
        <v>-1000000</v>
      </c>
      <c r="I18" s="35">
        <f t="shared" si="1"/>
        <v>500000</v>
      </c>
    </row>
    <row r="19" spans="1:9" ht="15.75" customHeight="1">
      <c r="A19" s="391" t="s">
        <v>473</v>
      </c>
      <c r="B19" s="21">
        <v>200000</v>
      </c>
      <c r="C19" s="188" t="s">
        <v>466</v>
      </c>
      <c r="D19" s="21"/>
      <c r="E19" s="21">
        <v>200000</v>
      </c>
      <c r="F19" s="21"/>
      <c r="G19" s="21"/>
      <c r="H19" s="21">
        <f t="shared" si="0"/>
        <v>0</v>
      </c>
      <c r="I19" s="35">
        <f t="shared" si="1"/>
        <v>200000</v>
      </c>
    </row>
    <row r="20" spans="1:9" ht="15.75" customHeight="1">
      <c r="A20" s="391" t="s">
        <v>474</v>
      </c>
      <c r="B20" s="21">
        <v>3000000</v>
      </c>
      <c r="C20" s="188" t="s">
        <v>466</v>
      </c>
      <c r="D20" s="21"/>
      <c r="E20" s="21">
        <v>3000000</v>
      </c>
      <c r="F20" s="21"/>
      <c r="G20" s="21"/>
      <c r="H20" s="21">
        <f t="shared" si="0"/>
        <v>0</v>
      </c>
      <c r="I20" s="35">
        <f t="shared" si="1"/>
        <v>3000000</v>
      </c>
    </row>
    <row r="21" spans="1:9" ht="15.75" customHeight="1">
      <c r="A21" s="391" t="s">
        <v>475</v>
      </c>
      <c r="B21" s="21">
        <v>600000</v>
      </c>
      <c r="C21" s="188" t="s">
        <v>476</v>
      </c>
      <c r="D21" s="21"/>
      <c r="E21" s="21">
        <v>600000</v>
      </c>
      <c r="F21" s="21">
        <v>-600000</v>
      </c>
      <c r="G21" s="21"/>
      <c r="H21" s="21">
        <f t="shared" si="0"/>
        <v>-600000</v>
      </c>
      <c r="I21" s="35">
        <f t="shared" si="1"/>
        <v>0</v>
      </c>
    </row>
    <row r="22" spans="1:9" ht="15.75" customHeight="1">
      <c r="A22" s="397" t="s">
        <v>478</v>
      </c>
      <c r="B22" s="21"/>
      <c r="C22" s="188" t="s">
        <v>466</v>
      </c>
      <c r="D22" s="21"/>
      <c r="E22" s="21"/>
      <c r="F22" s="21">
        <v>246000</v>
      </c>
      <c r="G22" s="21"/>
      <c r="H22" s="21">
        <f t="shared" si="0"/>
        <v>246000</v>
      </c>
      <c r="I22" s="35">
        <f t="shared" si="1"/>
        <v>246000</v>
      </c>
    </row>
    <row r="23" spans="1:9" ht="15.75" customHeight="1">
      <c r="A23" s="186" t="s">
        <v>479</v>
      </c>
      <c r="B23" s="21"/>
      <c r="C23" s="188" t="s">
        <v>458</v>
      </c>
      <c r="D23" s="21"/>
      <c r="E23" s="21"/>
      <c r="F23" s="21">
        <v>858000</v>
      </c>
      <c r="G23" s="21"/>
      <c r="H23" s="21">
        <f t="shared" si="0"/>
        <v>858000</v>
      </c>
      <c r="I23" s="35">
        <f t="shared" si="1"/>
        <v>858000</v>
      </c>
    </row>
    <row r="24" spans="1:9" ht="15.75" customHeight="1">
      <c r="A24" s="392" t="s">
        <v>480</v>
      </c>
      <c r="B24" s="393"/>
      <c r="C24" s="394" t="s">
        <v>481</v>
      </c>
      <c r="D24" s="393"/>
      <c r="E24" s="393"/>
      <c r="F24" s="21">
        <v>5060000</v>
      </c>
      <c r="G24" s="21"/>
      <c r="H24" s="21">
        <f t="shared" si="0"/>
        <v>5060000</v>
      </c>
      <c r="I24" s="35">
        <f t="shared" si="1"/>
        <v>5060000</v>
      </c>
    </row>
    <row r="25" spans="1:9" ht="15.75" customHeight="1">
      <c r="A25" s="392" t="s">
        <v>477</v>
      </c>
      <c r="B25" s="393"/>
      <c r="C25" s="394" t="s">
        <v>466</v>
      </c>
      <c r="D25" s="393"/>
      <c r="E25" s="393"/>
      <c r="F25" s="21">
        <v>28000</v>
      </c>
      <c r="G25" s="21"/>
      <c r="H25" s="21">
        <f>F25+G25</f>
        <v>28000</v>
      </c>
      <c r="I25" s="35">
        <f>E25+H25</f>
        <v>28000</v>
      </c>
    </row>
    <row r="26" spans="1:9" ht="23.25" thickBot="1">
      <c r="A26" s="390" t="s">
        <v>490</v>
      </c>
      <c r="B26" s="395"/>
      <c r="C26" s="396" t="s">
        <v>466</v>
      </c>
      <c r="D26" s="395"/>
      <c r="E26" s="395"/>
      <c r="F26" s="395"/>
      <c r="G26" s="395">
        <v>197000</v>
      </c>
      <c r="H26" s="21">
        <f>F26+G26</f>
        <v>197000</v>
      </c>
      <c r="I26" s="35">
        <f>E26+H26</f>
        <v>197000</v>
      </c>
    </row>
    <row r="27" spans="1:9" s="40" customFormat="1" ht="18" customHeight="1" thickBot="1">
      <c r="A27" s="61" t="s">
        <v>42</v>
      </c>
      <c r="B27" s="38">
        <f>SUM(B5:B25)</f>
        <v>669054270</v>
      </c>
      <c r="C27" s="48"/>
      <c r="D27" s="38">
        <f aca="true" t="shared" si="2" ref="D27:I27">SUM(D5:D26)</f>
        <v>15286270</v>
      </c>
      <c r="E27" s="38">
        <f t="shared" si="2"/>
        <v>653768000</v>
      </c>
      <c r="F27" s="38">
        <f t="shared" si="2"/>
        <v>4217000</v>
      </c>
      <c r="G27" s="38">
        <f t="shared" si="2"/>
        <v>197000</v>
      </c>
      <c r="H27" s="38">
        <f t="shared" si="2"/>
        <v>4414000</v>
      </c>
      <c r="I27" s="38">
        <f t="shared" si="2"/>
        <v>658182000</v>
      </c>
    </row>
  </sheetData>
  <sheetProtection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1" r:id="rId1"/>
  <headerFooter alignWithMargins="0">
    <oddHeader>&amp;C&amp;"Times New Roman CE,Félkövér"&amp;12SÁGVÁR KÖZSÉG ÖNKORMÁNYZATA&amp;R&amp;"Times New Roman CE,Félkövér" 6. melléklet a 9/2018. 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2018-06-28T09:55:41Z</cp:lastPrinted>
  <dcterms:created xsi:type="dcterms:W3CDTF">1999-10-30T10:30:45Z</dcterms:created>
  <dcterms:modified xsi:type="dcterms:W3CDTF">2018-07-11T13:23:10Z</dcterms:modified>
  <cp:category/>
  <cp:version/>
  <cp:contentType/>
  <cp:contentStatus/>
</cp:coreProperties>
</file>