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0995" tabRatio="727" firstSheet="33" activeTab="38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'1.1.melléklet'!$A$1:$C$151</definedName>
    <definedName name="_xlnm.Print_Area" localSheetId="2">'1.2.melléklet'!$A$1:$C$150</definedName>
    <definedName name="_xlnm.Print_Area" localSheetId="3">'1.3.melléklet'!$A$1:$C$149</definedName>
    <definedName name="_xlnm.Print_Area" localSheetId="4">'1.4.melléklet'!$A$1:$C$149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</definedNames>
  <calcPr fullCalcOnLoad="1"/>
</workbook>
</file>

<file path=xl/sharedStrings.xml><?xml version="1.0" encoding="utf-8"?>
<sst xmlns="http://schemas.openxmlformats.org/spreadsheetml/2006/main" count="4848" uniqueCount="768">
  <si>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</si>
  <si>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</si>
  <si>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</si>
  <si>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</si>
  <si>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</si>
  <si>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</si>
  <si>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</si>
  <si>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</si>
  <si>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</si>
  <si>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</si>
  <si>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</si>
  <si>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</si>
  <si>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</si>
  <si>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</si>
  <si>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</si>
  <si>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</si>
  <si>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</si>
  <si>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</si>
  <si>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</si>
  <si>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</si>
  <si>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</si>
  <si>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</si>
  <si>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</si>
  <si>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</si>
  <si>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</si>
  <si>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</si>
  <si>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</si>
  <si>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</si>
  <si>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</si>
  <si>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</si>
  <si>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</si>
  <si>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</si>
  <si>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</si>
  <si>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</si>
  <si>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</si>
  <si>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</si>
  <si>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</si>
  <si>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</si>
  <si>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</si>
  <si>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</si>
  <si>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</si>
  <si>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</si>
  <si>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</si>
  <si>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</si>
  <si>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</si>
  <si>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</si>
  <si>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</si>
  <si>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</si>
  <si>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</si>
  <si>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</si>
  <si>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</si>
  <si>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</si>
  <si>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</si>
  <si>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</si>
  <si>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</si>
  <si>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</si>
  <si>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</si>
  <si>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</si>
  <si>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</si>
  <si>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</si>
  <si>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</si>
  <si>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</si>
  <si>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</si>
  <si>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</si>
  <si>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</si>
  <si>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</si>
  <si>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</si>
  <si>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</si>
  <si>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</si>
  <si>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</si>
  <si>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</si>
  <si>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</si>
  <si>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</si>
  <si>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</si>
  <si>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</si>
  <si>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</si>
  <si>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</si>
  <si>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</si>
  <si>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</si>
  <si>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</si>
  <si>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</si>
  <si>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</si>
  <si>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</si>
  <si>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</si>
  <si>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</si>
  <si>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</si>
  <si>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</si>
  <si>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</si>
  <si>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</si>
  <si>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</si>
  <si>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</si>
  <si>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</si>
  <si>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</si>
  <si>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</si>
  <si>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</si>
  <si>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</si>
  <si>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</si>
  <si>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</si>
  <si>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</si>
  <si>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</si>
  <si>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</si>
  <si>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</si>
  <si>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</si>
  <si>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</si>
  <si>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</si>
  <si>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</si>
  <si>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</si>
  <si>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</si>
  <si>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</si>
  <si>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</si>
  <si>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</si>
  <si>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</si>
  <si>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</si>
  <si>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</si>
  <si>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</si>
  <si>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</si>
  <si>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</si>
  <si>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</si>
  <si>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</si>
  <si>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</si>
  <si>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</si>
  <si>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</si>
  <si>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</si>
  <si>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</si>
  <si>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</si>
  <si>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</si>
  <si>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</si>
  <si>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</si>
  <si>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</si>
  <si>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</si>
  <si>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</si>
  <si>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</si>
  <si>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</si>
  <si>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</si>
  <si>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</si>
  <si>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</si>
  <si>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</si>
  <si>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</si>
  <si>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</si>
  <si>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</si>
  <si>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</si>
  <si>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</si>
  <si>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</si>
  <si>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</si>
  <si>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</si>
  <si>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</si>
  <si>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</si>
  <si>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</si>
  <si>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</si>
  <si>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</si>
  <si>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</si>
  <si>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</si>
  <si>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</si>
  <si>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</si>
  <si>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</si>
  <si>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</si>
  <si>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</si>
  <si>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</si>
  <si>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</si>
  <si>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</si>
  <si>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</si>
  <si>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</si>
  <si>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</si>
  <si>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</si>
  <si>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</si>
  <si>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</si>
  <si>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</si>
  <si>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</si>
  <si>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</si>
  <si>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</si>
  <si>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</si>
  <si>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</si>
  <si>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</si>
  <si>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</si>
  <si>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</si>
  <si>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</si>
  <si>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</si>
  <si>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</si>
  <si>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</si>
  <si>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</si>
  <si>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</si>
  <si>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</si>
  <si>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</si>
  <si>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</si>
  <si>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</si>
  <si>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</si>
  <si>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</si>
  <si>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</si>
  <si>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</si>
  <si>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</si>
  <si>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</si>
  <si>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</si>
  <si>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</si>
  <si>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</si>
  <si>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</si>
  <si>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</si>
  <si>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</si>
  <si>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</si>
  <si>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</si>
  <si>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</si>
  <si>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</si>
  <si>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</si>
  <si>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</si>
  <si>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</si>
  <si>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</si>
  <si>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</si>
  <si>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</si>
  <si>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</si>
  <si>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</si>
  <si>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</si>
  <si>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</si>
  <si>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</si>
  <si>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</si>
  <si>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</si>
  <si>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</si>
  <si>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</si>
  <si>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</si>
  <si>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</si>
  <si>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</si>
  <si>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</si>
  <si>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</si>
  <si>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</si>
  <si>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</si>
  <si>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</si>
  <si>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</si>
  <si>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</si>
  <si>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</si>
  <si>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</si>
  <si>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</si>
  <si>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</si>
  <si>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</si>
  <si>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</si>
  <si>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</si>
  <si>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</si>
  <si>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</si>
  <si>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</si>
  <si>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</si>
  <si>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</si>
  <si>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</si>
  <si>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</si>
  <si>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</si>
  <si>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</si>
  <si>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</si>
  <si>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</si>
  <si>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</si>
  <si>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</si>
  <si>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</si>
  <si>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</si>
  <si>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</si>
  <si>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</si>
  <si>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</si>
  <si>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</si>
  <si>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</si>
  <si>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</si>
  <si>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</si>
  <si>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</si>
  <si>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</si>
  <si>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</si>
  <si>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</si>
  <si>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</si>
  <si>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</si>
  <si>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</si>
  <si>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</si>
  <si>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</si>
  <si>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</si>
  <si>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</si>
  <si>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</si>
  <si>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</si>
  <si>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</si>
  <si>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</si>
  <si>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</si>
  <si>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</si>
  <si>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</si>
  <si>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</si>
  <si>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</si>
  <si>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</si>
  <si>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</si>
  <si>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</si>
  <si>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</si>
  <si>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</si>
  <si>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</si>
  <si>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</si>
  <si>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</si>
  <si>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</si>
  <si>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</si>
  <si>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</si>
  <si>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</si>
  <si>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</si>
  <si>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</si>
  <si>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</si>
  <si>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</si>
  <si>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</si>
  <si>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</si>
  <si>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</si>
  <si>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</si>
  <si>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</si>
  <si>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</si>
  <si>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</si>
  <si>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</si>
  <si>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</si>
  <si>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</si>
  <si>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</si>
  <si>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</si>
  <si>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</si>
  <si>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</si>
  <si>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</si>
  <si>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</si>
  <si>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</si>
  <si>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</si>
  <si>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</si>
  <si>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</si>
  <si>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</si>
  <si>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</si>
  <si>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</si>
  <si>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</si>
  <si>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</si>
  <si>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</si>
  <si>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</si>
  <si>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</si>
  <si>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</si>
  <si>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</si>
  <si>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</si>
  <si>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</si>
  <si>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2018. évi előirányzat</t>
  </si>
  <si>
    <t>2019. évi előirányzat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</si>
  <si>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</si>
  <si>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</si>
  <si>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</si>
  <si>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</si>
  <si>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</si>
  <si>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</si>
  <si>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</si>
  <si>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</si>
  <si>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</si>
  <si>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</si>
  <si>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</si>
  <si>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</si>
  <si>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</si>
  <si>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</si>
  <si>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</si>
  <si>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</si>
  <si>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</si>
  <si>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</si>
  <si>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</si>
  <si>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</si>
  <si>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</si>
  <si>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</si>
  <si>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</si>
  <si>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</si>
  <si>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</si>
  <si>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</si>
  <si>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</si>
  <si>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</si>
  <si>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</si>
  <si>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</si>
  <si>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</si>
  <si>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</si>
  <si>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</si>
  <si>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</si>
  <si>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</si>
  <si>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</si>
  <si>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</si>
  <si>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</si>
  <si>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</si>
  <si>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</si>
  <si>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</si>
  <si>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</si>
  <si>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</si>
  <si>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</si>
  <si>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</si>
  <si>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</si>
  <si>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</si>
  <si>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</si>
  <si>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</si>
  <si>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</si>
  <si>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</si>
  <si>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</si>
  <si>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</si>
  <si>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</si>
  <si>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</si>
  <si>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</si>
  <si>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</si>
  <si>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</si>
  <si>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</si>
  <si>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</si>
  <si>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</si>
  <si>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</si>
  <si>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</si>
  <si>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</si>
  <si>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</si>
  <si>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</si>
  <si>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</si>
  <si>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</si>
  <si>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</si>
  <si>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</si>
  <si>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</si>
  <si>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</si>
  <si>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</si>
  <si>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</si>
  <si>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</si>
  <si>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</si>
  <si>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</si>
  <si>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</si>
  <si>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</si>
  <si>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</si>
  <si>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</si>
  <si>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</si>
  <si>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</si>
  <si>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</si>
  <si>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</si>
  <si>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</si>
  <si>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</si>
  <si>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</si>
  <si>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</si>
  <si>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</si>
  <si>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</si>
  <si>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</si>
  <si>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</si>
  <si>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</si>
  <si>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</si>
  <si>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</si>
  <si>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</si>
  <si>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</si>
  <si>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</si>
  <si>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</si>
  <si>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</si>
  <si>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</si>
  <si>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</si>
  <si>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</si>
  <si>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</si>
  <si>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</si>
  <si>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</si>
  <si>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</si>
  <si>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</si>
  <si>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</si>
  <si>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</si>
  <si>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</si>
  <si>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</si>
  <si>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</si>
  <si>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</si>
  <si>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</si>
  <si>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</si>
  <si>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</si>
  <si>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</si>
  <si>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</si>
  <si>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</si>
  <si>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</si>
  <si>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</si>
  <si>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</si>
  <si>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</si>
  <si>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</si>
  <si>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</si>
  <si>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</si>
  <si>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</si>
  <si>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</si>
  <si>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</si>
  <si>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</si>
  <si>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</si>
  <si>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</si>
  <si>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</si>
  <si>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</si>
  <si>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</si>
  <si>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</si>
  <si>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</si>
  <si>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</si>
  <si>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</si>
  <si>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</si>
  <si>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</si>
  <si>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</si>
  <si>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</si>
  <si>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</si>
  <si>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</si>
  <si>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</si>
  <si>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</si>
  <si>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</si>
  <si>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</si>
  <si>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</si>
  <si>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</si>
  <si>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</si>
  <si>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</si>
  <si>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</si>
  <si>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</si>
  <si>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</si>
  <si>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</si>
  <si>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</si>
  <si>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</si>
  <si>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</si>
  <si>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</si>
  <si>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</si>
  <si>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</si>
  <si>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</si>
  <si>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</si>
  <si>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</si>
  <si>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</si>
  <si>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</si>
  <si>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</si>
  <si>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</si>
  <si>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</si>
  <si>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</si>
  <si>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</si>
  <si>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</si>
  <si>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</si>
  <si>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</si>
  <si>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</si>
  <si>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</si>
  <si>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</si>
  <si>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</si>
  <si>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</si>
  <si>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</si>
  <si>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</si>
  <si>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</si>
  <si>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</si>
  <si>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</si>
  <si>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</si>
  <si>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</si>
  <si>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</si>
  <si>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</si>
  <si>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</si>
  <si>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</si>
  <si>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</si>
  <si>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</si>
  <si>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</si>
  <si>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</si>
  <si>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</si>
  <si>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</si>
  <si>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</si>
  <si>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</si>
  <si>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</si>
  <si>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</si>
  <si>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</si>
  <si>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</si>
  <si>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</si>
  <si>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</si>
  <si>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</si>
  <si>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</si>
  <si>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</si>
  <si>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</si>
  <si>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</si>
  <si>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</si>
  <si>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</si>
  <si>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</si>
  <si>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</si>
  <si>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</si>
  <si>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</si>
  <si>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</si>
  <si>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</si>
  <si>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</si>
  <si>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</si>
  <si>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</si>
  <si>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</si>
  <si>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</si>
  <si>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</si>
  <si>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</si>
  <si>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</si>
  <si>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</si>
  <si>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</si>
  <si>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</si>
  <si>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</si>
  <si>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</si>
  <si>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</si>
  <si>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</si>
  <si>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</si>
  <si>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</si>
  <si>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</si>
  <si>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</si>
  <si>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</si>
  <si>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</si>
  <si>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</si>
  <si>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</si>
  <si>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</si>
  <si>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</si>
  <si>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</si>
  <si>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</si>
  <si>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</si>
  <si>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</si>
  <si>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</si>
  <si>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</si>
  <si>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</si>
  <si>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</si>
  <si>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</si>
  <si>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</si>
  <si>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</si>
  <si>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</si>
  <si>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</si>
  <si>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</si>
  <si>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</si>
  <si>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</si>
  <si>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</si>
  <si>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</si>
  <si>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</si>
  <si>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</si>
  <si>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</si>
  <si>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</si>
  <si>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</si>
  <si>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</si>
  <si>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</si>
  <si>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</si>
  <si>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</si>
  <si>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</si>
  <si>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</si>
  <si>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</si>
  <si>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</si>
  <si>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</si>
  <si>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</si>
  <si>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</si>
  <si>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</si>
  <si>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</si>
  <si>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</si>
  <si>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</si>
  <si>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</si>
  <si>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</si>
  <si>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</si>
  <si>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</si>
  <si>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</si>
  <si>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</si>
  <si>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</si>
  <si>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</si>
  <si>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</si>
  <si>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</si>
  <si>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</si>
  <si>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</si>
  <si>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</si>
  <si>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</si>
  <si>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</si>
  <si>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</si>
  <si>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</si>
  <si>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</si>
  <si>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</si>
  <si>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</si>
  <si>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</si>
  <si>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</si>
  <si>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</si>
  <si>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</si>
  <si>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</si>
  <si>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</si>
  <si>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</si>
  <si>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</si>
  <si>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</si>
  <si>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</si>
  <si>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</si>
  <si>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</si>
  <si>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</si>
  <si>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</si>
  <si>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</si>
  <si>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</si>
  <si>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</si>
  <si>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</si>
  <si>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</si>
  <si>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</si>
  <si>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</si>
  <si>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</si>
  <si>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</si>
  <si>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</si>
  <si>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</si>
  <si>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</si>
  <si>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</si>
  <si>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</si>
  <si>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</si>
  <si>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</si>
  <si>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</si>
  <si>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</si>
  <si>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</si>
  <si>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</si>
  <si>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</si>
  <si>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</si>
  <si>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</si>
  <si>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</si>
  <si>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</si>
  <si>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</si>
  <si>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</si>
  <si>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</si>
  <si>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</si>
  <si>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</si>
  <si>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</si>
  <si>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</si>
  <si>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</si>
  <si>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</si>
  <si>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</si>
  <si>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</si>
  <si>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</si>
  <si>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</si>
  <si>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</si>
  <si>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</si>
  <si>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</si>
  <si>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</si>
  <si>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</si>
  <si>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</si>
  <si>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</si>
  <si>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</si>
  <si>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</si>
  <si>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</si>
  <si>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</si>
  <si>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</si>
  <si>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</si>
  <si>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</si>
  <si>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</si>
  <si>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</si>
  <si>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</si>
  <si>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</si>
  <si>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</si>
  <si>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</si>
  <si>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</si>
  <si>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</si>
  <si>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</si>
  <si>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</si>
  <si>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</si>
  <si>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</si>
  <si>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</si>
  <si>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</si>
  <si>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</si>
  <si>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</si>
  <si>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</si>
  <si>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</si>
  <si>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</si>
  <si>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</si>
  <si>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</si>
  <si>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</si>
  <si>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</si>
  <si>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</si>
  <si>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Zöldterület</t>
  </si>
  <si>
    <t>Bicikliút</t>
  </si>
  <si>
    <t>Hivatal energetikai felújítás</t>
  </si>
  <si>
    <t>Állami (államigazgatási) feladatok bevételei, kiadásai</t>
  </si>
  <si>
    <t>2020.</t>
  </si>
  <si>
    <t>2018.évi előirányzat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</si>
  <si>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</si>
  <si>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</si>
  <si>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</si>
  <si>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</si>
  <si>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</si>
  <si>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</si>
  <si>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Tájékoztató a 2019. évi állami támogatásokról</t>
  </si>
  <si>
    <t>2021.</t>
  </si>
  <si>
    <t>2021. után</t>
  </si>
  <si>
    <t>2022. évi előirányzat</t>
  </si>
  <si>
    <t>K I M U T A T Á S 
a 2019. évben céljelleggel juttatott támogatásokról</t>
  </si>
  <si>
    <t>Előirányzat-felhasználási terv
2019. évre</t>
  </si>
  <si>
    <t>2019 előtti kifizetés</t>
  </si>
  <si>
    <t>2021 után</t>
  </si>
  <si>
    <t>Tát Város Önkormányzat 2019. évi adósságot keletkeztető fejlesztési céljai</t>
  </si>
  <si>
    <t>Felhasználás                                              
2018. XII.31-ig</t>
  </si>
  <si>
    <t xml:space="preserve">2.1. melléklet az 2/2019. (I.29.) önkormányzati rendelethez     </t>
  </si>
  <si>
    <t xml:space="preserve">2.2. melléklet az 2/2019. (I.29.) önkormányzati rendelethez     </t>
  </si>
  <si>
    <t>9.1. melléklet az 2/2019. (I.29.) önkormányzati rendelethez</t>
  </si>
  <si>
    <t>9.1.2. melléklet az 2/2019. (I.29.) önkormányzati rendelethez</t>
  </si>
  <si>
    <t>9.1.3. melléklet az 2/2019. (I.29.) önkormányzati rendelethez</t>
  </si>
  <si>
    <t>9.2  melléklet az 2/2019. (I.29.) önkormányzati rendelethez</t>
  </si>
  <si>
    <t>9.2.2. melléklet az 2/2019. (I.29.) önkormányzati rendelethez</t>
  </si>
  <si>
    <t>9.2.3  melléklet az 2/2019. (I.29.) önkormányzati rendelethez</t>
  </si>
  <si>
    <t>9.3. melléklet az 2/2019. (I.29.) önkormányzati rendelethez</t>
  </si>
  <si>
    <t>9.3.2. melléklet az 2/2019. (I.29.) önkormányzati rendelethez</t>
  </si>
  <si>
    <t>9.3.3. melléklet az 2/2019. (I.29.) önkormányzati rendelethez</t>
  </si>
  <si>
    <t>9.4. melléklet az 2/2019. (I.29.) önkormányzati rendelethez</t>
  </si>
  <si>
    <t>9.4.2. melléklet az 2/2019. (I.29.) önkormányzati rendelethez</t>
  </si>
  <si>
    <t>9.4.3. melléklet az 2/2019. (I.29.) önkormányzati rendelethez</t>
  </si>
  <si>
    <t>Egyéb működési célú támogatások bevételei  (MB 2017)</t>
  </si>
  <si>
    <t>Egyéb működési célú támogatások bevételei (MB 2017.)</t>
  </si>
  <si>
    <t xml:space="preserve">   - Egyéb működési célú támogatások ÁH-n kívülre (Bursa)</t>
  </si>
  <si>
    <t xml:space="preserve">2019. év utáni szükséglet
</t>
  </si>
  <si>
    <t>2018-2019.</t>
  </si>
  <si>
    <t xml:space="preserve">Külterületi utak </t>
  </si>
  <si>
    <t>Egyéb beruházás( telekkialakítás, parkolók, járdaépítés stb.)</t>
  </si>
  <si>
    <t>Egyéb működési célú támogatások bevételei  (MB 2017.)</t>
  </si>
  <si>
    <t>Forgatási célú belföldi értékpapírok vásárlása</t>
  </si>
  <si>
    <t>2019. évi előirányzat BEVÉTELEK</t>
  </si>
  <si>
    <t>2019. évi előirányzat KIADÁSOK</t>
  </si>
  <si>
    <t>2018. évi várható</t>
  </si>
  <si>
    <t>2019. tervezett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</si>
</sst>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954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10" xfId="60" applyNumberFormat="1" applyFont="1" applyFill="1" applyBorder="1" applyAlignment="1" applyProtection="1">
      <alignment vertical="center"/>
      <protection locked="0"/>
    </xf>
    <xf numFmtId="164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11" xfId="60" applyNumberFormat="1" applyFont="1" applyFill="1" applyBorder="1" applyAlignment="1" applyProtection="1">
      <alignment vertical="center"/>
      <protection locked="0"/>
    </xf>
    <xf numFmtId="164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12" xfId="60" applyNumberFormat="1" applyFont="1" applyFill="1" applyBorder="1" applyAlignment="1" applyProtection="1">
      <alignment vertical="center"/>
      <protection locked="0"/>
    </xf>
    <xf numFmtId="164" fontId="17" fillId="0" borderId="37" xfId="60" applyNumberFormat="1" applyFont="1" applyFill="1" applyBorder="1" applyAlignment="1" applyProtection="1">
      <alignment vertical="center"/>
      <protection/>
    </xf>
    <xf numFmtId="164" fontId="15" fillId="0" borderId="23" xfId="60" applyNumberFormat="1" applyFont="1" applyFill="1" applyBorder="1" applyAlignment="1" applyProtection="1">
      <alignment vertical="center"/>
      <protection/>
    </xf>
    <xf numFmtId="164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6" fontId="3" fillId="0" borderId="23" xfId="59" applyNumberFormat="1" applyFont="1" applyFill="1" applyBorder="1">
      <alignment/>
      <protection/>
    </xf>
    <xf numFmtId="166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4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4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4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2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49" xfId="60" applyNumberFormat="1" applyFont="1" applyFill="1" applyBorder="1" applyAlignment="1" applyProtection="1">
      <alignment vertical="center"/>
      <protection/>
    </xf>
    <xf numFmtId="164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6" fontId="38" fillId="0" borderId="11" xfId="40" applyNumberFormat="1" applyFont="1" applyBorder="1" applyAlignment="1" applyProtection="1">
      <alignment horizontal="right" vertical="center" wrapText="1"/>
      <protection locked="0"/>
    </xf>
    <xf numFmtId="166" fontId="38" fillId="0" borderId="56" xfId="40" applyNumberFormat="1" applyFont="1" applyBorder="1" applyAlignment="1" applyProtection="1">
      <alignment horizontal="right" vertical="center" wrapText="1"/>
      <protection locked="0"/>
    </xf>
    <xf numFmtId="166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6" fontId="38" fillId="0" borderId="15" xfId="40" applyNumberFormat="1" applyFont="1" applyBorder="1" applyAlignment="1" applyProtection="1">
      <alignment horizontal="right" vertical="center" wrapText="1"/>
      <protection locked="0"/>
    </xf>
    <xf numFmtId="166" fontId="38" fillId="0" borderId="69" xfId="40" applyNumberFormat="1" applyFont="1" applyBorder="1" applyAlignment="1" applyProtection="1">
      <alignment horizontal="right" vertical="center" wrapText="1"/>
      <protection locked="0"/>
    </xf>
    <xf numFmtId="166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6" fontId="37" fillId="0" borderId="23" xfId="40" applyNumberFormat="1" applyFont="1" applyBorder="1" applyAlignment="1">
      <alignment horizontal="right" vertical="center" wrapText="1"/>
    </xf>
    <xf numFmtId="166" fontId="37" fillId="0" borderId="55" xfId="40" applyNumberFormat="1" applyFont="1" applyBorder="1" applyAlignment="1">
      <alignment horizontal="right" vertical="center" wrapText="1"/>
    </xf>
    <xf numFmtId="166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6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6" fontId="38" fillId="0" borderId="12" xfId="40" applyNumberFormat="1" applyFont="1" applyBorder="1" applyAlignment="1" applyProtection="1">
      <alignment horizontal="right" vertical="center" wrapText="1"/>
      <protection locked="0"/>
    </xf>
    <xf numFmtId="166" fontId="38" fillId="0" borderId="67" xfId="40" applyNumberFormat="1" applyFont="1" applyBorder="1" applyAlignment="1" applyProtection="1">
      <alignment horizontal="right" vertical="center" wrapText="1"/>
      <protection locked="0"/>
    </xf>
    <xf numFmtId="166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6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2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2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2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3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4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4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59" applyNumberFormat="1" applyFill="1" applyProtection="1">
      <alignment/>
      <protection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9" applyFont="1" applyFill="1" applyProtection="1">
      <alignment/>
      <protection/>
    </xf>
    <xf numFmtId="164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4" fontId="15" fillId="0" borderId="23" xfId="60" applyNumberFormat="1" applyFont="1" applyFill="1" applyBorder="1" applyProtection="1">
      <alignment/>
      <protection/>
    </xf>
    <xf numFmtId="164" fontId="14" fillId="0" borderId="39" xfId="0" applyNumberFormat="1" applyFont="1" applyFill="1" applyBorder="1" applyAlignment="1" applyProtection="1">
      <alignment vertical="center" wrapText="1"/>
      <protection/>
    </xf>
    <xf numFmtId="164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4" fontId="83" fillId="0" borderId="26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4" fontId="16" fillId="0" borderId="42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59" applyNumberFormat="1" applyFont="1" applyFill="1" applyBorder="1" applyAlignment="1" applyProtection="1">
      <alignment horizontal="left"/>
      <protection/>
    </xf>
    <xf numFmtId="164" fontId="27" fillId="0" borderId="42" xfId="59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508</v>
      </c>
    </row>
    <row r="4" spans="1:2" ht="12.75">
      <c r="A4" s="132"/>
      <c r="B4" s="132"/>
    </row>
    <row r="5" spans="1:2" s="143" customFormat="1" ht="15.75">
      <c r="A5" s="85" t="s">
        <v>764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765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614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885" t="s">
        <v>161</v>
      </c>
      <c r="B1" s="885"/>
      <c r="C1" s="885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375</v>
      </c>
      <c r="B3" s="177" t="s">
        <v>553</v>
      </c>
      <c r="C3" s="178" t="s">
        <v>324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377</v>
      </c>
      <c r="B5" s="355" t="s">
        <v>415</v>
      </c>
      <c r="C5" s="352">
        <v>146000000</v>
      </c>
    </row>
    <row r="6" spans="1:3" ht="24.75">
      <c r="A6" s="183" t="s">
        <v>378</v>
      </c>
      <c r="B6" s="381" t="s">
        <v>611</v>
      </c>
      <c r="C6" s="353"/>
    </row>
    <row r="7" spans="1:3" ht="15">
      <c r="A7" s="183" t="s">
        <v>379</v>
      </c>
      <c r="B7" s="382" t="s">
        <v>158</v>
      </c>
      <c r="C7" s="353"/>
    </row>
    <row r="8" spans="1:3" ht="24.75">
      <c r="A8" s="183" t="s">
        <v>380</v>
      </c>
      <c r="B8" s="382" t="s">
        <v>613</v>
      </c>
      <c r="C8" s="353"/>
    </row>
    <row r="9" spans="1:3" ht="15">
      <c r="A9" s="184" t="s">
        <v>381</v>
      </c>
      <c r="B9" s="382" t="s">
        <v>612</v>
      </c>
      <c r="C9" s="354">
        <v>800000</v>
      </c>
    </row>
    <row r="10" spans="1:3" ht="15.75" thickBot="1">
      <c r="A10" s="183" t="s">
        <v>382</v>
      </c>
      <c r="B10" s="383" t="s">
        <v>554</v>
      </c>
      <c r="C10" s="353"/>
    </row>
    <row r="11" spans="1:3" ht="15.75" thickBot="1">
      <c r="A11" s="894" t="s">
        <v>557</v>
      </c>
      <c r="B11" s="895"/>
      <c r="C11" s="185">
        <f>SUM(C5:C10)</f>
        <v>146800000</v>
      </c>
    </row>
    <row r="12" spans="1:3" ht="23.25" customHeight="1">
      <c r="A12" s="896" t="s">
        <v>586</v>
      </c>
      <c r="B12" s="896"/>
      <c r="C12" s="89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2/2019. (I.29.)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885" t="s">
        <v>739</v>
      </c>
      <c r="B1" s="885"/>
      <c r="C1" s="885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375</v>
      </c>
      <c r="B3" s="177" t="s">
        <v>558</v>
      </c>
      <c r="C3" s="178" t="s">
        <v>584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377</v>
      </c>
      <c r="B5" s="189" t="s">
        <v>297</v>
      </c>
      <c r="C5" s="186"/>
    </row>
    <row r="6" spans="1:3" ht="15">
      <c r="A6" s="183" t="s">
        <v>378</v>
      </c>
      <c r="B6" s="190"/>
      <c r="C6" s="187"/>
    </row>
    <row r="7" spans="1:3" ht="15.75" thickBot="1">
      <c r="A7" s="184" t="s">
        <v>379</v>
      </c>
      <c r="B7" s="191"/>
      <c r="C7" s="188"/>
    </row>
    <row r="8" spans="1:3" s="453" customFormat="1" ht="17.25" customHeight="1" thickBot="1">
      <c r="A8" s="454" t="s">
        <v>380</v>
      </c>
      <c r="B8" s="128" t="s">
        <v>559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2/2019. (I.29.)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B1">
      <selection activeCell="H8" sqref="H8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5" width="16.625" style="41" customWidth="1"/>
    <col min="6" max="6" width="25.375" style="41" customWidth="1"/>
    <col min="7" max="7" width="17.875" style="55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5.5" customHeight="1">
      <c r="A1" s="897" t="s">
        <v>360</v>
      </c>
      <c r="B1" s="897"/>
      <c r="C1" s="897"/>
      <c r="D1" s="897"/>
      <c r="E1" s="897"/>
      <c r="F1" s="897"/>
      <c r="G1" s="897"/>
    </row>
    <row r="2" spans="1:7" ht="22.5" customHeight="1" thickBot="1">
      <c r="A2" s="192"/>
      <c r="B2" s="55"/>
      <c r="C2" s="55"/>
      <c r="D2" s="55"/>
      <c r="E2" s="55"/>
      <c r="F2" s="55"/>
      <c r="G2" s="50"/>
    </row>
    <row r="3" spans="1:7" s="44" customFormat="1" ht="44.25" customHeight="1" thickBot="1">
      <c r="A3" s="193" t="s">
        <v>425</v>
      </c>
      <c r="B3" s="194" t="s">
        <v>426</v>
      </c>
      <c r="C3" s="194" t="s">
        <v>427</v>
      </c>
      <c r="D3" s="194" t="s">
        <v>740</v>
      </c>
      <c r="E3" s="194" t="s">
        <v>324</v>
      </c>
      <c r="F3" s="556" t="s">
        <v>274</v>
      </c>
      <c r="G3" s="51" t="s">
        <v>758</v>
      </c>
    </row>
    <row r="4" spans="1:7" s="55" customFormat="1" ht="12" customHeight="1" thickBot="1">
      <c r="A4" s="658">
        <v>1</v>
      </c>
      <c r="B4" s="659">
        <v>2</v>
      </c>
      <c r="C4" s="659">
        <v>3</v>
      </c>
      <c r="D4" s="659">
        <v>4</v>
      </c>
      <c r="E4" s="659">
        <v>5</v>
      </c>
      <c r="F4" s="659">
        <v>6</v>
      </c>
      <c r="G4" s="660">
        <v>7</v>
      </c>
    </row>
    <row r="5" spans="1:7" s="55" customFormat="1" ht="12" customHeight="1">
      <c r="A5" s="776" t="s">
        <v>760</v>
      </c>
      <c r="B5" s="665"/>
      <c r="C5" s="685"/>
      <c r="D5" s="665"/>
      <c r="E5" s="665"/>
      <c r="F5" s="665">
        <v>24344815</v>
      </c>
      <c r="G5" s="680"/>
    </row>
    <row r="6" spans="1:7" s="55" customFormat="1" ht="12" customHeight="1">
      <c r="A6" s="869" t="s">
        <v>719</v>
      </c>
      <c r="B6" s="870">
        <v>160614710</v>
      </c>
      <c r="C6" s="871"/>
      <c r="D6" s="870"/>
      <c r="E6" s="870">
        <v>160614710</v>
      </c>
      <c r="F6" s="870">
        <v>149935478</v>
      </c>
      <c r="G6" s="868"/>
    </row>
    <row r="7" spans="1:7" s="55" customFormat="1" ht="12" customHeight="1">
      <c r="A7" s="776" t="s">
        <v>720</v>
      </c>
      <c r="B7" s="665">
        <v>136966254</v>
      </c>
      <c r="C7" s="685"/>
      <c r="D7" s="665"/>
      <c r="E7" s="665">
        <v>136966254</v>
      </c>
      <c r="F7" s="665">
        <v>136966254</v>
      </c>
      <c r="G7" s="666"/>
    </row>
    <row r="8" spans="1:7" ht="15.75" customHeight="1" thickBot="1">
      <c r="A8" s="672" t="s">
        <v>761</v>
      </c>
      <c r="B8" s="681"/>
      <c r="C8" s="682"/>
      <c r="D8" s="681"/>
      <c r="E8" s="681">
        <v>158100000</v>
      </c>
      <c r="F8" s="681"/>
      <c r="G8" s="866"/>
    </row>
    <row r="9" spans="1:7" ht="15.75" customHeight="1" thickBot="1">
      <c r="A9" s="858" t="s">
        <v>229</v>
      </c>
      <c r="B9" s="859">
        <f>B5+B6+B7</f>
        <v>297580964</v>
      </c>
      <c r="C9" s="859">
        <f>C5+C6+C7</f>
        <v>0</v>
      </c>
      <c r="D9" s="859">
        <f>D5+D6+D7</f>
        <v>0</v>
      </c>
      <c r="E9" s="859">
        <f>E5+E6+E7+E8</f>
        <v>455680964</v>
      </c>
      <c r="F9" s="859">
        <f>F5+F6+F7</f>
        <v>311246547</v>
      </c>
      <c r="G9" s="872">
        <f>G5+G6+G7</f>
        <v>0</v>
      </c>
    </row>
    <row r="10" spans="1:7" ht="15.75" customHeight="1">
      <c r="A10" s="671"/>
      <c r="B10" s="678"/>
      <c r="C10" s="679"/>
      <c r="D10" s="678"/>
      <c r="E10" s="678"/>
      <c r="F10" s="678"/>
      <c r="G10" s="680">
        <f aca="true" t="shared" si="0" ref="G10:G22">B10-D10-E10</f>
        <v>0</v>
      </c>
    </row>
    <row r="11" spans="1:7" ht="15.75" customHeight="1" thickBot="1">
      <c r="A11" s="854"/>
      <c r="B11" s="726"/>
      <c r="C11" s="855"/>
      <c r="D11" s="726"/>
      <c r="E11" s="726"/>
      <c r="F11" s="726"/>
      <c r="G11" s="734">
        <f>B11-D11-E11</f>
        <v>0</v>
      </c>
    </row>
    <row r="12" spans="1:7" ht="15.75" customHeight="1" thickBot="1">
      <c r="A12" s="675" t="s">
        <v>230</v>
      </c>
      <c r="B12" s="676"/>
      <c r="C12" s="683"/>
      <c r="D12" s="676"/>
      <c r="E12" s="676">
        <f>SUM(E10+E11)</f>
        <v>0</v>
      </c>
      <c r="F12" s="676"/>
      <c r="G12" s="677"/>
    </row>
    <row r="13" spans="1:7" ht="15.75" customHeight="1">
      <c r="A13" s="669"/>
      <c r="B13" s="673"/>
      <c r="C13" s="684"/>
      <c r="D13" s="673"/>
      <c r="E13" s="673"/>
      <c r="F13" s="673"/>
      <c r="G13" s="674">
        <f t="shared" si="0"/>
        <v>0</v>
      </c>
    </row>
    <row r="14" spans="1:7" ht="15.75" customHeight="1">
      <c r="A14" s="661"/>
      <c r="B14" s="662"/>
      <c r="C14" s="670"/>
      <c r="D14" s="662"/>
      <c r="E14" s="662"/>
      <c r="F14" s="662"/>
      <c r="G14" s="663">
        <f t="shared" si="0"/>
        <v>0</v>
      </c>
    </row>
    <row r="15" spans="1:7" ht="15.75" customHeight="1">
      <c r="A15" s="661"/>
      <c r="B15" s="662"/>
      <c r="C15" s="670"/>
      <c r="D15" s="662"/>
      <c r="E15" s="662"/>
      <c r="F15" s="662"/>
      <c r="G15" s="663">
        <f t="shared" si="0"/>
        <v>0</v>
      </c>
    </row>
    <row r="16" spans="1:7" ht="15.75" customHeight="1">
      <c r="A16" s="661"/>
      <c r="B16" s="662"/>
      <c r="C16" s="670"/>
      <c r="D16" s="662"/>
      <c r="E16" s="662"/>
      <c r="F16" s="662"/>
      <c r="G16" s="663">
        <f t="shared" si="0"/>
        <v>0</v>
      </c>
    </row>
    <row r="17" spans="1:7" ht="15.75" customHeight="1">
      <c r="A17" s="661"/>
      <c r="B17" s="662"/>
      <c r="C17" s="670"/>
      <c r="D17" s="662"/>
      <c r="E17" s="662"/>
      <c r="F17" s="662"/>
      <c r="G17" s="663">
        <f t="shared" si="0"/>
        <v>0</v>
      </c>
    </row>
    <row r="18" spans="1:7" ht="15.75" customHeight="1">
      <c r="A18" s="661"/>
      <c r="B18" s="662"/>
      <c r="C18" s="670"/>
      <c r="D18" s="662"/>
      <c r="E18" s="662"/>
      <c r="F18" s="662"/>
      <c r="G18" s="663">
        <f t="shared" si="0"/>
        <v>0</v>
      </c>
    </row>
    <row r="19" spans="1:7" ht="15.75" customHeight="1">
      <c r="A19" s="661"/>
      <c r="B19" s="662"/>
      <c r="C19" s="670"/>
      <c r="D19" s="662"/>
      <c r="E19" s="662"/>
      <c r="F19" s="662"/>
      <c r="G19" s="663">
        <f t="shared" si="0"/>
        <v>0</v>
      </c>
    </row>
    <row r="20" spans="1:7" ht="15.75" customHeight="1">
      <c r="A20" s="661"/>
      <c r="B20" s="662"/>
      <c r="C20" s="670"/>
      <c r="D20" s="662"/>
      <c r="E20" s="662"/>
      <c r="F20" s="662"/>
      <c r="G20" s="663">
        <f t="shared" si="0"/>
        <v>0</v>
      </c>
    </row>
    <row r="21" spans="1:7" ht="15.75" customHeight="1">
      <c r="A21" s="661"/>
      <c r="B21" s="662"/>
      <c r="C21" s="670"/>
      <c r="D21" s="662"/>
      <c r="E21" s="662"/>
      <c r="F21" s="662"/>
      <c r="G21" s="663">
        <f t="shared" si="0"/>
        <v>0</v>
      </c>
    </row>
    <row r="22" spans="1:7" ht="15.75" customHeight="1" thickBot="1">
      <c r="A22" s="664"/>
      <c r="B22" s="665"/>
      <c r="C22" s="685"/>
      <c r="D22" s="665"/>
      <c r="E22" s="665"/>
      <c r="F22" s="681"/>
      <c r="G22" s="666">
        <f t="shared" si="0"/>
        <v>0</v>
      </c>
    </row>
    <row r="23" spans="1:7" s="57" customFormat="1" ht="18" customHeight="1" thickBot="1">
      <c r="A23" s="667" t="s">
        <v>424</v>
      </c>
      <c r="B23" s="668">
        <f aca="true" t="shared" si="1" ref="B23:G23">B9+B12</f>
        <v>297580964</v>
      </c>
      <c r="C23" s="668">
        <f t="shared" si="1"/>
        <v>0</v>
      </c>
      <c r="D23" s="668">
        <f t="shared" si="1"/>
        <v>0</v>
      </c>
      <c r="E23" s="668">
        <f t="shared" si="1"/>
        <v>455680964</v>
      </c>
      <c r="F23" s="668">
        <f t="shared" si="1"/>
        <v>311246547</v>
      </c>
      <c r="G23" s="873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2/2019.(I.29.)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6.50390625" style="41" bestFit="1" customWidth="1"/>
    <col min="7" max="7" width="18.87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897" t="s">
        <v>361</v>
      </c>
      <c r="B1" s="897"/>
      <c r="C1" s="897"/>
      <c r="D1" s="897"/>
      <c r="E1" s="897"/>
      <c r="F1" s="897"/>
      <c r="G1" s="897"/>
    </row>
    <row r="2" spans="1:7" ht="23.25" customHeight="1" thickBot="1">
      <c r="A2" s="192"/>
      <c r="B2" s="55"/>
      <c r="C2" s="55"/>
      <c r="D2" s="55"/>
      <c r="E2" s="55"/>
      <c r="F2" s="55"/>
      <c r="G2" s="50"/>
    </row>
    <row r="3" spans="1:7" s="44" customFormat="1" ht="48.75" customHeight="1" thickBot="1">
      <c r="A3" s="193" t="s">
        <v>428</v>
      </c>
      <c r="B3" s="194" t="s">
        <v>426</v>
      </c>
      <c r="C3" s="194" t="s">
        <v>427</v>
      </c>
      <c r="D3" s="194" t="s">
        <v>740</v>
      </c>
      <c r="E3" s="194" t="s">
        <v>324</v>
      </c>
      <c r="F3" s="556" t="s">
        <v>274</v>
      </c>
      <c r="G3" s="51" t="s">
        <v>758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7">
        <v>6</v>
      </c>
      <c r="G4" s="54">
        <v>7</v>
      </c>
    </row>
    <row r="5" spans="1:7" s="55" customFormat="1" ht="15" customHeight="1">
      <c r="A5" s="849"/>
      <c r="B5" s="778"/>
      <c r="C5" s="778"/>
      <c r="D5" s="778"/>
      <c r="E5" s="778"/>
      <c r="F5" s="851"/>
      <c r="G5" s="852"/>
    </row>
    <row r="6" spans="1:7" s="55" customFormat="1" ht="15" customHeight="1">
      <c r="A6" s="849" t="s">
        <v>721</v>
      </c>
      <c r="B6" s="837">
        <v>64357443</v>
      </c>
      <c r="C6" s="837" t="s">
        <v>759</v>
      </c>
      <c r="D6" s="837"/>
      <c r="E6" s="837">
        <v>64357443</v>
      </c>
      <c r="F6" s="837">
        <v>36040000</v>
      </c>
      <c r="G6" s="853"/>
    </row>
    <row r="7" spans="1:7" s="55" customFormat="1" ht="15" customHeight="1">
      <c r="A7" s="552"/>
      <c r="B7" s="837"/>
      <c r="C7" s="837"/>
      <c r="D7" s="837"/>
      <c r="E7" s="837"/>
      <c r="F7" s="837"/>
      <c r="G7" s="838"/>
    </row>
    <row r="8" spans="1:7" s="55" customFormat="1" ht="15" customHeight="1">
      <c r="A8" s="552"/>
      <c r="B8" s="778"/>
      <c r="C8" s="778"/>
      <c r="D8" s="778"/>
      <c r="E8" s="778"/>
      <c r="F8" s="778"/>
      <c r="G8" s="777"/>
    </row>
    <row r="9" spans="1:7" s="55" customFormat="1" ht="15" customHeight="1">
      <c r="A9" s="552"/>
      <c r="B9" s="837"/>
      <c r="C9" s="837"/>
      <c r="D9" s="837"/>
      <c r="E9" s="837"/>
      <c r="F9" s="837"/>
      <c r="G9" s="838"/>
    </row>
    <row r="10" spans="1:7" ht="15.75" customHeight="1" thickBot="1">
      <c r="A10" s="552"/>
      <c r="B10" s="780"/>
      <c r="C10" s="779"/>
      <c r="D10" s="780"/>
      <c r="E10" s="780"/>
      <c r="F10" s="839"/>
      <c r="G10" s="840"/>
    </row>
    <row r="11" spans="1:7" ht="15.75" customHeight="1" thickBot="1">
      <c r="A11" s="696" t="s">
        <v>229</v>
      </c>
      <c r="B11" s="781">
        <f>B5+B10+B6:C6</f>
        <v>64357443</v>
      </c>
      <c r="C11" s="781"/>
      <c r="D11" s="781">
        <f>D5:E5</f>
        <v>0</v>
      </c>
      <c r="E11" s="781">
        <f>E5+E10+E6:F6</f>
        <v>64357443</v>
      </c>
      <c r="F11" s="781">
        <f>F5+F10+F6:G6</f>
        <v>36040000</v>
      </c>
      <c r="G11" s="781">
        <f>G5+G10+G6:H6</f>
        <v>0</v>
      </c>
    </row>
    <row r="12" spans="1:7" ht="15.75" customHeight="1" thickBot="1">
      <c r="A12" s="698"/>
      <c r="B12" s="699"/>
      <c r="C12" s="700"/>
      <c r="D12" s="699"/>
      <c r="E12" s="699"/>
      <c r="F12" s="701"/>
      <c r="G12" s="697">
        <v>0</v>
      </c>
    </row>
    <row r="13" spans="1:7" ht="15.75" customHeight="1" thickBot="1">
      <c r="A13" s="696" t="s">
        <v>229</v>
      </c>
      <c r="B13" s="691"/>
      <c r="C13" s="692"/>
      <c r="D13" s="691"/>
      <c r="E13" s="695"/>
      <c r="F13" s="693"/>
      <c r="G13" s="694">
        <v>0</v>
      </c>
    </row>
    <row r="14" spans="1:7" ht="15.75" customHeight="1">
      <c r="A14" s="686"/>
      <c r="B14" s="687"/>
      <c r="C14" s="688"/>
      <c r="D14" s="687"/>
      <c r="E14" s="687"/>
      <c r="F14" s="689"/>
      <c r="G14" s="690">
        <f aca="true" t="shared" si="0" ref="G14:G24">B14-D14-E14</f>
        <v>0</v>
      </c>
    </row>
    <row r="15" spans="1:7" ht="15.75" customHeight="1">
      <c r="A15" s="551"/>
      <c r="B15" s="545"/>
      <c r="C15" s="546"/>
      <c r="D15" s="545"/>
      <c r="E15" s="545"/>
      <c r="F15" s="558"/>
      <c r="G15" s="547">
        <f t="shared" si="0"/>
        <v>0</v>
      </c>
    </row>
    <row r="16" spans="1:7" ht="15.75" customHeight="1">
      <c r="A16" s="551"/>
      <c r="B16" s="545"/>
      <c r="C16" s="546"/>
      <c r="D16" s="545"/>
      <c r="E16" s="545"/>
      <c r="F16" s="558"/>
      <c r="G16" s="547">
        <f t="shared" si="0"/>
        <v>0</v>
      </c>
    </row>
    <row r="17" spans="1:7" ht="15.75" customHeight="1">
      <c r="A17" s="551"/>
      <c r="B17" s="545"/>
      <c r="C17" s="546"/>
      <c r="D17" s="545"/>
      <c r="E17" s="545"/>
      <c r="F17" s="558"/>
      <c r="G17" s="547">
        <f t="shared" si="0"/>
        <v>0</v>
      </c>
    </row>
    <row r="18" spans="1:7" ht="15.75" customHeight="1">
      <c r="A18" s="551"/>
      <c r="B18" s="545"/>
      <c r="C18" s="546"/>
      <c r="D18" s="545"/>
      <c r="E18" s="545"/>
      <c r="F18" s="558"/>
      <c r="G18" s="547">
        <f t="shared" si="0"/>
        <v>0</v>
      </c>
    </row>
    <row r="19" spans="1:7" ht="15.75" customHeight="1">
      <c r="A19" s="551"/>
      <c r="B19" s="545"/>
      <c r="C19" s="546"/>
      <c r="D19" s="545"/>
      <c r="E19" s="545"/>
      <c r="F19" s="558"/>
      <c r="G19" s="547">
        <f t="shared" si="0"/>
        <v>0</v>
      </c>
    </row>
    <row r="20" spans="1:7" ht="15.75" customHeight="1">
      <c r="A20" s="551"/>
      <c r="B20" s="545"/>
      <c r="C20" s="546"/>
      <c r="D20" s="545"/>
      <c r="E20" s="545"/>
      <c r="F20" s="558"/>
      <c r="G20" s="547">
        <f t="shared" si="0"/>
        <v>0</v>
      </c>
    </row>
    <row r="21" spans="1:7" ht="15.75" customHeight="1">
      <c r="A21" s="551"/>
      <c r="B21" s="545"/>
      <c r="C21" s="546"/>
      <c r="D21" s="545"/>
      <c r="E21" s="545"/>
      <c r="F21" s="558"/>
      <c r="G21" s="547">
        <f t="shared" si="0"/>
        <v>0</v>
      </c>
    </row>
    <row r="22" spans="1:7" ht="15.75" customHeight="1">
      <c r="A22" s="551"/>
      <c r="B22" s="545"/>
      <c r="C22" s="546"/>
      <c r="D22" s="545"/>
      <c r="E22" s="545"/>
      <c r="F22" s="558"/>
      <c r="G22" s="547">
        <f t="shared" si="0"/>
        <v>0</v>
      </c>
    </row>
    <row r="23" spans="1:7" ht="15.75" customHeight="1">
      <c r="A23" s="551"/>
      <c r="B23" s="545"/>
      <c r="C23" s="546"/>
      <c r="D23" s="545"/>
      <c r="E23" s="545"/>
      <c r="F23" s="558"/>
      <c r="G23" s="547">
        <f t="shared" si="0"/>
        <v>0</v>
      </c>
    </row>
    <row r="24" spans="1:7" ht="15.75" customHeight="1" thickBot="1">
      <c r="A24" s="552"/>
      <c r="B24" s="553"/>
      <c r="C24" s="554"/>
      <c r="D24" s="553"/>
      <c r="E24" s="553"/>
      <c r="F24" s="559"/>
      <c r="G24" s="555">
        <f t="shared" si="0"/>
        <v>0</v>
      </c>
    </row>
    <row r="25" spans="1:7" s="57" customFormat="1" ht="18" customHeight="1" thickBot="1">
      <c r="A25" s="548" t="s">
        <v>424</v>
      </c>
      <c r="B25" s="549">
        <f aca="true" t="shared" si="1" ref="B25:G25">B11+B13</f>
        <v>64357443</v>
      </c>
      <c r="C25" s="549">
        <f t="shared" si="1"/>
        <v>0</v>
      </c>
      <c r="D25" s="549">
        <f>D11+D13</f>
        <v>0</v>
      </c>
      <c r="E25" s="549">
        <f>E11+E13</f>
        <v>64357443</v>
      </c>
      <c r="F25" s="549">
        <f>F11+F13</f>
        <v>36040000</v>
      </c>
      <c r="G25" s="550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2/2019. (I.29.)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496</v>
      </c>
      <c r="B2" s="898" t="s">
        <v>297</v>
      </c>
      <c r="C2" s="898"/>
      <c r="D2" s="898"/>
      <c r="E2" s="898"/>
    </row>
    <row r="3" spans="1:5" ht="14.25" thickBot="1">
      <c r="A3" s="210"/>
      <c r="B3" s="210"/>
      <c r="C3" s="210"/>
      <c r="D3" s="899"/>
      <c r="E3" s="899"/>
    </row>
    <row r="4" spans="1:5" ht="15" customHeight="1" thickBot="1">
      <c r="A4" s="212" t="s">
        <v>489</v>
      </c>
      <c r="B4" s="213" t="s">
        <v>702</v>
      </c>
      <c r="C4" s="213" t="s">
        <v>723</v>
      </c>
      <c r="D4" s="213" t="s">
        <v>732</v>
      </c>
      <c r="E4" s="214" t="s">
        <v>409</v>
      </c>
    </row>
    <row r="5" spans="1:5" ht="12.75">
      <c r="A5" s="215" t="s">
        <v>490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502</v>
      </c>
      <c r="B6" s="87"/>
      <c r="C6" s="87"/>
      <c r="D6" s="87"/>
      <c r="E6" s="218">
        <f t="shared" si="0"/>
        <v>0</v>
      </c>
    </row>
    <row r="7" spans="1:5" ht="12.75">
      <c r="A7" s="219" t="s">
        <v>491</v>
      </c>
      <c r="B7" s="88"/>
      <c r="C7" s="88"/>
      <c r="D7" s="88"/>
      <c r="E7" s="220">
        <f t="shared" si="0"/>
        <v>0</v>
      </c>
    </row>
    <row r="8" spans="1:5" ht="12.75">
      <c r="A8" s="219" t="s">
        <v>504</v>
      </c>
      <c r="B8" s="88"/>
      <c r="C8" s="88"/>
      <c r="D8" s="88"/>
      <c r="E8" s="220">
        <f t="shared" si="0"/>
        <v>0</v>
      </c>
    </row>
    <row r="9" spans="1:5" ht="12.75">
      <c r="A9" s="219" t="s">
        <v>492</v>
      </c>
      <c r="B9" s="88"/>
      <c r="C9" s="88"/>
      <c r="D9" s="88"/>
      <c r="E9" s="220">
        <f t="shared" si="0"/>
        <v>0</v>
      </c>
    </row>
    <row r="10" spans="1:5" ht="12.75">
      <c r="A10" s="219" t="s">
        <v>493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495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494</v>
      </c>
      <c r="B14" s="213" t="s">
        <v>702</v>
      </c>
      <c r="C14" s="213" t="s">
        <v>723</v>
      </c>
      <c r="D14" s="213" t="s">
        <v>732</v>
      </c>
      <c r="E14" s="214" t="s">
        <v>409</v>
      </c>
    </row>
    <row r="15" spans="1:5" ht="12.75">
      <c r="A15" s="215" t="s">
        <v>498</v>
      </c>
      <c r="B15" s="86"/>
      <c r="C15" s="86"/>
      <c r="D15" s="86"/>
      <c r="E15" s="216">
        <f>SUM(B15:D15)</f>
        <v>0</v>
      </c>
    </row>
    <row r="16" spans="1:5" ht="12.75">
      <c r="A16" s="224" t="s">
        <v>499</v>
      </c>
      <c r="B16" s="88"/>
      <c r="C16" s="88"/>
      <c r="D16" s="88"/>
      <c r="E16" s="220">
        <f>SUM(B16:D16)</f>
        <v>0</v>
      </c>
    </row>
    <row r="17" spans="1:5" ht="12.75">
      <c r="A17" s="219" t="s">
        <v>500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501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410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2/2019. (I.29.)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00">
      <selection activeCell="C123" sqref="C123:C124"/>
    </sheetView>
  </sheetViews>
  <sheetFormatPr defaultColWidth="9.00390625" defaultRowHeight="12.75"/>
  <cols>
    <col min="1" max="1" width="19.50390625" style="387" customWidth="1"/>
    <col min="2" max="2" width="76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743</v>
      </c>
    </row>
    <row r="2" spans="1:3" s="91" customFormat="1" ht="21" customHeight="1">
      <c r="A2" s="394" t="s">
        <v>422</v>
      </c>
      <c r="B2" s="356" t="s">
        <v>585</v>
      </c>
      <c r="C2" s="358" t="s">
        <v>411</v>
      </c>
    </row>
    <row r="3" spans="1:3" s="91" customFormat="1" ht="16.5" thickBot="1">
      <c r="A3" s="228" t="s">
        <v>560</v>
      </c>
      <c r="B3" s="357" t="s">
        <v>118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360" t="s">
        <v>413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414</v>
      </c>
      <c r="C7" s="361"/>
    </row>
    <row r="8" spans="1:3" s="58" customFormat="1" ht="12" customHeight="1" thickBot="1">
      <c r="A8" s="31" t="s">
        <v>377</v>
      </c>
      <c r="B8" s="21" t="s">
        <v>616</v>
      </c>
      <c r="C8" s="295">
        <f>C9+C10+C11+C12</f>
        <v>427600905</v>
      </c>
    </row>
    <row r="9" spans="1:3" s="93" customFormat="1" ht="12" customHeight="1">
      <c r="A9" s="422" t="s">
        <v>460</v>
      </c>
      <c r="B9" s="404" t="s">
        <v>617</v>
      </c>
      <c r="C9" s="298">
        <v>133935865</v>
      </c>
    </row>
    <row r="10" spans="1:3" s="94" customFormat="1" ht="12" customHeight="1">
      <c r="A10" s="423" t="s">
        <v>461</v>
      </c>
      <c r="B10" s="405" t="s">
        <v>618</v>
      </c>
      <c r="C10" s="298">
        <v>131200950</v>
      </c>
    </row>
    <row r="11" spans="1:3" s="94" customFormat="1" ht="12" customHeight="1">
      <c r="A11" s="423" t="s">
        <v>462</v>
      </c>
      <c r="B11" s="405" t="s">
        <v>619</v>
      </c>
      <c r="C11" s="298">
        <v>155833290</v>
      </c>
    </row>
    <row r="12" spans="1:3" s="94" customFormat="1" ht="12" customHeight="1">
      <c r="A12" s="423" t="s">
        <v>463</v>
      </c>
      <c r="B12" s="405" t="s">
        <v>620</v>
      </c>
      <c r="C12" s="298">
        <v>6630800</v>
      </c>
    </row>
    <row r="13" spans="1:3" s="94" customFormat="1" ht="12" customHeight="1">
      <c r="A13" s="423" t="s">
        <v>505</v>
      </c>
      <c r="B13" s="405" t="s">
        <v>621</v>
      </c>
      <c r="C13" s="298"/>
    </row>
    <row r="14" spans="1:3" s="93" customFormat="1" ht="12" customHeight="1" thickBot="1">
      <c r="A14" s="424" t="s">
        <v>464</v>
      </c>
      <c r="B14" s="406" t="s">
        <v>622</v>
      </c>
      <c r="C14" s="728"/>
    </row>
    <row r="15" spans="1:3" s="93" customFormat="1" ht="12" customHeight="1" thickBot="1">
      <c r="A15" s="31" t="s">
        <v>378</v>
      </c>
      <c r="B15" s="290" t="s">
        <v>623</v>
      </c>
      <c r="C15" s="841">
        <f>C18+C20</f>
        <v>13958344</v>
      </c>
    </row>
    <row r="16" spans="1:3" s="93" customFormat="1" ht="12" customHeight="1">
      <c r="A16" s="422" t="s">
        <v>466</v>
      </c>
      <c r="B16" s="404" t="s">
        <v>624</v>
      </c>
      <c r="C16" s="298">
        <f>'9.1. melléklet'!C19</f>
        <v>0</v>
      </c>
    </row>
    <row r="17" spans="1:3" s="93" customFormat="1" ht="12" customHeight="1">
      <c r="A17" s="423" t="s">
        <v>467</v>
      </c>
      <c r="B17" s="405" t="s">
        <v>625</v>
      </c>
      <c r="C17" s="298"/>
    </row>
    <row r="18" spans="1:3" s="93" customFormat="1" ht="12" customHeight="1">
      <c r="A18" s="423" t="s">
        <v>468</v>
      </c>
      <c r="B18" s="405" t="s">
        <v>232</v>
      </c>
      <c r="C18" s="298">
        <v>11092800</v>
      </c>
    </row>
    <row r="19" spans="1:3" s="93" customFormat="1" ht="12" customHeight="1">
      <c r="A19" s="423" t="s">
        <v>469</v>
      </c>
      <c r="B19" s="727" t="s">
        <v>210</v>
      </c>
      <c r="C19" s="298"/>
    </row>
    <row r="20" spans="1:3" s="93" customFormat="1" ht="12" customHeight="1">
      <c r="A20" s="423" t="s">
        <v>470</v>
      </c>
      <c r="B20" s="727" t="s">
        <v>756</v>
      </c>
      <c r="C20" s="298">
        <v>2865544</v>
      </c>
    </row>
    <row r="21" spans="1:3" s="94" customFormat="1" ht="12" customHeight="1" thickBot="1">
      <c r="A21" s="424" t="s">
        <v>479</v>
      </c>
      <c r="B21" s="406" t="s">
        <v>627</v>
      </c>
      <c r="C21" s="728">
        <f>'9.1. melléklet'!C24</f>
        <v>0</v>
      </c>
    </row>
    <row r="22" spans="1:3" s="94" customFormat="1" ht="12" customHeight="1" thickBot="1">
      <c r="A22" s="31" t="s">
        <v>379</v>
      </c>
      <c r="B22" s="21" t="s">
        <v>628</v>
      </c>
      <c r="C22" s="841">
        <f>C23+C26+C27</f>
        <v>311246547</v>
      </c>
    </row>
    <row r="23" spans="1:3" s="94" customFormat="1" ht="12" customHeight="1">
      <c r="A23" s="422" t="s">
        <v>449</v>
      </c>
      <c r="B23" s="404" t="s">
        <v>629</v>
      </c>
      <c r="C23" s="298"/>
    </row>
    <row r="24" spans="1:3" s="93" customFormat="1" ht="15">
      <c r="A24" s="423" t="s">
        <v>450</v>
      </c>
      <c r="B24" s="405" t="s">
        <v>630</v>
      </c>
      <c r="C24" s="298">
        <f>'9.1. melléklet'!C27</f>
        <v>0</v>
      </c>
    </row>
    <row r="25" spans="1:3" s="94" customFormat="1" ht="15">
      <c r="A25" s="423" t="s">
        <v>451</v>
      </c>
      <c r="B25" s="405" t="s">
        <v>149</v>
      </c>
      <c r="C25" s="298">
        <f>'9.1. melléklet'!C28</f>
        <v>6000000</v>
      </c>
    </row>
    <row r="26" spans="1:3" s="94" customFormat="1" ht="22.5">
      <c r="A26" s="423" t="s">
        <v>452</v>
      </c>
      <c r="B26" s="727" t="s">
        <v>718</v>
      </c>
      <c r="C26" s="298">
        <v>311246547</v>
      </c>
    </row>
    <row r="27" spans="1:3" s="94" customFormat="1" ht="12" customHeight="1">
      <c r="A27" s="423" t="s">
        <v>528</v>
      </c>
      <c r="B27" s="727" t="s">
        <v>717</v>
      </c>
      <c r="C27" s="298"/>
    </row>
    <row r="28" spans="1:3" s="94" customFormat="1" ht="12" customHeight="1" thickBot="1">
      <c r="A28" s="424" t="s">
        <v>529</v>
      </c>
      <c r="B28" s="406" t="s">
        <v>632</v>
      </c>
      <c r="C28" s="728">
        <f>'9.1. melléklet'!C31</f>
        <v>6000000</v>
      </c>
    </row>
    <row r="29" spans="1:3" s="94" customFormat="1" ht="12" customHeight="1" thickBot="1">
      <c r="A29" s="31" t="s">
        <v>530</v>
      </c>
      <c r="B29" s="21" t="s">
        <v>633</v>
      </c>
      <c r="C29" s="841">
        <f>C30+C33+C34+C35+C36</f>
        <v>170700000</v>
      </c>
    </row>
    <row r="30" spans="1:3" s="94" customFormat="1" ht="12" customHeight="1">
      <c r="A30" s="422" t="s">
        <v>634</v>
      </c>
      <c r="B30" s="404" t="s">
        <v>640</v>
      </c>
      <c r="C30" s="298">
        <f>C32+C31</f>
        <v>146000000</v>
      </c>
    </row>
    <row r="31" spans="1:3" s="94" customFormat="1" ht="12" customHeight="1">
      <c r="A31" s="423" t="s">
        <v>635</v>
      </c>
      <c r="B31" s="623" t="s">
        <v>211</v>
      </c>
      <c r="C31" s="298">
        <v>6000000</v>
      </c>
    </row>
    <row r="32" spans="1:3" s="94" customFormat="1" ht="12" customHeight="1">
      <c r="A32" s="423" t="s">
        <v>636</v>
      </c>
      <c r="B32" s="623" t="s">
        <v>216</v>
      </c>
      <c r="C32" s="298">
        <v>140000000</v>
      </c>
    </row>
    <row r="33" spans="1:3" s="94" customFormat="1" ht="12" customHeight="1">
      <c r="A33" s="423" t="s">
        <v>637</v>
      </c>
      <c r="B33" s="405" t="s">
        <v>643</v>
      </c>
      <c r="C33" s="298">
        <v>22000000</v>
      </c>
    </row>
    <row r="34" spans="1:3" s="94" customFormat="1" ht="12" customHeight="1">
      <c r="A34" s="423" t="s">
        <v>638</v>
      </c>
      <c r="B34" s="405" t="s">
        <v>212</v>
      </c>
      <c r="C34" s="298">
        <v>1000000</v>
      </c>
    </row>
    <row r="35" spans="1:3" s="94" customFormat="1" ht="12" customHeight="1">
      <c r="A35" s="423" t="s">
        <v>639</v>
      </c>
      <c r="B35" s="406" t="s">
        <v>215</v>
      </c>
      <c r="C35" s="298">
        <v>900000</v>
      </c>
    </row>
    <row r="36" spans="1:3" s="94" customFormat="1" ht="12" customHeight="1" thickBot="1">
      <c r="A36" s="423" t="s">
        <v>213</v>
      </c>
      <c r="B36" s="406" t="s">
        <v>214</v>
      </c>
      <c r="C36" s="298">
        <v>800000</v>
      </c>
    </row>
    <row r="37" spans="1:3" s="94" customFormat="1" ht="12" customHeight="1" thickBot="1">
      <c r="A37" s="31" t="s">
        <v>381</v>
      </c>
      <c r="B37" s="21" t="s">
        <v>646</v>
      </c>
      <c r="C37" s="295">
        <f>C39+C40+C41+C42+C43+C44+C45+C47</f>
        <v>38495000</v>
      </c>
    </row>
    <row r="38" spans="1:3" s="94" customFormat="1" ht="12" customHeight="1">
      <c r="A38" s="422" t="s">
        <v>453</v>
      </c>
      <c r="B38" s="404" t="s">
        <v>649</v>
      </c>
      <c r="C38" s="298"/>
    </row>
    <row r="39" spans="1:3" s="94" customFormat="1" ht="12" customHeight="1">
      <c r="A39" s="423" t="s">
        <v>454</v>
      </c>
      <c r="B39" s="405" t="s">
        <v>650</v>
      </c>
      <c r="C39" s="297">
        <v>11700000</v>
      </c>
    </row>
    <row r="40" spans="1:3" s="94" customFormat="1" ht="12" customHeight="1">
      <c r="A40" s="423" t="s">
        <v>455</v>
      </c>
      <c r="B40" s="405" t="s">
        <v>651</v>
      </c>
      <c r="C40" s="297">
        <v>350000</v>
      </c>
    </row>
    <row r="41" spans="1:3" s="94" customFormat="1" ht="12" customHeight="1">
      <c r="A41" s="423" t="s">
        <v>532</v>
      </c>
      <c r="B41" s="405" t="s">
        <v>652</v>
      </c>
      <c r="C41" s="297"/>
    </row>
    <row r="42" spans="1:3" s="94" customFormat="1" ht="12" customHeight="1">
      <c r="A42" s="423" t="s">
        <v>533</v>
      </c>
      <c r="B42" s="405" t="s">
        <v>653</v>
      </c>
      <c r="C42" s="297">
        <v>13140000</v>
      </c>
    </row>
    <row r="43" spans="1:3" s="94" customFormat="1" ht="12" customHeight="1">
      <c r="A43" s="423" t="s">
        <v>534</v>
      </c>
      <c r="B43" s="405" t="s">
        <v>654</v>
      </c>
      <c r="C43" s="297">
        <v>3305000</v>
      </c>
    </row>
    <row r="44" spans="1:3" s="94" customFormat="1" ht="12" customHeight="1">
      <c r="A44" s="423" t="s">
        <v>535</v>
      </c>
      <c r="B44" s="405" t="s">
        <v>655</v>
      </c>
      <c r="C44" s="297">
        <v>9950000</v>
      </c>
    </row>
    <row r="45" spans="1:3" s="94" customFormat="1" ht="12" customHeight="1">
      <c r="A45" s="423" t="s">
        <v>536</v>
      </c>
      <c r="B45" s="405" t="s">
        <v>656</v>
      </c>
      <c r="C45" s="297">
        <v>50000</v>
      </c>
    </row>
    <row r="46" spans="1:3" s="94" customFormat="1" ht="12" customHeight="1">
      <c r="A46" s="423" t="s">
        <v>647</v>
      </c>
      <c r="B46" s="405" t="s">
        <v>657</v>
      </c>
      <c r="C46" s="300"/>
    </row>
    <row r="47" spans="1:3" s="94" customFormat="1" ht="12" customHeight="1" thickBot="1">
      <c r="A47" s="424" t="s">
        <v>648</v>
      </c>
      <c r="B47" s="406" t="s">
        <v>658</v>
      </c>
      <c r="C47" s="393"/>
    </row>
    <row r="48" spans="1:3" s="94" customFormat="1" ht="12" customHeight="1" thickBot="1">
      <c r="A48" s="31" t="s">
        <v>382</v>
      </c>
      <c r="B48" s="21" t="s">
        <v>659</v>
      </c>
      <c r="C48" s="295">
        <f>SUM(C49:C53)</f>
        <v>0</v>
      </c>
    </row>
    <row r="49" spans="1:3" s="94" customFormat="1" ht="12" customHeight="1">
      <c r="A49" s="422" t="s">
        <v>456</v>
      </c>
      <c r="B49" s="404" t="s">
        <v>663</v>
      </c>
      <c r="C49" s="448"/>
    </row>
    <row r="50" spans="1:3" s="94" customFormat="1" ht="12" customHeight="1">
      <c r="A50" s="423" t="s">
        <v>457</v>
      </c>
      <c r="B50" s="405" t="s">
        <v>664</v>
      </c>
      <c r="C50" s="300"/>
    </row>
    <row r="51" spans="1:3" s="94" customFormat="1" ht="12" customHeight="1">
      <c r="A51" s="423" t="s">
        <v>660</v>
      </c>
      <c r="B51" s="405" t="s">
        <v>665</v>
      </c>
      <c r="C51" s="300"/>
    </row>
    <row r="52" spans="1:3" s="94" customFormat="1" ht="12" customHeight="1">
      <c r="A52" s="423" t="s">
        <v>661</v>
      </c>
      <c r="B52" s="405" t="s">
        <v>666</v>
      </c>
      <c r="C52" s="300"/>
    </row>
    <row r="53" spans="1:3" s="94" customFormat="1" ht="12" customHeight="1" thickBot="1">
      <c r="A53" s="424" t="s">
        <v>662</v>
      </c>
      <c r="B53" s="406" t="s">
        <v>667</v>
      </c>
      <c r="C53" s="300"/>
    </row>
    <row r="54" spans="1:3" s="94" customFormat="1" ht="12" customHeight="1" thickBot="1">
      <c r="A54" s="31" t="s">
        <v>537</v>
      </c>
      <c r="B54" s="21" t="s">
        <v>668</v>
      </c>
      <c r="C54" s="295">
        <f>SUM(C55:C57)</f>
        <v>0</v>
      </c>
    </row>
    <row r="55" spans="1:3" s="94" customFormat="1" ht="12" customHeight="1">
      <c r="A55" s="422" t="s">
        <v>458</v>
      </c>
      <c r="B55" s="404" t="s">
        <v>669</v>
      </c>
      <c r="C55" s="298"/>
    </row>
    <row r="56" spans="1:3" s="94" customFormat="1" ht="12" customHeight="1">
      <c r="A56" s="423" t="s">
        <v>459</v>
      </c>
      <c r="B56" s="405" t="s">
        <v>231</v>
      </c>
      <c r="C56" s="297"/>
    </row>
    <row r="57" spans="1:3" s="94" customFormat="1" ht="12" customHeight="1">
      <c r="A57" s="423" t="s">
        <v>672</v>
      </c>
      <c r="B57" s="405" t="s">
        <v>233</v>
      </c>
      <c r="C57" s="297"/>
    </row>
    <row r="58" spans="1:3" s="94" customFormat="1" ht="12" customHeight="1" thickBot="1">
      <c r="A58" s="424" t="s">
        <v>673</v>
      </c>
      <c r="B58" s="406" t="s">
        <v>671</v>
      </c>
      <c r="C58" s="299"/>
    </row>
    <row r="59" spans="1:3" s="94" customFormat="1" ht="12" customHeight="1" thickBot="1">
      <c r="A59" s="31" t="s">
        <v>384</v>
      </c>
      <c r="B59" s="290" t="s">
        <v>674</v>
      </c>
      <c r="C59" s="295">
        <f>SUM(C60:C62)</f>
        <v>0</v>
      </c>
    </row>
    <row r="60" spans="1:3" s="94" customFormat="1" ht="12" customHeight="1">
      <c r="A60" s="422" t="s">
        <v>538</v>
      </c>
      <c r="B60" s="404" t="s">
        <v>676</v>
      </c>
      <c r="C60" s="300"/>
    </row>
    <row r="61" spans="1:3" s="94" customFormat="1" ht="12" customHeight="1">
      <c r="A61" s="423" t="s">
        <v>539</v>
      </c>
      <c r="B61" s="405" t="s">
        <v>152</v>
      </c>
      <c r="C61" s="300"/>
    </row>
    <row r="62" spans="1:3" s="94" customFormat="1" ht="12" customHeight="1">
      <c r="A62" s="423" t="s">
        <v>591</v>
      </c>
      <c r="B62" s="405" t="s">
        <v>234</v>
      </c>
      <c r="C62" s="300"/>
    </row>
    <row r="63" spans="1:3" s="94" customFormat="1" ht="12" customHeight="1" thickBot="1">
      <c r="A63" s="424" t="s">
        <v>675</v>
      </c>
      <c r="B63" s="406" t="s">
        <v>678</v>
      </c>
      <c r="C63" s="300"/>
    </row>
    <row r="64" spans="1:3" s="94" customFormat="1" ht="12" customHeight="1" thickBot="1">
      <c r="A64" s="31" t="s">
        <v>385</v>
      </c>
      <c r="B64" s="21" t="s">
        <v>679</v>
      </c>
      <c r="C64" s="301">
        <f>C59+C54+C48+C37+C29+C22+C15+C8</f>
        <v>962000796</v>
      </c>
    </row>
    <row r="65" spans="1:3" s="94" customFormat="1" ht="12" customHeight="1" thickBot="1">
      <c r="A65" s="425" t="s">
        <v>113</v>
      </c>
      <c r="B65" s="290" t="s">
        <v>681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682</v>
      </c>
      <c r="C66" s="300"/>
    </row>
    <row r="67" spans="1:3" s="94" customFormat="1" ht="12" customHeight="1">
      <c r="A67" s="423" t="s">
        <v>21</v>
      </c>
      <c r="B67" s="405" t="s">
        <v>683</v>
      </c>
      <c r="C67" s="300"/>
    </row>
    <row r="68" spans="1:3" s="94" customFormat="1" ht="12" customHeight="1" thickBot="1">
      <c r="A68" s="424" t="s">
        <v>22</v>
      </c>
      <c r="B68" s="408" t="s">
        <v>684</v>
      </c>
      <c r="C68" s="300"/>
    </row>
    <row r="69" spans="1:3" s="94" customFormat="1" ht="12" customHeight="1" thickBot="1">
      <c r="A69" s="425" t="s">
        <v>685</v>
      </c>
      <c r="B69" s="290" t="s">
        <v>686</v>
      </c>
      <c r="C69" s="295">
        <f>SUM(C70:C73)</f>
        <v>0</v>
      </c>
    </row>
    <row r="70" spans="1:3" s="94" customFormat="1" ht="12" customHeight="1">
      <c r="A70" s="422" t="s">
        <v>506</v>
      </c>
      <c r="B70" s="404" t="s">
        <v>687</v>
      </c>
      <c r="C70" s="300"/>
    </row>
    <row r="71" spans="1:3" s="94" customFormat="1" ht="12" customHeight="1">
      <c r="A71" s="423" t="s">
        <v>507</v>
      </c>
      <c r="B71" s="405" t="s">
        <v>688</v>
      </c>
      <c r="C71" s="300"/>
    </row>
    <row r="72" spans="1:3" s="94" customFormat="1" ht="12" customHeight="1">
      <c r="A72" s="423" t="s">
        <v>13</v>
      </c>
      <c r="B72" s="405" t="s">
        <v>689</v>
      </c>
      <c r="C72" s="300"/>
    </row>
    <row r="73" spans="1:3" s="94" customFormat="1" ht="12" customHeight="1" thickBot="1">
      <c r="A73" s="424" t="s">
        <v>14</v>
      </c>
      <c r="B73" s="406" t="s">
        <v>690</v>
      </c>
      <c r="C73" s="300"/>
    </row>
    <row r="74" spans="1:3" s="94" customFormat="1" ht="12" customHeight="1" thickBot="1">
      <c r="A74" s="425" t="s">
        <v>691</v>
      </c>
      <c r="B74" s="290" t="s">
        <v>692</v>
      </c>
      <c r="C74" s="295">
        <f>C75</f>
        <v>500000000</v>
      </c>
    </row>
    <row r="75" spans="1:3" s="94" customFormat="1" ht="12" customHeight="1">
      <c r="A75" s="422" t="s">
        <v>15</v>
      </c>
      <c r="B75" s="404" t="s">
        <v>728</v>
      </c>
      <c r="C75" s="300">
        <v>500000000</v>
      </c>
    </row>
    <row r="76" spans="1:3" s="94" customFormat="1" ht="12" customHeight="1" thickBot="1">
      <c r="A76" s="424" t="s">
        <v>16</v>
      </c>
      <c r="B76" s="406" t="s">
        <v>694</v>
      </c>
      <c r="C76" s="300"/>
    </row>
    <row r="77" spans="1:3" s="93" customFormat="1" ht="12" customHeight="1" thickBot="1">
      <c r="A77" s="425" t="s">
        <v>695</v>
      </c>
      <c r="B77" s="290" t="s">
        <v>696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697</v>
      </c>
      <c r="C78" s="300"/>
    </row>
    <row r="79" spans="1:3" s="94" customFormat="1" ht="12" customHeight="1">
      <c r="A79" s="423" t="s">
        <v>18</v>
      </c>
      <c r="B79" s="405" t="s">
        <v>698</v>
      </c>
      <c r="C79" s="300"/>
    </row>
    <row r="80" spans="1:3" s="94" customFormat="1" ht="12" customHeight="1" thickBot="1">
      <c r="A80" s="424" t="s">
        <v>19</v>
      </c>
      <c r="B80" s="406" t="s">
        <v>699</v>
      </c>
      <c r="C80" s="300"/>
    </row>
    <row r="81" spans="1:3" s="94" customFormat="1" ht="12" customHeight="1" thickBot="1">
      <c r="A81" s="425" t="s">
        <v>700</v>
      </c>
      <c r="B81" s="290" t="s">
        <v>20</v>
      </c>
      <c r="C81" s="295">
        <f>SUM(C82:C85)</f>
        <v>0</v>
      </c>
    </row>
    <row r="82" spans="1:3" s="94" customFormat="1" ht="12" customHeight="1">
      <c r="A82" s="426" t="s">
        <v>701</v>
      </c>
      <c r="B82" s="404" t="s">
        <v>0</v>
      </c>
      <c r="C82" s="300"/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500000000</v>
      </c>
    </row>
    <row r="88" spans="1:3" s="93" customFormat="1" ht="12" customHeight="1" thickBot="1">
      <c r="A88" s="429" t="s">
        <v>23</v>
      </c>
      <c r="B88" s="414" t="s">
        <v>140</v>
      </c>
      <c r="C88" s="301">
        <f>+C64+C87</f>
        <v>1462000796</v>
      </c>
    </row>
    <row r="89" spans="1:3" s="94" customFormat="1" ht="15" customHeight="1">
      <c r="A89" s="239"/>
      <c r="B89" s="240"/>
      <c r="C89" s="867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416</v>
      </c>
      <c r="C91" s="368"/>
    </row>
    <row r="92" spans="1:3" s="95" customFormat="1" ht="12" customHeight="1" thickBot="1">
      <c r="A92" s="396" t="s">
        <v>377</v>
      </c>
      <c r="B92" s="30" t="s">
        <v>26</v>
      </c>
      <c r="C92" s="294">
        <f>SUM(C93:C97)</f>
        <v>362009923</v>
      </c>
    </row>
    <row r="93" spans="1:3" ht="12" customHeight="1">
      <c r="A93" s="431" t="s">
        <v>460</v>
      </c>
      <c r="B93" s="10" t="s">
        <v>407</v>
      </c>
      <c r="C93" s="296">
        <v>45309398</v>
      </c>
    </row>
    <row r="94" spans="1:3" ht="12" customHeight="1">
      <c r="A94" s="423" t="s">
        <v>461</v>
      </c>
      <c r="B94" s="8" t="s">
        <v>540</v>
      </c>
      <c r="C94" s="297">
        <v>9227736</v>
      </c>
    </row>
    <row r="95" spans="1:3" ht="12" customHeight="1">
      <c r="A95" s="423" t="s">
        <v>462</v>
      </c>
      <c r="B95" s="8" t="s">
        <v>289</v>
      </c>
      <c r="C95" s="299">
        <v>134788000</v>
      </c>
    </row>
    <row r="96" spans="1:3" ht="12" customHeight="1">
      <c r="A96" s="423" t="s">
        <v>463</v>
      </c>
      <c r="B96" s="11" t="s">
        <v>541</v>
      </c>
      <c r="C96" s="299">
        <v>3700000</v>
      </c>
    </row>
    <row r="97" spans="1:3" ht="12" customHeight="1">
      <c r="A97" s="423" t="s">
        <v>474</v>
      </c>
      <c r="B97" s="19" t="s">
        <v>542</v>
      </c>
      <c r="C97" s="299">
        <f>C102+C98+C103+C107</f>
        <v>168984789</v>
      </c>
    </row>
    <row r="98" spans="1:3" ht="12" customHeight="1">
      <c r="A98" s="423" t="s">
        <v>464</v>
      </c>
      <c r="B98" s="8" t="s">
        <v>27</v>
      </c>
      <c r="C98" s="299"/>
    </row>
    <row r="99" spans="1:3" ht="12" customHeight="1">
      <c r="A99" s="423" t="s">
        <v>465</v>
      </c>
      <c r="B99" s="138" t="s">
        <v>28</v>
      </c>
      <c r="C99" s="299"/>
    </row>
    <row r="100" spans="1:3" ht="12" customHeight="1">
      <c r="A100" s="423" t="s">
        <v>475</v>
      </c>
      <c r="B100" s="139" t="s">
        <v>29</v>
      </c>
      <c r="C100" s="299"/>
    </row>
    <row r="101" spans="1:3" ht="12" customHeight="1">
      <c r="A101" s="423" t="s">
        <v>476</v>
      </c>
      <c r="B101" s="139" t="s">
        <v>30</v>
      </c>
      <c r="C101" s="299"/>
    </row>
    <row r="102" spans="1:3" ht="12" customHeight="1">
      <c r="A102" s="423" t="s">
        <v>477</v>
      </c>
      <c r="B102" s="138" t="s">
        <v>290</v>
      </c>
      <c r="C102" s="299">
        <v>164784789</v>
      </c>
    </row>
    <row r="103" spans="1:3" ht="12" customHeight="1">
      <c r="A103" s="423" t="s">
        <v>478</v>
      </c>
      <c r="B103" s="138" t="s">
        <v>291</v>
      </c>
      <c r="C103" s="299">
        <v>1000000</v>
      </c>
    </row>
    <row r="104" spans="1:3" ht="12" customHeight="1">
      <c r="A104" s="423" t="s">
        <v>480</v>
      </c>
      <c r="B104" s="139" t="s">
        <v>33</v>
      </c>
      <c r="C104" s="299"/>
    </row>
    <row r="105" spans="1:3" ht="12.75">
      <c r="A105" s="432" t="s">
        <v>543</v>
      </c>
      <c r="B105" s="140" t="s">
        <v>34</v>
      </c>
      <c r="C105" s="299"/>
    </row>
    <row r="106" spans="1:3" ht="12.75">
      <c r="A106" s="423" t="s">
        <v>24</v>
      </c>
      <c r="B106" s="139" t="s">
        <v>259</v>
      </c>
      <c r="C106" s="299"/>
    </row>
    <row r="107" spans="1:3" ht="23.25" thickBot="1">
      <c r="A107" s="433" t="s">
        <v>25</v>
      </c>
      <c r="B107" s="657" t="s">
        <v>292</v>
      </c>
      <c r="C107" s="303">
        <v>3200000</v>
      </c>
    </row>
    <row r="108" spans="1:3" ht="12" customHeight="1" thickBot="1">
      <c r="A108" s="31" t="s">
        <v>378</v>
      </c>
      <c r="B108" s="29" t="s">
        <v>37</v>
      </c>
      <c r="C108" s="295">
        <f>C109+C111+C121</f>
        <v>520038407</v>
      </c>
    </row>
    <row r="109" spans="1:3" ht="12" customHeight="1">
      <c r="A109" s="422" t="s">
        <v>466</v>
      </c>
      <c r="B109" s="8" t="s">
        <v>589</v>
      </c>
      <c r="C109" s="299">
        <v>455680964</v>
      </c>
    </row>
    <row r="110" spans="1:3" ht="12" customHeight="1">
      <c r="A110" s="422" t="s">
        <v>467</v>
      </c>
      <c r="B110" s="12" t="s">
        <v>41</v>
      </c>
      <c r="C110" s="300"/>
    </row>
    <row r="111" spans="1:3" ht="12" customHeight="1">
      <c r="A111" s="422" t="s">
        <v>468</v>
      </c>
      <c r="B111" s="12" t="s">
        <v>544</v>
      </c>
      <c r="C111" s="856">
        <v>64357443</v>
      </c>
    </row>
    <row r="112" spans="1:3" ht="12" customHeight="1">
      <c r="A112" s="422" t="s">
        <v>469</v>
      </c>
      <c r="B112" s="12" t="s">
        <v>42</v>
      </c>
      <c r="C112" s="300"/>
    </row>
    <row r="113" spans="1:3" ht="12" customHeight="1">
      <c r="A113" s="422" t="s">
        <v>470</v>
      </c>
      <c r="B113" s="292" t="s">
        <v>592</v>
      </c>
      <c r="C113" s="850"/>
    </row>
    <row r="114" spans="1:3" ht="12" customHeight="1">
      <c r="A114" s="422" t="s">
        <v>479</v>
      </c>
      <c r="B114" s="291" t="s">
        <v>153</v>
      </c>
      <c r="C114" s="850"/>
    </row>
    <row r="115" spans="1:3" ht="12" customHeight="1">
      <c r="A115" s="422" t="s">
        <v>481</v>
      </c>
      <c r="B115" s="400" t="s">
        <v>47</v>
      </c>
      <c r="C115" s="850"/>
    </row>
    <row r="116" spans="1:3" ht="12" customHeight="1">
      <c r="A116" s="422" t="s">
        <v>545</v>
      </c>
      <c r="B116" s="702" t="s">
        <v>279</v>
      </c>
      <c r="C116" s="850"/>
    </row>
    <row r="117" spans="1:3" ht="18.75" customHeight="1">
      <c r="A117" s="422" t="s">
        <v>546</v>
      </c>
      <c r="B117" s="782" t="s">
        <v>280</v>
      </c>
      <c r="C117" s="850"/>
    </row>
    <row r="118" spans="1:3" ht="12" customHeight="1">
      <c r="A118" s="422" t="s">
        <v>547</v>
      </c>
      <c r="B118" s="139" t="s">
        <v>45</v>
      </c>
      <c r="C118" s="850"/>
    </row>
    <row r="119" spans="1:3" ht="12" customHeight="1">
      <c r="A119" s="422" t="s">
        <v>38</v>
      </c>
      <c r="B119" s="139" t="s">
        <v>33</v>
      </c>
      <c r="C119" s="850"/>
    </row>
    <row r="120" spans="1:3" ht="12" customHeight="1">
      <c r="A120" s="422" t="s">
        <v>39</v>
      </c>
      <c r="B120" s="139" t="s">
        <v>44</v>
      </c>
      <c r="C120" s="850"/>
    </row>
    <row r="121" spans="1:3" ht="12" customHeight="1" thickBot="1">
      <c r="A121" s="432" t="s">
        <v>40</v>
      </c>
      <c r="B121" s="139" t="s">
        <v>43</v>
      </c>
      <c r="C121" s="857"/>
    </row>
    <row r="122" spans="1:3" ht="12" customHeight="1" thickBot="1">
      <c r="A122" s="31" t="s">
        <v>379</v>
      </c>
      <c r="B122" s="121" t="s">
        <v>48</v>
      </c>
      <c r="C122" s="295">
        <f>+C123+C124</f>
        <v>242302220</v>
      </c>
    </row>
    <row r="123" spans="1:3" ht="12" customHeight="1">
      <c r="A123" s="422" t="s">
        <v>449</v>
      </c>
      <c r="B123" s="9" t="s">
        <v>294</v>
      </c>
      <c r="C123" s="298">
        <v>59348561</v>
      </c>
    </row>
    <row r="124" spans="1:3" ht="12" customHeight="1" thickBot="1">
      <c r="A124" s="424" t="s">
        <v>450</v>
      </c>
      <c r="B124" s="12" t="s">
        <v>295</v>
      </c>
      <c r="C124" s="298">
        <v>182953659</v>
      </c>
    </row>
    <row r="125" spans="1:3" ht="12" customHeight="1" thickBot="1">
      <c r="A125" s="31" t="s">
        <v>380</v>
      </c>
      <c r="B125" s="121" t="s">
        <v>49</v>
      </c>
      <c r="C125" s="295">
        <f>+C92+C108+C122</f>
        <v>1124350550</v>
      </c>
    </row>
    <row r="126" spans="1:3" ht="12" customHeight="1" thickBot="1">
      <c r="A126" s="31" t="s">
        <v>381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453</v>
      </c>
      <c r="B127" s="9" t="s">
        <v>51</v>
      </c>
      <c r="C127" s="268"/>
    </row>
    <row r="128" spans="1:3" ht="12" customHeight="1">
      <c r="A128" s="422" t="s">
        <v>454</v>
      </c>
      <c r="B128" s="9" t="s">
        <v>52</v>
      </c>
      <c r="C128" s="268"/>
    </row>
    <row r="129" spans="1:3" ht="12" customHeight="1" thickBot="1">
      <c r="A129" s="432" t="s">
        <v>455</v>
      </c>
      <c r="B129" s="7" t="s">
        <v>53</v>
      </c>
      <c r="C129" s="268"/>
    </row>
    <row r="130" spans="1:3" ht="12" customHeight="1" thickBot="1">
      <c r="A130" s="31" t="s">
        <v>382</v>
      </c>
      <c r="B130" s="121" t="s">
        <v>112</v>
      </c>
      <c r="C130" s="295">
        <f>+C131+C132+C133+C134</f>
        <v>108254481</v>
      </c>
    </row>
    <row r="131" spans="1:3" ht="12" customHeight="1">
      <c r="A131" s="422" t="s">
        <v>456</v>
      </c>
      <c r="B131" s="9" t="s">
        <v>54</v>
      </c>
      <c r="C131" s="268">
        <v>108254481</v>
      </c>
    </row>
    <row r="132" spans="1:3" ht="12" customHeight="1">
      <c r="A132" s="422" t="s">
        <v>457</v>
      </c>
      <c r="B132" s="9" t="s">
        <v>55</v>
      </c>
      <c r="C132" s="268"/>
    </row>
    <row r="133" spans="1:3" ht="12" customHeight="1">
      <c r="A133" s="422" t="s">
        <v>660</v>
      </c>
      <c r="B133" s="9" t="s">
        <v>56</v>
      </c>
      <c r="C133" s="268"/>
    </row>
    <row r="134" spans="1:3" s="95" customFormat="1" ht="12" customHeight="1" thickBot="1">
      <c r="A134" s="432" t="s">
        <v>661</v>
      </c>
      <c r="B134" s="7" t="s">
        <v>57</v>
      </c>
      <c r="C134" s="268"/>
    </row>
    <row r="135" spans="1:11" ht="12" customHeight="1" thickBot="1">
      <c r="A135" s="31" t="s">
        <v>383</v>
      </c>
      <c r="B135" s="121" t="s">
        <v>58</v>
      </c>
      <c r="C135" s="301">
        <f>+C136+C137+C138+C139</f>
        <v>229395765</v>
      </c>
      <c r="K135" s="251"/>
    </row>
    <row r="136" spans="1:3" ht="12.75">
      <c r="A136" s="422" t="s">
        <v>458</v>
      </c>
      <c r="B136" s="9" t="s">
        <v>59</v>
      </c>
      <c r="C136" s="268"/>
    </row>
    <row r="137" spans="1:3" ht="12" customHeight="1">
      <c r="A137" s="422" t="s">
        <v>459</v>
      </c>
      <c r="B137" s="9" t="s">
        <v>69</v>
      </c>
      <c r="C137" s="268">
        <v>15273016</v>
      </c>
    </row>
    <row r="138" spans="1:3" s="95" customFormat="1" ht="12" customHeight="1">
      <c r="A138" s="422" t="s">
        <v>672</v>
      </c>
      <c r="B138" s="9" t="s">
        <v>293</v>
      </c>
      <c r="C138" s="268">
        <v>214122749</v>
      </c>
    </row>
    <row r="139" spans="1:3" s="95" customFormat="1" ht="12" customHeight="1" thickBot="1">
      <c r="A139" s="432" t="s">
        <v>673</v>
      </c>
      <c r="B139" s="7" t="s">
        <v>61</v>
      </c>
      <c r="C139" s="268"/>
    </row>
    <row r="140" spans="1:3" s="95" customFormat="1" ht="12" customHeight="1" thickBot="1">
      <c r="A140" s="31" t="s">
        <v>384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538</v>
      </c>
      <c r="B141" s="9" t="s">
        <v>63</v>
      </c>
      <c r="C141" s="268"/>
    </row>
    <row r="142" spans="1:3" s="95" customFormat="1" ht="12" customHeight="1">
      <c r="A142" s="422" t="s">
        <v>539</v>
      </c>
      <c r="B142" s="9" t="s">
        <v>64</v>
      </c>
      <c r="C142" s="268"/>
    </row>
    <row r="143" spans="1:3" s="95" customFormat="1" ht="12" customHeight="1">
      <c r="A143" s="422" t="s">
        <v>591</v>
      </c>
      <c r="B143" s="9" t="s">
        <v>65</v>
      </c>
      <c r="C143" s="268"/>
    </row>
    <row r="144" spans="1:3" ht="12.75" customHeight="1" thickBot="1">
      <c r="A144" s="422" t="s">
        <v>675</v>
      </c>
      <c r="B144" s="9" t="s">
        <v>66</v>
      </c>
      <c r="C144" s="268"/>
    </row>
    <row r="145" spans="1:3" ht="12" customHeight="1" thickBot="1">
      <c r="A145" s="31" t="s">
        <v>385</v>
      </c>
      <c r="B145" s="121" t="s">
        <v>67</v>
      </c>
      <c r="C145" s="416">
        <f>+C126+C130+C135+C140</f>
        <v>337650246</v>
      </c>
    </row>
    <row r="146" spans="1:3" ht="15" customHeight="1" thickBot="1">
      <c r="A146" s="434" t="s">
        <v>386</v>
      </c>
      <c r="B146" s="377" t="s">
        <v>68</v>
      </c>
      <c r="C146" s="416">
        <f>+C125+C145</f>
        <v>1462000796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563</v>
      </c>
      <c r="B148" s="249"/>
      <c r="C148" s="118">
        <v>17</v>
      </c>
    </row>
    <row r="149" spans="1:3" ht="14.25" customHeight="1" thickBot="1">
      <c r="A149" s="248" t="s">
        <v>564</v>
      </c>
      <c r="B149" s="249"/>
      <c r="C149" s="118">
        <v>17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97">
      <selection activeCell="C123" sqref="C123:C124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743</v>
      </c>
    </row>
    <row r="2" spans="1:3" s="91" customFormat="1" ht="21" customHeight="1">
      <c r="A2" s="394" t="s">
        <v>422</v>
      </c>
      <c r="B2" s="356" t="s">
        <v>585</v>
      </c>
      <c r="C2" s="358" t="s">
        <v>411</v>
      </c>
    </row>
    <row r="3" spans="1:3" s="91" customFormat="1" ht="16.5" thickBot="1">
      <c r="A3" s="228" t="s">
        <v>560</v>
      </c>
      <c r="B3" s="357" t="s">
        <v>154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360" t="s">
        <v>413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414</v>
      </c>
      <c r="C7" s="361"/>
    </row>
    <row r="8" spans="1:3" s="58" customFormat="1" ht="12" customHeight="1" thickBot="1">
      <c r="A8" s="31" t="s">
        <v>377</v>
      </c>
      <c r="B8" s="21" t="s">
        <v>616</v>
      </c>
      <c r="C8" s="295">
        <f>C9+C10+C11+C12</f>
        <v>427600905</v>
      </c>
    </row>
    <row r="9" spans="1:3" s="93" customFormat="1" ht="12" customHeight="1">
      <c r="A9" s="422" t="s">
        <v>460</v>
      </c>
      <c r="B9" s="404" t="s">
        <v>617</v>
      </c>
      <c r="C9" s="298">
        <v>133935865</v>
      </c>
    </row>
    <row r="10" spans="1:3" s="94" customFormat="1" ht="12" customHeight="1">
      <c r="A10" s="423" t="s">
        <v>461</v>
      </c>
      <c r="B10" s="405" t="s">
        <v>618</v>
      </c>
      <c r="C10" s="298">
        <v>131200950</v>
      </c>
    </row>
    <row r="11" spans="1:3" s="94" customFormat="1" ht="12" customHeight="1">
      <c r="A11" s="423" t="s">
        <v>462</v>
      </c>
      <c r="B11" s="405" t="s">
        <v>619</v>
      </c>
      <c r="C11" s="298">
        <v>155833290</v>
      </c>
    </row>
    <row r="12" spans="1:3" s="94" customFormat="1" ht="12" customHeight="1">
      <c r="A12" s="423" t="s">
        <v>463</v>
      </c>
      <c r="B12" s="405" t="s">
        <v>620</v>
      </c>
      <c r="C12" s="298">
        <v>6630800</v>
      </c>
    </row>
    <row r="13" spans="1:3" s="94" customFormat="1" ht="12" customHeight="1">
      <c r="A13" s="423" t="s">
        <v>505</v>
      </c>
      <c r="B13" s="405" t="s">
        <v>621</v>
      </c>
      <c r="C13" s="298"/>
    </row>
    <row r="14" spans="1:3" s="93" customFormat="1" ht="12" customHeight="1" thickBot="1">
      <c r="A14" s="424" t="s">
        <v>464</v>
      </c>
      <c r="B14" s="406" t="s">
        <v>622</v>
      </c>
      <c r="C14" s="728"/>
    </row>
    <row r="15" spans="1:3" s="93" customFormat="1" ht="12" customHeight="1" thickBot="1">
      <c r="A15" s="31" t="s">
        <v>378</v>
      </c>
      <c r="B15" s="290" t="s">
        <v>623</v>
      </c>
      <c r="C15" s="841">
        <f>C18+C20</f>
        <v>13958344</v>
      </c>
    </row>
    <row r="16" spans="1:3" s="93" customFormat="1" ht="12" customHeight="1">
      <c r="A16" s="422" t="s">
        <v>466</v>
      </c>
      <c r="B16" s="404" t="s">
        <v>624</v>
      </c>
      <c r="C16" s="298">
        <f>'9.1. melléklet'!C19</f>
        <v>0</v>
      </c>
    </row>
    <row r="17" spans="1:3" s="93" customFormat="1" ht="12" customHeight="1">
      <c r="A17" s="423" t="s">
        <v>467</v>
      </c>
      <c r="B17" s="405" t="s">
        <v>625</v>
      </c>
      <c r="C17" s="298"/>
    </row>
    <row r="18" spans="1:3" s="93" customFormat="1" ht="12" customHeight="1">
      <c r="A18" s="423" t="s">
        <v>468</v>
      </c>
      <c r="B18" s="405" t="s">
        <v>232</v>
      </c>
      <c r="C18" s="298">
        <v>11092800</v>
      </c>
    </row>
    <row r="19" spans="1:3" s="93" customFormat="1" ht="12" customHeight="1">
      <c r="A19" s="423" t="s">
        <v>469</v>
      </c>
      <c r="B19" s="405" t="s">
        <v>210</v>
      </c>
      <c r="C19" s="298"/>
    </row>
    <row r="20" spans="1:3" s="93" customFormat="1" ht="12" customHeight="1">
      <c r="A20" s="423" t="s">
        <v>470</v>
      </c>
      <c r="B20" s="703" t="s">
        <v>218</v>
      </c>
      <c r="C20" s="298">
        <v>2865544</v>
      </c>
    </row>
    <row r="21" spans="1:3" s="94" customFormat="1" ht="12" customHeight="1" thickBot="1">
      <c r="A21" s="424" t="s">
        <v>479</v>
      </c>
      <c r="B21" s="406" t="s">
        <v>627</v>
      </c>
      <c r="C21" s="728">
        <f>'9.1. melléklet'!C24</f>
        <v>0</v>
      </c>
    </row>
    <row r="22" spans="1:3" s="94" customFormat="1" ht="12" customHeight="1" thickBot="1">
      <c r="A22" s="31" t="s">
        <v>379</v>
      </c>
      <c r="B22" s="21" t="s">
        <v>628</v>
      </c>
      <c r="C22" s="841">
        <f>C23+C26+C27</f>
        <v>311246547</v>
      </c>
    </row>
    <row r="23" spans="1:3" s="94" customFormat="1" ht="12" customHeight="1">
      <c r="A23" s="422" t="s">
        <v>449</v>
      </c>
      <c r="B23" s="404" t="s">
        <v>629</v>
      </c>
      <c r="C23" s="298"/>
    </row>
    <row r="24" spans="1:3" s="93" customFormat="1" ht="12" customHeight="1">
      <c r="A24" s="423" t="s">
        <v>450</v>
      </c>
      <c r="B24" s="405" t="s">
        <v>630</v>
      </c>
      <c r="C24" s="298">
        <f>'9.1. melléklet'!C27</f>
        <v>0</v>
      </c>
    </row>
    <row r="25" spans="1:3" s="94" customFormat="1" ht="12" customHeight="1">
      <c r="A25" s="423" t="s">
        <v>451</v>
      </c>
      <c r="B25" s="405" t="s">
        <v>149</v>
      </c>
      <c r="C25" s="298">
        <f>'9.1. melléklet'!C28</f>
        <v>6000000</v>
      </c>
    </row>
    <row r="26" spans="1:3" s="94" customFormat="1" ht="12" customHeight="1">
      <c r="A26" s="423" t="s">
        <v>452</v>
      </c>
      <c r="B26" s="703" t="s">
        <v>717</v>
      </c>
      <c r="C26" s="298">
        <v>311246547</v>
      </c>
    </row>
    <row r="27" spans="1:3" s="94" customFormat="1" ht="12" customHeight="1">
      <c r="A27" s="423" t="s">
        <v>528</v>
      </c>
      <c r="B27" s="703" t="s">
        <v>217</v>
      </c>
      <c r="C27" s="298"/>
    </row>
    <row r="28" spans="1:3" s="94" customFormat="1" ht="12" customHeight="1" thickBot="1">
      <c r="A28" s="424" t="s">
        <v>529</v>
      </c>
      <c r="B28" s="406" t="s">
        <v>632</v>
      </c>
      <c r="C28" s="728">
        <f>'9.1. melléklet'!C31</f>
        <v>6000000</v>
      </c>
    </row>
    <row r="29" spans="1:3" s="94" customFormat="1" ht="12" customHeight="1" thickBot="1">
      <c r="A29" s="31" t="s">
        <v>530</v>
      </c>
      <c r="B29" s="21" t="s">
        <v>633</v>
      </c>
      <c r="C29" s="841">
        <f>C30+C33+C34+C35+C36</f>
        <v>170700000</v>
      </c>
    </row>
    <row r="30" spans="1:3" s="94" customFormat="1" ht="12" customHeight="1">
      <c r="A30" s="422" t="s">
        <v>634</v>
      </c>
      <c r="B30" s="404" t="s">
        <v>640</v>
      </c>
      <c r="C30" s="298">
        <f>C32+C31</f>
        <v>146000000</v>
      </c>
    </row>
    <row r="31" spans="1:3" s="94" customFormat="1" ht="12" customHeight="1">
      <c r="A31" s="423" t="s">
        <v>635</v>
      </c>
      <c r="B31" s="623" t="s">
        <v>211</v>
      </c>
      <c r="C31" s="298">
        <v>6000000</v>
      </c>
    </row>
    <row r="32" spans="1:3" s="94" customFormat="1" ht="12" customHeight="1">
      <c r="A32" s="423" t="s">
        <v>636</v>
      </c>
      <c r="B32" s="623" t="s">
        <v>216</v>
      </c>
      <c r="C32" s="298">
        <v>140000000</v>
      </c>
    </row>
    <row r="33" spans="1:3" s="94" customFormat="1" ht="12" customHeight="1">
      <c r="A33" s="423" t="s">
        <v>637</v>
      </c>
      <c r="B33" s="405" t="s">
        <v>643</v>
      </c>
      <c r="C33" s="298">
        <v>22000000</v>
      </c>
    </row>
    <row r="34" spans="1:3" s="94" customFormat="1" ht="12" customHeight="1">
      <c r="A34" s="423" t="s">
        <v>638</v>
      </c>
      <c r="B34" s="405" t="s">
        <v>212</v>
      </c>
      <c r="C34" s="298">
        <v>1000000</v>
      </c>
    </row>
    <row r="35" spans="1:3" s="94" customFormat="1" ht="12" customHeight="1">
      <c r="A35" s="423" t="s">
        <v>639</v>
      </c>
      <c r="B35" s="406" t="s">
        <v>215</v>
      </c>
      <c r="C35" s="298">
        <v>900000</v>
      </c>
    </row>
    <row r="36" spans="1:3" s="94" customFormat="1" ht="12" customHeight="1" thickBot="1">
      <c r="A36" s="423" t="s">
        <v>213</v>
      </c>
      <c r="B36" s="406" t="s">
        <v>214</v>
      </c>
      <c r="C36" s="298">
        <v>800000</v>
      </c>
    </row>
    <row r="37" spans="1:3" s="94" customFormat="1" ht="12" customHeight="1" thickBot="1">
      <c r="A37" s="31" t="s">
        <v>381</v>
      </c>
      <c r="B37" s="21" t="s">
        <v>646</v>
      </c>
      <c r="C37" s="295">
        <f>C39+C40+C41+C42+C43+C44+C45+C47</f>
        <v>38495000</v>
      </c>
    </row>
    <row r="38" spans="1:3" s="94" customFormat="1" ht="12" customHeight="1">
      <c r="A38" s="422" t="s">
        <v>453</v>
      </c>
      <c r="B38" s="404" t="s">
        <v>649</v>
      </c>
      <c r="C38" s="298"/>
    </row>
    <row r="39" spans="1:3" s="94" customFormat="1" ht="12" customHeight="1">
      <c r="A39" s="423" t="s">
        <v>454</v>
      </c>
      <c r="B39" s="405" t="s">
        <v>650</v>
      </c>
      <c r="C39" s="297">
        <v>11700000</v>
      </c>
    </row>
    <row r="40" spans="1:3" s="94" customFormat="1" ht="12" customHeight="1">
      <c r="A40" s="423" t="s">
        <v>455</v>
      </c>
      <c r="B40" s="405" t="s">
        <v>651</v>
      </c>
      <c r="C40" s="297">
        <v>350000</v>
      </c>
    </row>
    <row r="41" spans="1:3" s="94" customFormat="1" ht="12" customHeight="1">
      <c r="A41" s="423" t="s">
        <v>532</v>
      </c>
      <c r="B41" s="405" t="s">
        <v>652</v>
      </c>
      <c r="C41" s="297"/>
    </row>
    <row r="42" spans="1:3" s="94" customFormat="1" ht="12" customHeight="1">
      <c r="A42" s="423" t="s">
        <v>533</v>
      </c>
      <c r="B42" s="405" t="s">
        <v>653</v>
      </c>
      <c r="C42" s="297">
        <v>13140000</v>
      </c>
    </row>
    <row r="43" spans="1:3" s="94" customFormat="1" ht="12" customHeight="1">
      <c r="A43" s="423" t="s">
        <v>534</v>
      </c>
      <c r="B43" s="405" t="s">
        <v>654</v>
      </c>
      <c r="C43" s="297">
        <v>3305000</v>
      </c>
    </row>
    <row r="44" spans="1:3" s="94" customFormat="1" ht="12" customHeight="1">
      <c r="A44" s="423" t="s">
        <v>535</v>
      </c>
      <c r="B44" s="405" t="s">
        <v>655</v>
      </c>
      <c r="C44" s="297">
        <v>9950000</v>
      </c>
    </row>
    <row r="45" spans="1:3" s="94" customFormat="1" ht="12" customHeight="1">
      <c r="A45" s="423" t="s">
        <v>536</v>
      </c>
      <c r="B45" s="405" t="s">
        <v>656</v>
      </c>
      <c r="C45" s="297">
        <v>50000</v>
      </c>
    </row>
    <row r="46" spans="1:3" s="94" customFormat="1" ht="12" customHeight="1">
      <c r="A46" s="423" t="s">
        <v>647</v>
      </c>
      <c r="B46" s="405" t="s">
        <v>657</v>
      </c>
      <c r="C46" s="300"/>
    </row>
    <row r="47" spans="1:3" s="94" customFormat="1" ht="12" customHeight="1" thickBot="1">
      <c r="A47" s="424" t="s">
        <v>648</v>
      </c>
      <c r="B47" s="406" t="s">
        <v>658</v>
      </c>
      <c r="C47" s="393"/>
    </row>
    <row r="48" spans="1:3" s="94" customFormat="1" ht="12" customHeight="1" thickBot="1">
      <c r="A48" s="31" t="s">
        <v>382</v>
      </c>
      <c r="B48" s="21" t="s">
        <v>659</v>
      </c>
      <c r="C48" s="295">
        <f>SUM(C49:C53)</f>
        <v>0</v>
      </c>
    </row>
    <row r="49" spans="1:3" s="94" customFormat="1" ht="12" customHeight="1">
      <c r="A49" s="422" t="s">
        <v>456</v>
      </c>
      <c r="B49" s="404" t="s">
        <v>663</v>
      </c>
      <c r="C49" s="448"/>
    </row>
    <row r="50" spans="1:3" s="94" customFormat="1" ht="12" customHeight="1">
      <c r="A50" s="423" t="s">
        <v>457</v>
      </c>
      <c r="B50" s="405" t="s">
        <v>664</v>
      </c>
      <c r="C50" s="300"/>
    </row>
    <row r="51" spans="1:3" s="94" customFormat="1" ht="12" customHeight="1">
      <c r="A51" s="423" t="s">
        <v>660</v>
      </c>
      <c r="B51" s="405" t="s">
        <v>665</v>
      </c>
      <c r="C51" s="300"/>
    </row>
    <row r="52" spans="1:3" s="94" customFormat="1" ht="12" customHeight="1">
      <c r="A52" s="423" t="s">
        <v>661</v>
      </c>
      <c r="B52" s="405" t="s">
        <v>666</v>
      </c>
      <c r="C52" s="300"/>
    </row>
    <row r="53" spans="1:3" s="94" customFormat="1" ht="12" customHeight="1" thickBot="1">
      <c r="A53" s="424" t="s">
        <v>662</v>
      </c>
      <c r="B53" s="406" t="s">
        <v>667</v>
      </c>
      <c r="C53" s="300"/>
    </row>
    <row r="54" spans="1:3" s="94" customFormat="1" ht="12" customHeight="1" thickBot="1">
      <c r="A54" s="31" t="s">
        <v>537</v>
      </c>
      <c r="B54" s="21" t="s">
        <v>668</v>
      </c>
      <c r="C54" s="295">
        <f>SUM(C55:C57)</f>
        <v>0</v>
      </c>
    </row>
    <row r="55" spans="1:3" s="94" customFormat="1" ht="12" customHeight="1">
      <c r="A55" s="422" t="s">
        <v>458</v>
      </c>
      <c r="B55" s="404" t="s">
        <v>669</v>
      </c>
      <c r="C55" s="298"/>
    </row>
    <row r="56" spans="1:3" s="94" customFormat="1" ht="12" customHeight="1">
      <c r="A56" s="423" t="s">
        <v>459</v>
      </c>
      <c r="B56" s="405" t="s">
        <v>231</v>
      </c>
      <c r="C56" s="297"/>
    </row>
    <row r="57" spans="1:3" s="94" customFormat="1" ht="12" customHeight="1">
      <c r="A57" s="423" t="s">
        <v>672</v>
      </c>
      <c r="B57" s="405" t="s">
        <v>233</v>
      </c>
      <c r="C57" s="297"/>
    </row>
    <row r="58" spans="1:3" s="94" customFormat="1" ht="12" customHeight="1" thickBot="1">
      <c r="A58" s="424" t="s">
        <v>673</v>
      </c>
      <c r="B58" s="406" t="s">
        <v>671</v>
      </c>
      <c r="C58" s="299"/>
    </row>
    <row r="59" spans="1:3" s="94" customFormat="1" ht="12" customHeight="1" thickBot="1">
      <c r="A59" s="31" t="s">
        <v>384</v>
      </c>
      <c r="B59" s="290" t="s">
        <v>674</v>
      </c>
      <c r="C59" s="295">
        <f>SUM(C60:C62)</f>
        <v>0</v>
      </c>
    </row>
    <row r="60" spans="1:3" s="94" customFormat="1" ht="12" customHeight="1">
      <c r="A60" s="422" t="s">
        <v>538</v>
      </c>
      <c r="B60" s="404" t="s">
        <v>676</v>
      </c>
      <c r="C60" s="300"/>
    </row>
    <row r="61" spans="1:3" s="94" customFormat="1" ht="12" customHeight="1">
      <c r="A61" s="423" t="s">
        <v>539</v>
      </c>
      <c r="B61" s="405" t="s">
        <v>152</v>
      </c>
      <c r="C61" s="300"/>
    </row>
    <row r="62" spans="1:3" s="94" customFormat="1" ht="12" customHeight="1">
      <c r="A62" s="423" t="s">
        <v>591</v>
      </c>
      <c r="B62" s="405" t="s">
        <v>234</v>
      </c>
      <c r="C62" s="300"/>
    </row>
    <row r="63" spans="1:3" s="94" customFormat="1" ht="12" customHeight="1" thickBot="1">
      <c r="A63" s="424" t="s">
        <v>675</v>
      </c>
      <c r="B63" s="406" t="s">
        <v>678</v>
      </c>
      <c r="C63" s="300"/>
    </row>
    <row r="64" spans="1:3" s="94" customFormat="1" ht="12" customHeight="1" thickBot="1">
      <c r="A64" s="31" t="s">
        <v>385</v>
      </c>
      <c r="B64" s="21" t="s">
        <v>679</v>
      </c>
      <c r="C64" s="301">
        <f>C59+C54+C48+C37+C29+C22+C15+C8</f>
        <v>962000796</v>
      </c>
    </row>
    <row r="65" spans="1:3" s="94" customFormat="1" ht="12" customHeight="1" thickBot="1">
      <c r="A65" s="425" t="s">
        <v>113</v>
      </c>
      <c r="B65" s="290" t="s">
        <v>681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682</v>
      </c>
      <c r="C66" s="300"/>
    </row>
    <row r="67" spans="1:3" s="94" customFormat="1" ht="12" customHeight="1">
      <c r="A67" s="423" t="s">
        <v>21</v>
      </c>
      <c r="B67" s="405" t="s">
        <v>683</v>
      </c>
      <c r="C67" s="300"/>
    </row>
    <row r="68" spans="1:3" s="94" customFormat="1" ht="12" customHeight="1" thickBot="1">
      <c r="A68" s="424" t="s">
        <v>22</v>
      </c>
      <c r="B68" s="408" t="s">
        <v>684</v>
      </c>
      <c r="C68" s="300"/>
    </row>
    <row r="69" spans="1:3" s="94" customFormat="1" ht="12" customHeight="1" thickBot="1">
      <c r="A69" s="425" t="s">
        <v>685</v>
      </c>
      <c r="B69" s="290" t="s">
        <v>686</v>
      </c>
      <c r="C69" s="295">
        <f>SUM(C70:C73)</f>
        <v>0</v>
      </c>
    </row>
    <row r="70" spans="1:3" s="94" customFormat="1" ht="12" customHeight="1">
      <c r="A70" s="422" t="s">
        <v>506</v>
      </c>
      <c r="B70" s="404" t="s">
        <v>687</v>
      </c>
      <c r="C70" s="300"/>
    </row>
    <row r="71" spans="1:3" s="94" customFormat="1" ht="12" customHeight="1">
      <c r="A71" s="423" t="s">
        <v>507</v>
      </c>
      <c r="B71" s="405" t="s">
        <v>688</v>
      </c>
      <c r="C71" s="300"/>
    </row>
    <row r="72" spans="1:3" s="94" customFormat="1" ht="12" customHeight="1">
      <c r="A72" s="423" t="s">
        <v>13</v>
      </c>
      <c r="B72" s="405" t="s">
        <v>689</v>
      </c>
      <c r="C72" s="300"/>
    </row>
    <row r="73" spans="1:3" s="94" customFormat="1" ht="12" customHeight="1" thickBot="1">
      <c r="A73" s="424" t="s">
        <v>14</v>
      </c>
      <c r="B73" s="406" t="s">
        <v>690</v>
      </c>
      <c r="C73" s="300"/>
    </row>
    <row r="74" spans="1:3" s="94" customFormat="1" ht="12" customHeight="1" thickBot="1">
      <c r="A74" s="425" t="s">
        <v>691</v>
      </c>
      <c r="B74" s="290" t="s">
        <v>692</v>
      </c>
      <c r="C74" s="295">
        <f>C75</f>
        <v>500000000</v>
      </c>
    </row>
    <row r="75" spans="1:3" s="94" customFormat="1" ht="12" customHeight="1">
      <c r="A75" s="422" t="s">
        <v>15</v>
      </c>
      <c r="B75" s="404" t="s">
        <v>693</v>
      </c>
      <c r="C75" s="300">
        <v>500000000</v>
      </c>
    </row>
    <row r="76" spans="1:3" s="94" customFormat="1" ht="12" customHeight="1" thickBot="1">
      <c r="A76" s="424" t="s">
        <v>16</v>
      </c>
      <c r="B76" s="406" t="s">
        <v>694</v>
      </c>
      <c r="C76" s="300"/>
    </row>
    <row r="77" spans="1:3" s="93" customFormat="1" ht="12" customHeight="1" thickBot="1">
      <c r="A77" s="425" t="s">
        <v>695</v>
      </c>
      <c r="B77" s="290" t="s">
        <v>696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697</v>
      </c>
      <c r="C78" s="300"/>
    </row>
    <row r="79" spans="1:3" s="94" customFormat="1" ht="12" customHeight="1">
      <c r="A79" s="423" t="s">
        <v>18</v>
      </c>
      <c r="B79" s="405" t="s">
        <v>698</v>
      </c>
      <c r="C79" s="300"/>
    </row>
    <row r="80" spans="1:3" s="94" customFormat="1" ht="12" customHeight="1" thickBot="1">
      <c r="A80" s="424" t="s">
        <v>19</v>
      </c>
      <c r="B80" s="406" t="s">
        <v>699</v>
      </c>
      <c r="C80" s="300"/>
    </row>
    <row r="81" spans="1:3" s="94" customFormat="1" ht="12" customHeight="1" thickBot="1">
      <c r="A81" s="425" t="s">
        <v>700</v>
      </c>
      <c r="B81" s="290" t="s">
        <v>20</v>
      </c>
      <c r="C81" s="295">
        <f>SUM(C82:C85)</f>
        <v>0</v>
      </c>
    </row>
    <row r="82" spans="1:3" s="94" customFormat="1" ht="12" customHeight="1">
      <c r="A82" s="426" t="s">
        <v>701</v>
      </c>
      <c r="B82" s="404" t="s">
        <v>0</v>
      </c>
      <c r="C82" s="300"/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500000000</v>
      </c>
    </row>
    <row r="88" spans="1:3" s="93" customFormat="1" ht="12" customHeight="1" thickBot="1">
      <c r="A88" s="429" t="s">
        <v>23</v>
      </c>
      <c r="B88" s="414" t="s">
        <v>140</v>
      </c>
      <c r="C88" s="301">
        <f>+C64+C87</f>
        <v>1462000796</v>
      </c>
    </row>
    <row r="89" spans="1:3" s="94" customFormat="1" ht="15" customHeight="1">
      <c r="A89" s="239"/>
      <c r="B89" s="240"/>
      <c r="C89" s="867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416</v>
      </c>
      <c r="C91" s="368"/>
    </row>
    <row r="92" spans="1:3" s="95" customFormat="1" ht="12" customHeight="1" thickBot="1">
      <c r="A92" s="396" t="s">
        <v>377</v>
      </c>
      <c r="B92" s="30" t="s">
        <v>26</v>
      </c>
      <c r="C92" s="294">
        <f>SUM(C93:C97)</f>
        <v>362009923</v>
      </c>
    </row>
    <row r="93" spans="1:3" ht="12" customHeight="1">
      <c r="A93" s="431" t="s">
        <v>460</v>
      </c>
      <c r="B93" s="10" t="s">
        <v>407</v>
      </c>
      <c r="C93" s="296">
        <v>45309398</v>
      </c>
    </row>
    <row r="94" spans="1:3" ht="12" customHeight="1">
      <c r="A94" s="423" t="s">
        <v>461</v>
      </c>
      <c r="B94" s="8" t="s">
        <v>540</v>
      </c>
      <c r="C94" s="297">
        <v>9227736</v>
      </c>
    </row>
    <row r="95" spans="1:3" ht="12" customHeight="1">
      <c r="A95" s="423" t="s">
        <v>462</v>
      </c>
      <c r="B95" s="8" t="s">
        <v>497</v>
      </c>
      <c r="C95" s="299">
        <v>134788000</v>
      </c>
    </row>
    <row r="96" spans="1:3" ht="12" customHeight="1">
      <c r="A96" s="423" t="s">
        <v>463</v>
      </c>
      <c r="B96" s="11" t="s">
        <v>541</v>
      </c>
      <c r="C96" s="299">
        <v>3700000</v>
      </c>
    </row>
    <row r="97" spans="1:3" ht="12" customHeight="1">
      <c r="A97" s="423" t="s">
        <v>474</v>
      </c>
      <c r="B97" s="19" t="s">
        <v>542</v>
      </c>
      <c r="C97" s="299">
        <f>C102+C98+C103+C107</f>
        <v>168984789</v>
      </c>
    </row>
    <row r="98" spans="1:3" ht="12" customHeight="1">
      <c r="A98" s="423" t="s">
        <v>464</v>
      </c>
      <c r="B98" s="8" t="s">
        <v>27</v>
      </c>
      <c r="C98" s="299"/>
    </row>
    <row r="99" spans="1:3" ht="12" customHeight="1">
      <c r="A99" s="423" t="s">
        <v>465</v>
      </c>
      <c r="B99" s="138" t="s">
        <v>28</v>
      </c>
      <c r="C99" s="299"/>
    </row>
    <row r="100" spans="1:3" ht="12" customHeight="1">
      <c r="A100" s="423" t="s">
        <v>475</v>
      </c>
      <c r="B100" s="139" t="s">
        <v>29</v>
      </c>
      <c r="C100" s="299"/>
    </row>
    <row r="101" spans="1:3" ht="12" customHeight="1">
      <c r="A101" s="423" t="s">
        <v>476</v>
      </c>
      <c r="B101" s="139" t="s">
        <v>30</v>
      </c>
      <c r="C101" s="299"/>
    </row>
    <row r="102" spans="1:3" ht="12" customHeight="1">
      <c r="A102" s="423" t="s">
        <v>477</v>
      </c>
      <c r="B102" s="138" t="s">
        <v>247</v>
      </c>
      <c r="C102" s="299">
        <v>164784789</v>
      </c>
    </row>
    <row r="103" spans="1:3" ht="12" customHeight="1">
      <c r="A103" s="423" t="s">
        <v>478</v>
      </c>
      <c r="B103" s="138" t="s">
        <v>235</v>
      </c>
      <c r="C103" s="299">
        <v>1000000</v>
      </c>
    </row>
    <row r="104" spans="1:3" ht="12" customHeight="1">
      <c r="A104" s="423" t="s">
        <v>480</v>
      </c>
      <c r="B104" s="139" t="s">
        <v>33</v>
      </c>
      <c r="C104" s="299"/>
    </row>
    <row r="105" spans="1:3" ht="12" customHeight="1">
      <c r="A105" s="432" t="s">
        <v>543</v>
      </c>
      <c r="B105" s="140" t="s">
        <v>34</v>
      </c>
      <c r="C105" s="299"/>
    </row>
    <row r="106" spans="1:3" ht="12" customHeight="1">
      <c r="A106" s="423" t="s">
        <v>24</v>
      </c>
      <c r="B106" s="139" t="s">
        <v>236</v>
      </c>
      <c r="C106" s="299"/>
    </row>
    <row r="107" spans="1:3" ht="12" customHeight="1" thickBot="1">
      <c r="A107" s="433" t="s">
        <v>25</v>
      </c>
      <c r="B107" s="141" t="s">
        <v>36</v>
      </c>
      <c r="C107" s="303">
        <v>3200000</v>
      </c>
    </row>
    <row r="108" spans="1:3" ht="12" customHeight="1" thickBot="1">
      <c r="A108" s="31" t="s">
        <v>378</v>
      </c>
      <c r="B108" s="29" t="s">
        <v>37</v>
      </c>
      <c r="C108" s="295">
        <f>C109+C111+C121</f>
        <v>520038407</v>
      </c>
    </row>
    <row r="109" spans="1:3" ht="12" customHeight="1">
      <c r="A109" s="422" t="s">
        <v>466</v>
      </c>
      <c r="B109" s="8" t="s">
        <v>589</v>
      </c>
      <c r="C109" s="299">
        <v>455680964</v>
      </c>
    </row>
    <row r="110" spans="1:3" ht="12" customHeight="1">
      <c r="A110" s="422" t="s">
        <v>467</v>
      </c>
      <c r="B110" s="12" t="s">
        <v>41</v>
      </c>
      <c r="C110" s="300"/>
    </row>
    <row r="111" spans="1:3" ht="12" customHeight="1">
      <c r="A111" s="422" t="s">
        <v>468</v>
      </c>
      <c r="B111" s="12" t="s">
        <v>544</v>
      </c>
      <c r="C111" s="856">
        <v>64357443</v>
      </c>
    </row>
    <row r="112" spans="1:3" ht="12" customHeight="1">
      <c r="A112" s="422" t="s">
        <v>469</v>
      </c>
      <c r="B112" s="12" t="s">
        <v>42</v>
      </c>
      <c r="C112" s="300"/>
    </row>
    <row r="113" spans="1:3" ht="12" customHeight="1">
      <c r="A113" s="422" t="s">
        <v>470</v>
      </c>
      <c r="B113" s="292" t="s">
        <v>592</v>
      </c>
      <c r="C113" s="850"/>
    </row>
    <row r="114" spans="1:3" ht="12" customHeight="1">
      <c r="A114" s="422" t="s">
        <v>479</v>
      </c>
      <c r="B114" s="291" t="s">
        <v>153</v>
      </c>
      <c r="C114" s="850"/>
    </row>
    <row r="115" spans="1:3" ht="12" customHeight="1">
      <c r="A115" s="422" t="s">
        <v>481</v>
      </c>
      <c r="B115" s="400" t="s">
        <v>47</v>
      </c>
      <c r="C115" s="850"/>
    </row>
    <row r="116" spans="1:3" ht="12" customHeight="1">
      <c r="A116" s="422" t="s">
        <v>545</v>
      </c>
      <c r="B116" s="702" t="s">
        <v>279</v>
      </c>
      <c r="C116" s="850"/>
    </row>
    <row r="117" spans="1:3" ht="12" customHeight="1">
      <c r="A117" s="422" t="s">
        <v>546</v>
      </c>
      <c r="B117" s="782" t="s">
        <v>280</v>
      </c>
      <c r="C117" s="850"/>
    </row>
    <row r="118" spans="1:3" ht="12" customHeight="1">
      <c r="A118" s="422" t="s">
        <v>547</v>
      </c>
      <c r="B118" s="139" t="s">
        <v>246</v>
      </c>
      <c r="C118" s="850"/>
    </row>
    <row r="119" spans="1:3" ht="12" customHeight="1">
      <c r="A119" s="422" t="s">
        <v>38</v>
      </c>
      <c r="B119" s="139" t="s">
        <v>33</v>
      </c>
      <c r="C119" s="850"/>
    </row>
    <row r="120" spans="1:3" ht="12" customHeight="1">
      <c r="A120" s="422" t="s">
        <v>39</v>
      </c>
      <c r="B120" s="139" t="s">
        <v>44</v>
      </c>
      <c r="C120" s="850"/>
    </row>
    <row r="121" spans="1:3" ht="12" customHeight="1" thickBot="1">
      <c r="A121" s="432" t="s">
        <v>40</v>
      </c>
      <c r="B121" s="139" t="s">
        <v>43</v>
      </c>
      <c r="C121" s="857"/>
    </row>
    <row r="122" spans="1:3" ht="12" customHeight="1" thickBot="1">
      <c r="A122" s="31" t="s">
        <v>379</v>
      </c>
      <c r="B122" s="121" t="s">
        <v>48</v>
      </c>
      <c r="C122" s="295">
        <f>+C123+C124</f>
        <v>242302220</v>
      </c>
    </row>
    <row r="123" spans="1:3" ht="12" customHeight="1">
      <c r="A123" s="422" t="s">
        <v>449</v>
      </c>
      <c r="B123" s="9" t="s">
        <v>418</v>
      </c>
      <c r="C123" s="298">
        <v>59348561</v>
      </c>
    </row>
    <row r="124" spans="1:3" ht="12" customHeight="1" thickBot="1">
      <c r="A124" s="424" t="s">
        <v>450</v>
      </c>
      <c r="B124" s="12" t="s">
        <v>419</v>
      </c>
      <c r="C124" s="298">
        <v>182953659</v>
      </c>
    </row>
    <row r="125" spans="1:3" ht="12" customHeight="1" thickBot="1">
      <c r="A125" s="31" t="s">
        <v>380</v>
      </c>
      <c r="B125" s="121" t="s">
        <v>49</v>
      </c>
      <c r="C125" s="295">
        <f>+C92+C108+C122</f>
        <v>1124350550</v>
      </c>
    </row>
    <row r="126" spans="1:3" ht="12" customHeight="1" thickBot="1">
      <c r="A126" s="31" t="s">
        <v>381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453</v>
      </c>
      <c r="B127" s="9" t="s">
        <v>51</v>
      </c>
      <c r="C127" s="268"/>
    </row>
    <row r="128" spans="1:3" ht="12" customHeight="1">
      <c r="A128" s="422" t="s">
        <v>454</v>
      </c>
      <c r="B128" s="9" t="s">
        <v>52</v>
      </c>
      <c r="C128" s="268"/>
    </row>
    <row r="129" spans="1:3" ht="12" customHeight="1" thickBot="1">
      <c r="A129" s="432" t="s">
        <v>455</v>
      </c>
      <c r="B129" s="7" t="s">
        <v>53</v>
      </c>
      <c r="C129" s="268"/>
    </row>
    <row r="130" spans="1:3" ht="12" customHeight="1" thickBot="1">
      <c r="A130" s="31" t="s">
        <v>382</v>
      </c>
      <c r="B130" s="121" t="s">
        <v>112</v>
      </c>
      <c r="C130" s="295">
        <f>+C131+C132+C133+C134</f>
        <v>108254481</v>
      </c>
    </row>
    <row r="131" spans="1:3" ht="12" customHeight="1">
      <c r="A131" s="422" t="s">
        <v>456</v>
      </c>
      <c r="B131" s="9" t="s">
        <v>54</v>
      </c>
      <c r="C131" s="268">
        <v>108254481</v>
      </c>
    </row>
    <row r="132" spans="1:3" ht="12" customHeight="1">
      <c r="A132" s="422" t="s">
        <v>457</v>
      </c>
      <c r="B132" s="9" t="s">
        <v>55</v>
      </c>
      <c r="C132" s="268"/>
    </row>
    <row r="133" spans="1:3" ht="12" customHeight="1">
      <c r="A133" s="422" t="s">
        <v>660</v>
      </c>
      <c r="B133" s="9" t="s">
        <v>56</v>
      </c>
      <c r="C133" s="268"/>
    </row>
    <row r="134" spans="1:3" s="95" customFormat="1" ht="12" customHeight="1" thickBot="1">
      <c r="A134" s="432" t="s">
        <v>661</v>
      </c>
      <c r="B134" s="7" t="s">
        <v>57</v>
      </c>
      <c r="C134" s="268"/>
    </row>
    <row r="135" spans="1:11" ht="12" customHeight="1" thickBot="1">
      <c r="A135" s="31" t="s">
        <v>383</v>
      </c>
      <c r="B135" s="121" t="s">
        <v>58</v>
      </c>
      <c r="C135" s="301">
        <f>+C136+C137+C138+C139</f>
        <v>229395765</v>
      </c>
      <c r="K135" s="251"/>
    </row>
    <row r="136" spans="1:3" ht="12.75">
      <c r="A136" s="422" t="s">
        <v>458</v>
      </c>
      <c r="B136" s="9" t="s">
        <v>59</v>
      </c>
      <c r="C136" s="268"/>
    </row>
    <row r="137" spans="1:3" ht="12" customHeight="1">
      <c r="A137" s="422" t="s">
        <v>459</v>
      </c>
      <c r="B137" s="9" t="s">
        <v>69</v>
      </c>
      <c r="C137" s="268">
        <v>15273016</v>
      </c>
    </row>
    <row r="138" spans="1:3" s="95" customFormat="1" ht="12" customHeight="1">
      <c r="A138" s="422" t="s">
        <v>672</v>
      </c>
      <c r="B138" s="9" t="s">
        <v>293</v>
      </c>
      <c r="C138" s="268">
        <v>214122749</v>
      </c>
    </row>
    <row r="139" spans="1:3" s="95" customFormat="1" ht="12" customHeight="1" thickBot="1">
      <c r="A139" s="432" t="s">
        <v>673</v>
      </c>
      <c r="B139" s="7" t="s">
        <v>61</v>
      </c>
      <c r="C139" s="268"/>
    </row>
    <row r="140" spans="1:3" s="95" customFormat="1" ht="12" customHeight="1" thickBot="1">
      <c r="A140" s="31" t="s">
        <v>384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538</v>
      </c>
      <c r="B141" s="9" t="s">
        <v>63</v>
      </c>
      <c r="C141" s="268"/>
    </row>
    <row r="142" spans="1:3" s="95" customFormat="1" ht="12" customHeight="1">
      <c r="A142" s="422" t="s">
        <v>539</v>
      </c>
      <c r="B142" s="9" t="s">
        <v>64</v>
      </c>
      <c r="C142" s="268"/>
    </row>
    <row r="143" spans="1:3" s="95" customFormat="1" ht="12" customHeight="1">
      <c r="A143" s="422" t="s">
        <v>591</v>
      </c>
      <c r="B143" s="9" t="s">
        <v>65</v>
      </c>
      <c r="C143" s="268"/>
    </row>
    <row r="144" spans="1:3" ht="12.75" customHeight="1" thickBot="1">
      <c r="A144" s="422" t="s">
        <v>675</v>
      </c>
      <c r="B144" s="9" t="s">
        <v>66</v>
      </c>
      <c r="C144" s="268"/>
    </row>
    <row r="145" spans="1:3" ht="12" customHeight="1" thickBot="1">
      <c r="A145" s="31" t="s">
        <v>385</v>
      </c>
      <c r="B145" s="121" t="s">
        <v>67</v>
      </c>
      <c r="C145" s="416">
        <f>+C126+C130+C135+C140</f>
        <v>337650246</v>
      </c>
    </row>
    <row r="146" spans="1:3" ht="15" customHeight="1" thickBot="1">
      <c r="A146" s="434" t="s">
        <v>386</v>
      </c>
      <c r="B146" s="377" t="s">
        <v>68</v>
      </c>
      <c r="C146" s="416">
        <f>+C125+C145</f>
        <v>1462000796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563</v>
      </c>
      <c r="B148" s="249"/>
      <c r="C148" s="118">
        <v>17</v>
      </c>
    </row>
    <row r="149" spans="1:3" ht="14.25" customHeight="1" thickBot="1">
      <c r="A149" s="248" t="s">
        <v>564</v>
      </c>
      <c r="B149" s="249"/>
      <c r="C149" s="118">
        <v>17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4">
      <selection activeCell="C1" sqref="C1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744</v>
      </c>
    </row>
    <row r="2" spans="1:3" s="91" customFormat="1" ht="21" customHeight="1">
      <c r="A2" s="394" t="s">
        <v>422</v>
      </c>
      <c r="B2" s="356" t="s">
        <v>585</v>
      </c>
      <c r="C2" s="358" t="s">
        <v>411</v>
      </c>
    </row>
    <row r="3" spans="1:3" s="91" customFormat="1" ht="16.5" thickBot="1">
      <c r="A3" s="228" t="s">
        <v>560</v>
      </c>
      <c r="B3" s="357" t="s">
        <v>155</v>
      </c>
      <c r="C3" s="359">
        <v>2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360" t="s">
        <v>413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414</v>
      </c>
      <c r="C7" s="361"/>
    </row>
    <row r="8" spans="1:3" s="58" customFormat="1" ht="12" customHeight="1" thickBot="1">
      <c r="A8" s="31" t="s">
        <v>377</v>
      </c>
      <c r="B8" s="21" t="s">
        <v>616</v>
      </c>
      <c r="C8" s="295">
        <f>+C9+C10+C11+C12+C13+C14</f>
        <v>0</v>
      </c>
    </row>
    <row r="9" spans="1:3" s="93" customFormat="1" ht="12" customHeight="1">
      <c r="A9" s="422" t="s">
        <v>460</v>
      </c>
      <c r="B9" s="404" t="s">
        <v>617</v>
      </c>
      <c r="C9" s="298"/>
    </row>
    <row r="10" spans="1:3" s="94" customFormat="1" ht="12" customHeight="1">
      <c r="A10" s="423" t="s">
        <v>461</v>
      </c>
      <c r="B10" s="405" t="s">
        <v>618</v>
      </c>
      <c r="C10" s="297"/>
    </row>
    <row r="11" spans="1:3" s="94" customFormat="1" ht="12" customHeight="1">
      <c r="A11" s="423" t="s">
        <v>462</v>
      </c>
      <c r="B11" s="405" t="s">
        <v>619</v>
      </c>
      <c r="C11" s="297"/>
    </row>
    <row r="12" spans="1:3" s="94" customFormat="1" ht="12" customHeight="1">
      <c r="A12" s="423" t="s">
        <v>463</v>
      </c>
      <c r="B12" s="405" t="s">
        <v>620</v>
      </c>
      <c r="C12" s="297"/>
    </row>
    <row r="13" spans="1:3" s="94" customFormat="1" ht="12" customHeight="1">
      <c r="A13" s="423" t="s">
        <v>505</v>
      </c>
      <c r="B13" s="405" t="s">
        <v>621</v>
      </c>
      <c r="C13" s="724"/>
    </row>
    <row r="14" spans="1:3" s="93" customFormat="1" ht="12" customHeight="1" thickBot="1">
      <c r="A14" s="424" t="s">
        <v>464</v>
      </c>
      <c r="B14" s="406" t="s">
        <v>622</v>
      </c>
      <c r="C14" s="725"/>
    </row>
    <row r="15" spans="1:3" s="93" customFormat="1" ht="12" customHeight="1" thickBot="1">
      <c r="A15" s="31" t="s">
        <v>378</v>
      </c>
      <c r="B15" s="290" t="s">
        <v>623</v>
      </c>
      <c r="C15" s="295">
        <f>+C16+C17+C18+C19+C20</f>
        <v>0</v>
      </c>
    </row>
    <row r="16" spans="1:3" s="93" customFormat="1" ht="12" customHeight="1">
      <c r="A16" s="422" t="s">
        <v>466</v>
      </c>
      <c r="B16" s="404" t="s">
        <v>624</v>
      </c>
      <c r="C16" s="298"/>
    </row>
    <row r="17" spans="1:3" s="93" customFormat="1" ht="12" customHeight="1">
      <c r="A17" s="423" t="s">
        <v>467</v>
      </c>
      <c r="B17" s="405" t="s">
        <v>625</v>
      </c>
      <c r="C17" s="297"/>
    </row>
    <row r="18" spans="1:3" s="93" customFormat="1" ht="12" customHeight="1">
      <c r="A18" s="423" t="s">
        <v>468</v>
      </c>
      <c r="B18" s="405" t="s">
        <v>147</v>
      </c>
      <c r="C18" s="297"/>
    </row>
    <row r="19" spans="1:3" s="93" customFormat="1" ht="12" customHeight="1">
      <c r="A19" s="423" t="s">
        <v>469</v>
      </c>
      <c r="B19" s="405" t="s">
        <v>148</v>
      </c>
      <c r="C19" s="297"/>
    </row>
    <row r="20" spans="1:3" s="93" customFormat="1" ht="12" customHeight="1">
      <c r="A20" s="423" t="s">
        <v>470</v>
      </c>
      <c r="B20" s="405" t="s">
        <v>626</v>
      </c>
      <c r="C20" s="297"/>
    </row>
    <row r="21" spans="1:3" s="94" customFormat="1" ht="12" customHeight="1" thickBot="1">
      <c r="A21" s="424" t="s">
        <v>479</v>
      </c>
      <c r="B21" s="406" t="s">
        <v>627</v>
      </c>
      <c r="C21" s="299"/>
    </row>
    <row r="22" spans="1:3" s="94" customFormat="1" ht="12" customHeight="1" thickBot="1">
      <c r="A22" s="31" t="s">
        <v>379</v>
      </c>
      <c r="B22" s="21" t="s">
        <v>628</v>
      </c>
      <c r="C22" s="295">
        <f>+C23+C24+C25+C26+C27</f>
        <v>0</v>
      </c>
    </row>
    <row r="23" spans="1:3" s="94" customFormat="1" ht="12" customHeight="1">
      <c r="A23" s="422" t="s">
        <v>449</v>
      </c>
      <c r="B23" s="404" t="s">
        <v>629</v>
      </c>
      <c r="C23" s="298"/>
    </row>
    <row r="24" spans="1:3" s="93" customFormat="1" ht="12" customHeight="1">
      <c r="A24" s="423" t="s">
        <v>450</v>
      </c>
      <c r="B24" s="405" t="s">
        <v>630</v>
      </c>
      <c r="C24" s="297"/>
    </row>
    <row r="25" spans="1:3" s="94" customFormat="1" ht="12" customHeight="1">
      <c r="A25" s="423" t="s">
        <v>451</v>
      </c>
      <c r="B25" s="405" t="s">
        <v>149</v>
      </c>
      <c r="C25" s="297"/>
    </row>
    <row r="26" spans="1:3" s="94" customFormat="1" ht="12" customHeight="1">
      <c r="A26" s="423" t="s">
        <v>452</v>
      </c>
      <c r="B26" s="405" t="s">
        <v>150</v>
      </c>
      <c r="C26" s="297"/>
    </row>
    <row r="27" spans="1:3" s="94" customFormat="1" ht="12" customHeight="1">
      <c r="A27" s="423" t="s">
        <v>528</v>
      </c>
      <c r="B27" s="405" t="s">
        <v>631</v>
      </c>
      <c r="C27" s="297"/>
    </row>
    <row r="28" spans="1:3" s="94" customFormat="1" ht="12" customHeight="1" thickBot="1">
      <c r="A28" s="424" t="s">
        <v>529</v>
      </c>
      <c r="B28" s="406" t="s">
        <v>632</v>
      </c>
      <c r="C28" s="299"/>
    </row>
    <row r="29" spans="1:3" s="94" customFormat="1" ht="12" customHeight="1" thickBot="1">
      <c r="A29" s="31" t="s">
        <v>530</v>
      </c>
      <c r="B29" s="21" t="s">
        <v>633</v>
      </c>
      <c r="C29" s="301">
        <f>+C30+C33+C34+C35</f>
        <v>0</v>
      </c>
    </row>
    <row r="30" spans="1:3" s="94" customFormat="1" ht="12" customHeight="1">
      <c r="A30" s="422" t="s">
        <v>634</v>
      </c>
      <c r="B30" s="404" t="s">
        <v>640</v>
      </c>
      <c r="C30" s="399">
        <f>+C31+C32</f>
        <v>0</v>
      </c>
    </row>
    <row r="31" spans="1:3" s="94" customFormat="1" ht="12" customHeight="1">
      <c r="A31" s="423" t="s">
        <v>635</v>
      </c>
      <c r="B31" s="405" t="s">
        <v>641</v>
      </c>
      <c r="C31" s="297"/>
    </row>
    <row r="32" spans="1:3" s="94" customFormat="1" ht="12" customHeight="1">
      <c r="A32" s="423" t="s">
        <v>636</v>
      </c>
      <c r="B32" s="405" t="s">
        <v>642</v>
      </c>
      <c r="C32" s="297"/>
    </row>
    <row r="33" spans="1:3" s="94" customFormat="1" ht="12" customHeight="1">
      <c r="A33" s="423" t="s">
        <v>637</v>
      </c>
      <c r="B33" s="405" t="s">
        <v>643</v>
      </c>
      <c r="C33" s="297"/>
    </row>
    <row r="34" spans="1:3" s="94" customFormat="1" ht="12" customHeight="1">
      <c r="A34" s="423" t="s">
        <v>638</v>
      </c>
      <c r="B34" s="405" t="s">
        <v>644</v>
      </c>
      <c r="C34" s="297"/>
    </row>
    <row r="35" spans="1:3" s="94" customFormat="1" ht="12" customHeight="1" thickBot="1">
      <c r="A35" s="424" t="s">
        <v>639</v>
      </c>
      <c r="B35" s="406" t="s">
        <v>645</v>
      </c>
      <c r="C35" s="299"/>
    </row>
    <row r="36" spans="1:3" s="94" customFormat="1" ht="12" customHeight="1" thickBot="1">
      <c r="A36" s="31" t="s">
        <v>381</v>
      </c>
      <c r="B36" s="21" t="s">
        <v>646</v>
      </c>
      <c r="C36" s="295">
        <f>SUM(C37:C46)</f>
        <v>2450000</v>
      </c>
    </row>
    <row r="37" spans="1:3" s="94" customFormat="1" ht="12" customHeight="1">
      <c r="A37" s="422" t="s">
        <v>453</v>
      </c>
      <c r="B37" s="404" t="s">
        <v>649</v>
      </c>
      <c r="C37" s="298"/>
    </row>
    <row r="38" spans="1:3" s="94" customFormat="1" ht="12" customHeight="1">
      <c r="A38" s="423" t="s">
        <v>454</v>
      </c>
      <c r="B38" s="405" t="s">
        <v>650</v>
      </c>
      <c r="C38" s="297">
        <v>2450000</v>
      </c>
    </row>
    <row r="39" spans="1:3" s="94" customFormat="1" ht="12" customHeight="1">
      <c r="A39" s="423" t="s">
        <v>455</v>
      </c>
      <c r="B39" s="405" t="s">
        <v>651</v>
      </c>
      <c r="C39" s="297"/>
    </row>
    <row r="40" spans="1:3" s="94" customFormat="1" ht="12" customHeight="1">
      <c r="A40" s="423" t="s">
        <v>532</v>
      </c>
      <c r="B40" s="405" t="s">
        <v>652</v>
      </c>
      <c r="C40" s="297"/>
    </row>
    <row r="41" spans="1:3" s="94" customFormat="1" ht="12" customHeight="1">
      <c r="A41" s="423" t="s">
        <v>533</v>
      </c>
      <c r="B41" s="405" t="s">
        <v>653</v>
      </c>
      <c r="C41" s="297"/>
    </row>
    <row r="42" spans="1:3" s="94" customFormat="1" ht="12" customHeight="1">
      <c r="A42" s="423" t="s">
        <v>534</v>
      </c>
      <c r="B42" s="405" t="s">
        <v>654</v>
      </c>
      <c r="C42" s="297"/>
    </row>
    <row r="43" spans="1:3" s="94" customFormat="1" ht="12" customHeight="1">
      <c r="A43" s="423" t="s">
        <v>535</v>
      </c>
      <c r="B43" s="405" t="s">
        <v>655</v>
      </c>
      <c r="C43" s="297"/>
    </row>
    <row r="44" spans="1:3" s="94" customFormat="1" ht="12" customHeight="1">
      <c r="A44" s="423" t="s">
        <v>536</v>
      </c>
      <c r="B44" s="405" t="s">
        <v>656</v>
      </c>
      <c r="C44" s="297"/>
    </row>
    <row r="45" spans="1:3" s="94" customFormat="1" ht="12" customHeight="1">
      <c r="A45" s="423" t="s">
        <v>647</v>
      </c>
      <c r="B45" s="405" t="s">
        <v>657</v>
      </c>
      <c r="C45" s="300"/>
    </row>
    <row r="46" spans="1:3" s="94" customFormat="1" ht="12" customHeight="1" thickBot="1">
      <c r="A46" s="424" t="s">
        <v>648</v>
      </c>
      <c r="B46" s="406" t="s">
        <v>658</v>
      </c>
      <c r="C46" s="393"/>
    </row>
    <row r="47" spans="1:3" s="94" customFormat="1" ht="12" customHeight="1" thickBot="1">
      <c r="A47" s="31" t="s">
        <v>382</v>
      </c>
      <c r="B47" s="21" t="s">
        <v>659</v>
      </c>
      <c r="C47" s="295">
        <f>SUM(C48:C52)</f>
        <v>0</v>
      </c>
    </row>
    <row r="48" spans="1:3" s="94" customFormat="1" ht="12" customHeight="1">
      <c r="A48" s="422" t="s">
        <v>456</v>
      </c>
      <c r="B48" s="404" t="s">
        <v>663</v>
      </c>
      <c r="C48" s="448"/>
    </row>
    <row r="49" spans="1:3" s="94" customFormat="1" ht="12" customHeight="1">
      <c r="A49" s="423" t="s">
        <v>457</v>
      </c>
      <c r="B49" s="405" t="s">
        <v>664</v>
      </c>
      <c r="C49" s="300"/>
    </row>
    <row r="50" spans="1:3" s="94" customFormat="1" ht="12" customHeight="1">
      <c r="A50" s="423" t="s">
        <v>660</v>
      </c>
      <c r="B50" s="405" t="s">
        <v>665</v>
      </c>
      <c r="C50" s="300"/>
    </row>
    <row r="51" spans="1:3" s="94" customFormat="1" ht="12" customHeight="1">
      <c r="A51" s="423" t="s">
        <v>661</v>
      </c>
      <c r="B51" s="405" t="s">
        <v>666</v>
      </c>
      <c r="C51" s="300"/>
    </row>
    <row r="52" spans="1:3" s="94" customFormat="1" ht="12" customHeight="1" thickBot="1">
      <c r="A52" s="424" t="s">
        <v>662</v>
      </c>
      <c r="B52" s="406" t="s">
        <v>667</v>
      </c>
      <c r="C52" s="393"/>
    </row>
    <row r="53" spans="1:3" s="94" customFormat="1" ht="12" customHeight="1" thickBot="1">
      <c r="A53" s="31" t="s">
        <v>537</v>
      </c>
      <c r="B53" s="21" t="s">
        <v>668</v>
      </c>
      <c r="C53" s="295">
        <f>SUM(C54:C56)</f>
        <v>0</v>
      </c>
    </row>
    <row r="54" spans="1:3" s="94" customFormat="1" ht="12" customHeight="1">
      <c r="A54" s="422" t="s">
        <v>458</v>
      </c>
      <c r="B54" s="404" t="s">
        <v>669</v>
      </c>
      <c r="C54" s="298"/>
    </row>
    <row r="55" spans="1:3" s="94" customFormat="1" ht="12" customHeight="1">
      <c r="A55" s="423" t="s">
        <v>459</v>
      </c>
      <c r="B55" s="405" t="s">
        <v>151</v>
      </c>
      <c r="C55" s="297"/>
    </row>
    <row r="56" spans="1:3" s="94" customFormat="1" ht="12" customHeight="1">
      <c r="A56" s="423" t="s">
        <v>672</v>
      </c>
      <c r="B56" s="405" t="s">
        <v>670</v>
      </c>
      <c r="C56" s="297"/>
    </row>
    <row r="57" spans="1:3" s="94" customFormat="1" ht="12" customHeight="1" thickBot="1">
      <c r="A57" s="424" t="s">
        <v>673</v>
      </c>
      <c r="B57" s="406" t="s">
        <v>671</v>
      </c>
      <c r="C57" s="299"/>
    </row>
    <row r="58" spans="1:3" s="94" customFormat="1" ht="12" customHeight="1" thickBot="1">
      <c r="A58" s="31" t="s">
        <v>384</v>
      </c>
      <c r="B58" s="290" t="s">
        <v>674</v>
      </c>
      <c r="C58" s="295">
        <f>SUM(C59:C61)</f>
        <v>0</v>
      </c>
    </row>
    <row r="59" spans="1:3" s="94" customFormat="1" ht="12" customHeight="1">
      <c r="A59" s="422" t="s">
        <v>538</v>
      </c>
      <c r="B59" s="404" t="s">
        <v>676</v>
      </c>
      <c r="C59" s="300"/>
    </row>
    <row r="60" spans="1:3" s="94" customFormat="1" ht="12" customHeight="1">
      <c r="A60" s="423" t="s">
        <v>539</v>
      </c>
      <c r="B60" s="405" t="s">
        <v>152</v>
      </c>
      <c r="C60" s="300"/>
    </row>
    <row r="61" spans="1:3" s="94" customFormat="1" ht="12" customHeight="1">
      <c r="A61" s="423" t="s">
        <v>591</v>
      </c>
      <c r="B61" s="405" t="s">
        <v>677</v>
      </c>
      <c r="C61" s="300"/>
    </row>
    <row r="62" spans="1:3" s="94" customFormat="1" ht="12" customHeight="1" thickBot="1">
      <c r="A62" s="424" t="s">
        <v>675</v>
      </c>
      <c r="B62" s="406" t="s">
        <v>678</v>
      </c>
      <c r="C62" s="300"/>
    </row>
    <row r="63" spans="1:3" s="94" customFormat="1" ht="12" customHeight="1" thickBot="1">
      <c r="A63" s="31" t="s">
        <v>385</v>
      </c>
      <c r="B63" s="21" t="s">
        <v>679</v>
      </c>
      <c r="C63" s="301">
        <f>+C8+C15+C22+C29+C36+C47+C53+C58</f>
        <v>2450000</v>
      </c>
    </row>
    <row r="64" spans="1:3" s="94" customFormat="1" ht="12" customHeight="1" thickBot="1">
      <c r="A64" s="425" t="s">
        <v>113</v>
      </c>
      <c r="B64" s="290" t="s">
        <v>681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682</v>
      </c>
      <c r="C65" s="300"/>
    </row>
    <row r="66" spans="1:3" s="94" customFormat="1" ht="12" customHeight="1">
      <c r="A66" s="423" t="s">
        <v>21</v>
      </c>
      <c r="B66" s="405" t="s">
        <v>683</v>
      </c>
      <c r="C66" s="300"/>
    </row>
    <row r="67" spans="1:3" s="94" customFormat="1" ht="12" customHeight="1" thickBot="1">
      <c r="A67" s="424" t="s">
        <v>22</v>
      </c>
      <c r="B67" s="408" t="s">
        <v>684</v>
      </c>
      <c r="C67" s="300"/>
    </row>
    <row r="68" spans="1:3" s="94" customFormat="1" ht="12" customHeight="1" thickBot="1">
      <c r="A68" s="425" t="s">
        <v>685</v>
      </c>
      <c r="B68" s="290" t="s">
        <v>686</v>
      </c>
      <c r="C68" s="295">
        <f>SUM(C69:C72)</f>
        <v>0</v>
      </c>
    </row>
    <row r="69" spans="1:3" s="94" customFormat="1" ht="12" customHeight="1">
      <c r="A69" s="422" t="s">
        <v>506</v>
      </c>
      <c r="B69" s="404" t="s">
        <v>687</v>
      </c>
      <c r="C69" s="300"/>
    </row>
    <row r="70" spans="1:3" s="94" customFormat="1" ht="12" customHeight="1">
      <c r="A70" s="423" t="s">
        <v>507</v>
      </c>
      <c r="B70" s="405" t="s">
        <v>688</v>
      </c>
      <c r="C70" s="300"/>
    </row>
    <row r="71" spans="1:3" s="94" customFormat="1" ht="12" customHeight="1">
      <c r="A71" s="423" t="s">
        <v>13</v>
      </c>
      <c r="B71" s="405" t="s">
        <v>689</v>
      </c>
      <c r="C71" s="300"/>
    </row>
    <row r="72" spans="1:3" s="94" customFormat="1" ht="12" customHeight="1" thickBot="1">
      <c r="A72" s="424" t="s">
        <v>14</v>
      </c>
      <c r="B72" s="406" t="s">
        <v>690</v>
      </c>
      <c r="C72" s="300"/>
    </row>
    <row r="73" spans="1:3" s="94" customFormat="1" ht="12" customHeight="1" thickBot="1">
      <c r="A73" s="425" t="s">
        <v>691</v>
      </c>
      <c r="B73" s="290" t="s">
        <v>692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693</v>
      </c>
      <c r="C74" s="300"/>
    </row>
    <row r="75" spans="1:3" s="94" customFormat="1" ht="12" customHeight="1" thickBot="1">
      <c r="A75" s="424" t="s">
        <v>16</v>
      </c>
      <c r="B75" s="406" t="s">
        <v>694</v>
      </c>
      <c r="C75" s="300"/>
    </row>
    <row r="76" spans="1:3" s="93" customFormat="1" ht="12" customHeight="1" thickBot="1">
      <c r="A76" s="425" t="s">
        <v>695</v>
      </c>
      <c r="B76" s="290" t="s">
        <v>696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697</v>
      </c>
      <c r="C77" s="300"/>
    </row>
    <row r="78" spans="1:3" s="94" customFormat="1" ht="12" customHeight="1">
      <c r="A78" s="423" t="s">
        <v>18</v>
      </c>
      <c r="B78" s="405" t="s">
        <v>698</v>
      </c>
      <c r="C78" s="300"/>
    </row>
    <row r="79" spans="1:3" s="94" customFormat="1" ht="12" customHeight="1" thickBot="1">
      <c r="A79" s="424" t="s">
        <v>19</v>
      </c>
      <c r="B79" s="406" t="s">
        <v>699</v>
      </c>
      <c r="C79" s="300"/>
    </row>
    <row r="80" spans="1:3" s="94" customFormat="1" ht="12" customHeight="1" thickBot="1">
      <c r="A80" s="425" t="s">
        <v>700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701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140</v>
      </c>
      <c r="C87" s="301">
        <f>+C63+C86</f>
        <v>2450000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416</v>
      </c>
      <c r="C90" s="368"/>
    </row>
    <row r="91" spans="1:3" s="95" customFormat="1" ht="12" customHeight="1" thickBot="1">
      <c r="A91" s="396" t="s">
        <v>377</v>
      </c>
      <c r="B91" s="30" t="s">
        <v>26</v>
      </c>
      <c r="C91" s="294">
        <f>SUM(C92:C96)</f>
        <v>2450000</v>
      </c>
    </row>
    <row r="92" spans="1:3" ht="12" customHeight="1">
      <c r="A92" s="431" t="s">
        <v>460</v>
      </c>
      <c r="B92" s="10" t="s">
        <v>407</v>
      </c>
      <c r="C92" s="296"/>
    </row>
    <row r="93" spans="1:3" ht="12" customHeight="1">
      <c r="A93" s="423" t="s">
        <v>461</v>
      </c>
      <c r="B93" s="8" t="s">
        <v>540</v>
      </c>
      <c r="C93" s="297"/>
    </row>
    <row r="94" spans="1:3" ht="12" customHeight="1">
      <c r="A94" s="423" t="s">
        <v>462</v>
      </c>
      <c r="B94" s="8" t="s">
        <v>497</v>
      </c>
      <c r="C94" s="299"/>
    </row>
    <row r="95" spans="1:3" ht="12" customHeight="1">
      <c r="A95" s="423" t="s">
        <v>463</v>
      </c>
      <c r="B95" s="11" t="s">
        <v>541</v>
      </c>
      <c r="C95" s="299"/>
    </row>
    <row r="96" spans="1:3" ht="12" customHeight="1">
      <c r="A96" s="423" t="s">
        <v>474</v>
      </c>
      <c r="B96" s="19" t="s">
        <v>542</v>
      </c>
      <c r="C96" s="299">
        <v>2450000</v>
      </c>
    </row>
    <row r="97" spans="1:3" ht="12" customHeight="1">
      <c r="A97" s="423" t="s">
        <v>464</v>
      </c>
      <c r="B97" s="8" t="s">
        <v>27</v>
      </c>
      <c r="C97" s="299"/>
    </row>
    <row r="98" spans="1:3" ht="12" customHeight="1">
      <c r="A98" s="423" t="s">
        <v>465</v>
      </c>
      <c r="B98" s="138" t="s">
        <v>28</v>
      </c>
      <c r="C98" s="299"/>
    </row>
    <row r="99" spans="1:3" ht="12" customHeight="1">
      <c r="A99" s="423" t="s">
        <v>475</v>
      </c>
      <c r="B99" s="139" t="s">
        <v>29</v>
      </c>
      <c r="C99" s="299"/>
    </row>
    <row r="100" spans="1:3" ht="12" customHeight="1">
      <c r="A100" s="423" t="s">
        <v>476</v>
      </c>
      <c r="B100" s="139" t="s">
        <v>30</v>
      </c>
      <c r="C100" s="299"/>
    </row>
    <row r="101" spans="1:3" ht="12" customHeight="1">
      <c r="A101" s="423" t="s">
        <v>477</v>
      </c>
      <c r="B101" s="138" t="s">
        <v>31</v>
      </c>
      <c r="C101" s="299">
        <v>1000000</v>
      </c>
    </row>
    <row r="102" spans="1:3" ht="12" customHeight="1">
      <c r="A102" s="423" t="s">
        <v>478</v>
      </c>
      <c r="B102" s="138" t="s">
        <v>32</v>
      </c>
      <c r="C102" s="299"/>
    </row>
    <row r="103" spans="1:3" ht="12" customHeight="1">
      <c r="A103" s="423" t="s">
        <v>480</v>
      </c>
      <c r="B103" s="139" t="s">
        <v>33</v>
      </c>
      <c r="C103" s="299"/>
    </row>
    <row r="104" spans="1:3" ht="12" customHeight="1">
      <c r="A104" s="432" t="s">
        <v>543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>
        <v>1450000</v>
      </c>
    </row>
    <row r="107" spans="1:3" ht="12" customHeight="1" thickBot="1">
      <c r="A107" s="31" t="s">
        <v>378</v>
      </c>
      <c r="B107" s="29" t="s">
        <v>37</v>
      </c>
      <c r="C107" s="295">
        <f>+C108+C110+C112</f>
        <v>0</v>
      </c>
    </row>
    <row r="108" spans="1:3" ht="12" customHeight="1">
      <c r="A108" s="422" t="s">
        <v>466</v>
      </c>
      <c r="B108" s="8" t="s">
        <v>589</v>
      </c>
      <c r="C108" s="298"/>
    </row>
    <row r="109" spans="1:3" ht="12" customHeight="1">
      <c r="A109" s="422" t="s">
        <v>467</v>
      </c>
      <c r="B109" s="12" t="s">
        <v>41</v>
      </c>
      <c r="C109" s="298"/>
    </row>
    <row r="110" spans="1:3" ht="12" customHeight="1">
      <c r="A110" s="422" t="s">
        <v>468</v>
      </c>
      <c r="B110" s="12" t="s">
        <v>544</v>
      </c>
      <c r="C110" s="297"/>
    </row>
    <row r="111" spans="1:3" ht="12" customHeight="1">
      <c r="A111" s="422" t="s">
        <v>469</v>
      </c>
      <c r="B111" s="12" t="s">
        <v>42</v>
      </c>
      <c r="C111" s="268"/>
    </row>
    <row r="112" spans="1:3" ht="12" customHeight="1">
      <c r="A112" s="422" t="s">
        <v>470</v>
      </c>
      <c r="B112" s="292" t="s">
        <v>592</v>
      </c>
      <c r="C112" s="268"/>
    </row>
    <row r="113" spans="1:3" ht="12" customHeight="1">
      <c r="A113" s="422" t="s">
        <v>479</v>
      </c>
      <c r="B113" s="291" t="s">
        <v>153</v>
      </c>
      <c r="C113" s="268"/>
    </row>
    <row r="114" spans="1:3" ht="12" customHeight="1">
      <c r="A114" s="422" t="s">
        <v>481</v>
      </c>
      <c r="B114" s="400" t="s">
        <v>47</v>
      </c>
      <c r="C114" s="268"/>
    </row>
    <row r="115" spans="1:3" ht="12" customHeight="1">
      <c r="A115" s="422" t="s">
        <v>545</v>
      </c>
      <c r="B115" s="139" t="s">
        <v>30</v>
      </c>
      <c r="C115" s="268"/>
    </row>
    <row r="116" spans="1:3" ht="12" customHeight="1">
      <c r="A116" s="422" t="s">
        <v>546</v>
      </c>
      <c r="B116" s="139" t="s">
        <v>46</v>
      </c>
      <c r="C116" s="268"/>
    </row>
    <row r="117" spans="1:3" ht="12" customHeight="1">
      <c r="A117" s="422" t="s">
        <v>547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379</v>
      </c>
      <c r="B121" s="121" t="s">
        <v>48</v>
      </c>
      <c r="C121" s="295">
        <f>+C122+C123</f>
        <v>0</v>
      </c>
    </row>
    <row r="122" spans="1:3" ht="12" customHeight="1">
      <c r="A122" s="422" t="s">
        <v>449</v>
      </c>
      <c r="B122" s="9" t="s">
        <v>418</v>
      </c>
      <c r="C122" s="298"/>
    </row>
    <row r="123" spans="1:3" ht="12" customHeight="1" thickBot="1">
      <c r="A123" s="424" t="s">
        <v>450</v>
      </c>
      <c r="B123" s="12" t="s">
        <v>419</v>
      </c>
      <c r="C123" s="299"/>
    </row>
    <row r="124" spans="1:3" ht="12" customHeight="1" thickBot="1">
      <c r="A124" s="31" t="s">
        <v>380</v>
      </c>
      <c r="B124" s="121" t="s">
        <v>49</v>
      </c>
      <c r="C124" s="295">
        <f>+C91+C107+C121</f>
        <v>2450000</v>
      </c>
    </row>
    <row r="125" spans="1:3" ht="12" customHeight="1" thickBot="1">
      <c r="A125" s="31" t="s">
        <v>381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453</v>
      </c>
      <c r="B126" s="9" t="s">
        <v>51</v>
      </c>
      <c r="C126" s="268"/>
    </row>
    <row r="127" spans="1:3" ht="12" customHeight="1">
      <c r="A127" s="422" t="s">
        <v>454</v>
      </c>
      <c r="B127" s="9" t="s">
        <v>52</v>
      </c>
      <c r="C127" s="268"/>
    </row>
    <row r="128" spans="1:3" ht="12" customHeight="1" thickBot="1">
      <c r="A128" s="432" t="s">
        <v>455</v>
      </c>
      <c r="B128" s="7" t="s">
        <v>53</v>
      </c>
      <c r="C128" s="268"/>
    </row>
    <row r="129" spans="1:3" ht="12" customHeight="1" thickBot="1">
      <c r="A129" s="31" t="s">
        <v>382</v>
      </c>
      <c r="B129" s="121" t="s">
        <v>112</v>
      </c>
      <c r="C129" s="295">
        <f>+C130+C131+C132+C133</f>
        <v>0</v>
      </c>
    </row>
    <row r="130" spans="1:3" ht="12" customHeight="1">
      <c r="A130" s="422" t="s">
        <v>456</v>
      </c>
      <c r="B130" s="9" t="s">
        <v>54</v>
      </c>
      <c r="C130" s="268"/>
    </row>
    <row r="131" spans="1:3" ht="12" customHeight="1">
      <c r="A131" s="422" t="s">
        <v>457</v>
      </c>
      <c r="B131" s="9" t="s">
        <v>55</v>
      </c>
      <c r="C131" s="268"/>
    </row>
    <row r="132" spans="1:3" ht="12" customHeight="1">
      <c r="A132" s="422" t="s">
        <v>660</v>
      </c>
      <c r="B132" s="9" t="s">
        <v>56</v>
      </c>
      <c r="C132" s="268"/>
    </row>
    <row r="133" spans="1:3" s="95" customFormat="1" ht="12" customHeight="1" thickBot="1">
      <c r="A133" s="432" t="s">
        <v>661</v>
      </c>
      <c r="B133" s="7" t="s">
        <v>57</v>
      </c>
      <c r="C133" s="268"/>
    </row>
    <row r="134" spans="1:11" ht="12" customHeight="1" thickBot="1">
      <c r="A134" s="31" t="s">
        <v>383</v>
      </c>
      <c r="B134" s="121" t="s">
        <v>58</v>
      </c>
      <c r="C134" s="301">
        <f>+C135+C136+C137+C138</f>
        <v>0</v>
      </c>
      <c r="K134" s="251"/>
    </row>
    <row r="135" spans="1:3" ht="12.75">
      <c r="A135" s="422" t="s">
        <v>458</v>
      </c>
      <c r="B135" s="9" t="s">
        <v>59</v>
      </c>
      <c r="C135" s="268"/>
    </row>
    <row r="136" spans="1:3" ht="12" customHeight="1">
      <c r="A136" s="422" t="s">
        <v>459</v>
      </c>
      <c r="B136" s="9" t="s">
        <v>69</v>
      </c>
      <c r="C136" s="268"/>
    </row>
    <row r="137" spans="1:3" s="95" customFormat="1" ht="12" customHeight="1">
      <c r="A137" s="422" t="s">
        <v>672</v>
      </c>
      <c r="B137" s="9" t="s">
        <v>60</v>
      </c>
      <c r="C137" s="268"/>
    </row>
    <row r="138" spans="1:3" s="95" customFormat="1" ht="12" customHeight="1" thickBot="1">
      <c r="A138" s="432" t="s">
        <v>673</v>
      </c>
      <c r="B138" s="7" t="s">
        <v>61</v>
      </c>
      <c r="C138" s="268"/>
    </row>
    <row r="139" spans="1:3" s="95" customFormat="1" ht="12" customHeight="1" thickBot="1">
      <c r="A139" s="31" t="s">
        <v>384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538</v>
      </c>
      <c r="B140" s="9" t="s">
        <v>63</v>
      </c>
      <c r="C140" s="268"/>
    </row>
    <row r="141" spans="1:3" s="95" customFormat="1" ht="12" customHeight="1">
      <c r="A141" s="422" t="s">
        <v>539</v>
      </c>
      <c r="B141" s="9" t="s">
        <v>64</v>
      </c>
      <c r="C141" s="268"/>
    </row>
    <row r="142" spans="1:3" s="95" customFormat="1" ht="12" customHeight="1">
      <c r="A142" s="422" t="s">
        <v>591</v>
      </c>
      <c r="B142" s="9" t="s">
        <v>65</v>
      </c>
      <c r="C142" s="268"/>
    </row>
    <row r="143" spans="1:3" ht="12.75" customHeight="1" thickBot="1">
      <c r="A143" s="422" t="s">
        <v>675</v>
      </c>
      <c r="B143" s="9" t="s">
        <v>66</v>
      </c>
      <c r="C143" s="268"/>
    </row>
    <row r="144" spans="1:3" ht="12" customHeight="1" thickBot="1">
      <c r="A144" s="31" t="s">
        <v>385</v>
      </c>
      <c r="B144" s="121" t="s">
        <v>67</v>
      </c>
      <c r="C144" s="416">
        <f>+C125+C129+C134+C139</f>
        <v>0</v>
      </c>
    </row>
    <row r="145" spans="1:3" ht="15" customHeight="1" thickBot="1">
      <c r="A145" s="434" t="s">
        <v>386</v>
      </c>
      <c r="B145" s="377" t="s">
        <v>68</v>
      </c>
      <c r="C145" s="416">
        <f>+C124+C144</f>
        <v>2450000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563</v>
      </c>
      <c r="B147" s="249"/>
      <c r="C147" s="118"/>
    </row>
    <row r="148" spans="1:3" ht="14.25" customHeight="1" thickBot="1">
      <c r="A148" s="248" t="s">
        <v>564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6">
      <selection activeCell="E142" sqref="E142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745</v>
      </c>
    </row>
    <row r="2" spans="1:3" s="91" customFormat="1" ht="21" customHeight="1">
      <c r="A2" s="394" t="s">
        <v>422</v>
      </c>
      <c r="B2" s="356" t="s">
        <v>585</v>
      </c>
      <c r="C2" s="358" t="s">
        <v>411</v>
      </c>
    </row>
    <row r="3" spans="1:3" s="91" customFormat="1" ht="16.5" thickBot="1">
      <c r="A3" s="228" t="s">
        <v>560</v>
      </c>
      <c r="B3" s="357" t="s">
        <v>156</v>
      </c>
      <c r="C3" s="359">
        <v>3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360" t="s">
        <v>413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414</v>
      </c>
      <c r="C7" s="361"/>
    </row>
    <row r="8" spans="1:3" s="58" customFormat="1" ht="12" customHeight="1" thickBot="1">
      <c r="A8" s="31" t="s">
        <v>377</v>
      </c>
      <c r="B8" s="21" t="s">
        <v>616</v>
      </c>
      <c r="C8" s="295">
        <f>+C9+C10+C11+C12+C13+C14</f>
        <v>99706600</v>
      </c>
    </row>
    <row r="9" spans="1:3" s="93" customFormat="1" ht="12" customHeight="1">
      <c r="A9" s="422" t="s">
        <v>460</v>
      </c>
      <c r="B9" s="404" t="s">
        <v>617</v>
      </c>
      <c r="C9" s="298">
        <v>99706600</v>
      </c>
    </row>
    <row r="10" spans="1:3" s="94" customFormat="1" ht="12" customHeight="1">
      <c r="A10" s="423" t="s">
        <v>461</v>
      </c>
      <c r="B10" s="405" t="s">
        <v>618</v>
      </c>
      <c r="C10" s="297"/>
    </row>
    <row r="11" spans="1:3" s="94" customFormat="1" ht="12" customHeight="1">
      <c r="A11" s="423" t="s">
        <v>462</v>
      </c>
      <c r="B11" s="405" t="s">
        <v>619</v>
      </c>
      <c r="C11" s="297"/>
    </row>
    <row r="12" spans="1:3" s="94" customFormat="1" ht="12" customHeight="1">
      <c r="A12" s="423" t="s">
        <v>463</v>
      </c>
      <c r="B12" s="405" t="s">
        <v>620</v>
      </c>
      <c r="C12" s="297"/>
    </row>
    <row r="13" spans="1:3" s="94" customFormat="1" ht="12" customHeight="1">
      <c r="A13" s="423" t="s">
        <v>505</v>
      </c>
      <c r="B13" s="405" t="s">
        <v>621</v>
      </c>
      <c r="C13" s="724"/>
    </row>
    <row r="14" spans="1:3" s="93" customFormat="1" ht="12" customHeight="1" thickBot="1">
      <c r="A14" s="424" t="s">
        <v>464</v>
      </c>
      <c r="B14" s="406" t="s">
        <v>622</v>
      </c>
      <c r="C14" s="725"/>
    </row>
    <row r="15" spans="1:3" s="93" customFormat="1" ht="12" customHeight="1" thickBot="1">
      <c r="A15" s="31" t="s">
        <v>378</v>
      </c>
      <c r="B15" s="290" t="s">
        <v>623</v>
      </c>
      <c r="C15" s="295">
        <f>+C16+C17+C18+C19+C20</f>
        <v>0</v>
      </c>
    </row>
    <row r="16" spans="1:3" s="93" customFormat="1" ht="12" customHeight="1">
      <c r="A16" s="422" t="s">
        <v>466</v>
      </c>
      <c r="B16" s="404" t="s">
        <v>624</v>
      </c>
      <c r="C16" s="298"/>
    </row>
    <row r="17" spans="1:3" s="93" customFormat="1" ht="12" customHeight="1">
      <c r="A17" s="423" t="s">
        <v>467</v>
      </c>
      <c r="B17" s="405" t="s">
        <v>625</v>
      </c>
      <c r="C17" s="297"/>
    </row>
    <row r="18" spans="1:3" s="93" customFormat="1" ht="12" customHeight="1">
      <c r="A18" s="423" t="s">
        <v>468</v>
      </c>
      <c r="B18" s="405" t="s">
        <v>147</v>
      </c>
      <c r="C18" s="297"/>
    </row>
    <row r="19" spans="1:3" s="93" customFormat="1" ht="12" customHeight="1">
      <c r="A19" s="423" t="s">
        <v>469</v>
      </c>
      <c r="B19" s="405" t="s">
        <v>148</v>
      </c>
      <c r="C19" s="297"/>
    </row>
    <row r="20" spans="1:3" s="93" customFormat="1" ht="12" customHeight="1">
      <c r="A20" s="423" t="s">
        <v>470</v>
      </c>
      <c r="B20" s="405" t="s">
        <v>626</v>
      </c>
      <c r="C20" s="297"/>
    </row>
    <row r="21" spans="1:3" s="94" customFormat="1" ht="12" customHeight="1" thickBot="1">
      <c r="A21" s="424" t="s">
        <v>479</v>
      </c>
      <c r="B21" s="406" t="s">
        <v>627</v>
      </c>
      <c r="C21" s="299"/>
    </row>
    <row r="22" spans="1:3" s="94" customFormat="1" ht="12" customHeight="1" thickBot="1">
      <c r="A22" s="31" t="s">
        <v>379</v>
      </c>
      <c r="B22" s="21" t="s">
        <v>628</v>
      </c>
      <c r="C22" s="295">
        <f>+C23+C24+C25+C26+C27</f>
        <v>0</v>
      </c>
    </row>
    <row r="23" spans="1:3" s="94" customFormat="1" ht="12" customHeight="1">
      <c r="A23" s="422" t="s">
        <v>449</v>
      </c>
      <c r="B23" s="404" t="s">
        <v>629</v>
      </c>
      <c r="C23" s="298"/>
    </row>
    <row r="24" spans="1:3" s="93" customFormat="1" ht="12" customHeight="1">
      <c r="A24" s="423" t="s">
        <v>450</v>
      </c>
      <c r="B24" s="405" t="s">
        <v>630</v>
      </c>
      <c r="C24" s="297"/>
    </row>
    <row r="25" spans="1:3" s="94" customFormat="1" ht="12" customHeight="1">
      <c r="A25" s="423" t="s">
        <v>451</v>
      </c>
      <c r="B25" s="405" t="s">
        <v>149</v>
      </c>
      <c r="C25" s="297"/>
    </row>
    <row r="26" spans="1:3" s="94" customFormat="1" ht="12" customHeight="1">
      <c r="A26" s="423" t="s">
        <v>452</v>
      </c>
      <c r="B26" s="405" t="s">
        <v>150</v>
      </c>
      <c r="C26" s="297"/>
    </row>
    <row r="27" spans="1:3" s="94" customFormat="1" ht="12" customHeight="1">
      <c r="A27" s="423" t="s">
        <v>528</v>
      </c>
      <c r="B27" s="405" t="s">
        <v>631</v>
      </c>
      <c r="C27" s="297"/>
    </row>
    <row r="28" spans="1:3" s="94" customFormat="1" ht="12" customHeight="1" thickBot="1">
      <c r="A28" s="424" t="s">
        <v>529</v>
      </c>
      <c r="B28" s="406" t="s">
        <v>632</v>
      </c>
      <c r="C28" s="299"/>
    </row>
    <row r="29" spans="1:3" s="94" customFormat="1" ht="12" customHeight="1" thickBot="1">
      <c r="A29" s="31" t="s">
        <v>530</v>
      </c>
      <c r="B29" s="21" t="s">
        <v>633</v>
      </c>
      <c r="C29" s="301">
        <f>+C30+C33+C34+C35</f>
        <v>0</v>
      </c>
    </row>
    <row r="30" spans="1:3" s="94" customFormat="1" ht="12" customHeight="1">
      <c r="A30" s="422" t="s">
        <v>634</v>
      </c>
      <c r="B30" s="404" t="s">
        <v>640</v>
      </c>
      <c r="C30" s="399">
        <f>+C31+C32</f>
        <v>0</v>
      </c>
    </row>
    <row r="31" spans="1:3" s="94" customFormat="1" ht="12" customHeight="1">
      <c r="A31" s="423" t="s">
        <v>635</v>
      </c>
      <c r="B31" s="405" t="s">
        <v>641</v>
      </c>
      <c r="C31" s="297"/>
    </row>
    <row r="32" spans="1:3" s="94" customFormat="1" ht="12" customHeight="1">
      <c r="A32" s="423" t="s">
        <v>636</v>
      </c>
      <c r="B32" s="405" t="s">
        <v>642</v>
      </c>
      <c r="C32" s="297"/>
    </row>
    <row r="33" spans="1:3" s="94" customFormat="1" ht="12" customHeight="1">
      <c r="A33" s="423" t="s">
        <v>637</v>
      </c>
      <c r="B33" s="405" t="s">
        <v>643</v>
      </c>
      <c r="C33" s="297"/>
    </row>
    <row r="34" spans="1:3" s="94" customFormat="1" ht="12" customHeight="1">
      <c r="A34" s="423" t="s">
        <v>638</v>
      </c>
      <c r="B34" s="405" t="s">
        <v>644</v>
      </c>
      <c r="C34" s="297"/>
    </row>
    <row r="35" spans="1:3" s="94" customFormat="1" ht="12" customHeight="1" thickBot="1">
      <c r="A35" s="424" t="s">
        <v>639</v>
      </c>
      <c r="B35" s="406" t="s">
        <v>645</v>
      </c>
      <c r="C35" s="299"/>
    </row>
    <row r="36" spans="1:3" s="94" customFormat="1" ht="12" customHeight="1" thickBot="1">
      <c r="A36" s="31" t="s">
        <v>381</v>
      </c>
      <c r="B36" s="21" t="s">
        <v>646</v>
      </c>
      <c r="C36" s="295">
        <f>SUM(C37:C46)</f>
        <v>0</v>
      </c>
    </row>
    <row r="37" spans="1:3" s="94" customFormat="1" ht="12" customHeight="1">
      <c r="A37" s="422" t="s">
        <v>453</v>
      </c>
      <c r="B37" s="404" t="s">
        <v>649</v>
      </c>
      <c r="C37" s="298"/>
    </row>
    <row r="38" spans="1:3" s="94" customFormat="1" ht="12" customHeight="1">
      <c r="A38" s="423" t="s">
        <v>454</v>
      </c>
      <c r="B38" s="405" t="s">
        <v>650</v>
      </c>
      <c r="C38" s="297"/>
    </row>
    <row r="39" spans="1:3" s="94" customFormat="1" ht="12" customHeight="1">
      <c r="A39" s="423" t="s">
        <v>455</v>
      </c>
      <c r="B39" s="405" t="s">
        <v>651</v>
      </c>
      <c r="C39" s="297"/>
    </row>
    <row r="40" spans="1:3" s="94" customFormat="1" ht="12" customHeight="1">
      <c r="A40" s="423" t="s">
        <v>532</v>
      </c>
      <c r="B40" s="405" t="s">
        <v>652</v>
      </c>
      <c r="C40" s="297"/>
    </row>
    <row r="41" spans="1:3" s="94" customFormat="1" ht="12" customHeight="1">
      <c r="A41" s="423" t="s">
        <v>533</v>
      </c>
      <c r="B41" s="405" t="s">
        <v>653</v>
      </c>
      <c r="C41" s="297"/>
    </row>
    <row r="42" spans="1:3" s="94" customFormat="1" ht="12" customHeight="1">
      <c r="A42" s="423" t="s">
        <v>534</v>
      </c>
      <c r="B42" s="405" t="s">
        <v>654</v>
      </c>
      <c r="C42" s="297"/>
    </row>
    <row r="43" spans="1:3" s="94" customFormat="1" ht="12" customHeight="1">
      <c r="A43" s="423" t="s">
        <v>535</v>
      </c>
      <c r="B43" s="405" t="s">
        <v>655</v>
      </c>
      <c r="C43" s="297"/>
    </row>
    <row r="44" spans="1:3" s="94" customFormat="1" ht="12" customHeight="1">
      <c r="A44" s="423" t="s">
        <v>536</v>
      </c>
      <c r="B44" s="405" t="s">
        <v>656</v>
      </c>
      <c r="C44" s="297"/>
    </row>
    <row r="45" spans="1:3" s="94" customFormat="1" ht="12" customHeight="1">
      <c r="A45" s="423" t="s">
        <v>647</v>
      </c>
      <c r="B45" s="405" t="s">
        <v>657</v>
      </c>
      <c r="C45" s="300"/>
    </row>
    <row r="46" spans="1:3" s="94" customFormat="1" ht="12" customHeight="1" thickBot="1">
      <c r="A46" s="424" t="s">
        <v>648</v>
      </c>
      <c r="B46" s="406" t="s">
        <v>658</v>
      </c>
      <c r="C46" s="393"/>
    </row>
    <row r="47" spans="1:3" s="94" customFormat="1" ht="12" customHeight="1" thickBot="1">
      <c r="A47" s="31" t="s">
        <v>382</v>
      </c>
      <c r="B47" s="21" t="s">
        <v>659</v>
      </c>
      <c r="C47" s="295">
        <f>SUM(C48:C52)</f>
        <v>0</v>
      </c>
    </row>
    <row r="48" spans="1:3" s="94" customFormat="1" ht="12" customHeight="1">
      <c r="A48" s="422" t="s">
        <v>456</v>
      </c>
      <c r="B48" s="404" t="s">
        <v>663</v>
      </c>
      <c r="C48" s="448"/>
    </row>
    <row r="49" spans="1:3" s="94" customFormat="1" ht="12" customHeight="1">
      <c r="A49" s="423" t="s">
        <v>457</v>
      </c>
      <c r="B49" s="405" t="s">
        <v>664</v>
      </c>
      <c r="C49" s="300"/>
    </row>
    <row r="50" spans="1:3" s="94" customFormat="1" ht="12" customHeight="1">
      <c r="A50" s="423" t="s">
        <v>660</v>
      </c>
      <c r="B50" s="405" t="s">
        <v>665</v>
      </c>
      <c r="C50" s="300"/>
    </row>
    <row r="51" spans="1:3" s="94" customFormat="1" ht="12" customHeight="1">
      <c r="A51" s="423" t="s">
        <v>661</v>
      </c>
      <c r="B51" s="405" t="s">
        <v>666</v>
      </c>
      <c r="C51" s="300"/>
    </row>
    <row r="52" spans="1:3" s="94" customFormat="1" ht="12" customHeight="1" thickBot="1">
      <c r="A52" s="424" t="s">
        <v>662</v>
      </c>
      <c r="B52" s="406" t="s">
        <v>667</v>
      </c>
      <c r="C52" s="393"/>
    </row>
    <row r="53" spans="1:3" s="94" customFormat="1" ht="12" customHeight="1" thickBot="1">
      <c r="A53" s="31" t="s">
        <v>537</v>
      </c>
      <c r="B53" s="21" t="s">
        <v>668</v>
      </c>
      <c r="C53" s="295">
        <f>SUM(C54:C56)</f>
        <v>0</v>
      </c>
    </row>
    <row r="54" spans="1:3" s="94" customFormat="1" ht="12" customHeight="1">
      <c r="A54" s="422" t="s">
        <v>458</v>
      </c>
      <c r="B54" s="404" t="s">
        <v>669</v>
      </c>
      <c r="C54" s="298"/>
    </row>
    <row r="55" spans="1:3" s="94" customFormat="1" ht="12" customHeight="1">
      <c r="A55" s="423" t="s">
        <v>459</v>
      </c>
      <c r="B55" s="405" t="s">
        <v>151</v>
      </c>
      <c r="C55" s="297"/>
    </row>
    <row r="56" spans="1:3" s="94" customFormat="1" ht="12" customHeight="1">
      <c r="A56" s="423" t="s">
        <v>672</v>
      </c>
      <c r="B56" s="405" t="s">
        <v>670</v>
      </c>
      <c r="C56" s="297"/>
    </row>
    <row r="57" spans="1:3" s="94" customFormat="1" ht="12" customHeight="1" thickBot="1">
      <c r="A57" s="424" t="s">
        <v>673</v>
      </c>
      <c r="B57" s="406" t="s">
        <v>671</v>
      </c>
      <c r="C57" s="299"/>
    </row>
    <row r="58" spans="1:3" s="94" customFormat="1" ht="12" customHeight="1" thickBot="1">
      <c r="A58" s="31" t="s">
        <v>384</v>
      </c>
      <c r="B58" s="290" t="s">
        <v>674</v>
      </c>
      <c r="C58" s="295">
        <f>SUM(C59:C61)</f>
        <v>0</v>
      </c>
    </row>
    <row r="59" spans="1:3" s="94" customFormat="1" ht="12" customHeight="1">
      <c r="A59" s="422" t="s">
        <v>538</v>
      </c>
      <c r="B59" s="404" t="s">
        <v>676</v>
      </c>
      <c r="C59" s="300"/>
    </row>
    <row r="60" spans="1:3" s="94" customFormat="1" ht="12" customHeight="1">
      <c r="A60" s="423" t="s">
        <v>539</v>
      </c>
      <c r="B60" s="405" t="s">
        <v>152</v>
      </c>
      <c r="C60" s="300"/>
    </row>
    <row r="61" spans="1:3" s="94" customFormat="1" ht="12" customHeight="1">
      <c r="A61" s="423" t="s">
        <v>591</v>
      </c>
      <c r="B61" s="405" t="s">
        <v>677</v>
      </c>
      <c r="C61" s="300"/>
    </row>
    <row r="62" spans="1:3" s="94" customFormat="1" ht="12" customHeight="1" thickBot="1">
      <c r="A62" s="424" t="s">
        <v>675</v>
      </c>
      <c r="B62" s="406" t="s">
        <v>678</v>
      </c>
      <c r="C62" s="300"/>
    </row>
    <row r="63" spans="1:3" s="94" customFormat="1" ht="12" customHeight="1" thickBot="1">
      <c r="A63" s="31" t="s">
        <v>385</v>
      </c>
      <c r="B63" s="21" t="s">
        <v>679</v>
      </c>
      <c r="C63" s="301">
        <f>+C8+C15+C22+C29+C36+C47+C53+C58</f>
        <v>99706600</v>
      </c>
    </row>
    <row r="64" spans="1:3" s="94" customFormat="1" ht="12" customHeight="1" thickBot="1">
      <c r="A64" s="425" t="s">
        <v>113</v>
      </c>
      <c r="B64" s="290" t="s">
        <v>681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682</v>
      </c>
      <c r="C65" s="300"/>
    </row>
    <row r="66" spans="1:3" s="94" customFormat="1" ht="12" customHeight="1">
      <c r="A66" s="423" t="s">
        <v>21</v>
      </c>
      <c r="B66" s="405" t="s">
        <v>683</v>
      </c>
      <c r="C66" s="300"/>
    </row>
    <row r="67" spans="1:3" s="94" customFormat="1" ht="12" customHeight="1" thickBot="1">
      <c r="A67" s="424" t="s">
        <v>22</v>
      </c>
      <c r="B67" s="408" t="s">
        <v>684</v>
      </c>
      <c r="C67" s="300"/>
    </row>
    <row r="68" spans="1:3" s="94" customFormat="1" ht="12" customHeight="1" thickBot="1">
      <c r="A68" s="425" t="s">
        <v>685</v>
      </c>
      <c r="B68" s="290" t="s">
        <v>686</v>
      </c>
      <c r="C68" s="295">
        <f>SUM(C69:C72)</f>
        <v>0</v>
      </c>
    </row>
    <row r="69" spans="1:3" s="94" customFormat="1" ht="12" customHeight="1">
      <c r="A69" s="422" t="s">
        <v>506</v>
      </c>
      <c r="B69" s="404" t="s">
        <v>687</v>
      </c>
      <c r="C69" s="300"/>
    </row>
    <row r="70" spans="1:3" s="94" customFormat="1" ht="12" customHeight="1">
      <c r="A70" s="423" t="s">
        <v>507</v>
      </c>
      <c r="B70" s="405" t="s">
        <v>688</v>
      </c>
      <c r="C70" s="300"/>
    </row>
    <row r="71" spans="1:3" s="94" customFormat="1" ht="12" customHeight="1">
      <c r="A71" s="423" t="s">
        <v>13</v>
      </c>
      <c r="B71" s="405" t="s">
        <v>689</v>
      </c>
      <c r="C71" s="300"/>
    </row>
    <row r="72" spans="1:3" s="94" customFormat="1" ht="12" customHeight="1" thickBot="1">
      <c r="A72" s="424" t="s">
        <v>14</v>
      </c>
      <c r="B72" s="406" t="s">
        <v>690</v>
      </c>
      <c r="C72" s="300"/>
    </row>
    <row r="73" spans="1:3" s="94" customFormat="1" ht="12" customHeight="1" thickBot="1">
      <c r="A73" s="425" t="s">
        <v>691</v>
      </c>
      <c r="B73" s="290" t="s">
        <v>692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693</v>
      </c>
      <c r="C74" s="300"/>
    </row>
    <row r="75" spans="1:3" s="94" customFormat="1" ht="12" customHeight="1" thickBot="1">
      <c r="A75" s="424" t="s">
        <v>16</v>
      </c>
      <c r="B75" s="406" t="s">
        <v>694</v>
      </c>
      <c r="C75" s="300"/>
    </row>
    <row r="76" spans="1:3" s="93" customFormat="1" ht="12" customHeight="1" thickBot="1">
      <c r="A76" s="425" t="s">
        <v>695</v>
      </c>
      <c r="B76" s="290" t="s">
        <v>696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697</v>
      </c>
      <c r="C77" s="300"/>
    </row>
    <row r="78" spans="1:3" s="94" customFormat="1" ht="12" customHeight="1">
      <c r="A78" s="423" t="s">
        <v>18</v>
      </c>
      <c r="B78" s="405" t="s">
        <v>698</v>
      </c>
      <c r="C78" s="300"/>
    </row>
    <row r="79" spans="1:3" s="94" customFormat="1" ht="12" customHeight="1" thickBot="1">
      <c r="A79" s="424" t="s">
        <v>19</v>
      </c>
      <c r="B79" s="406" t="s">
        <v>699</v>
      </c>
      <c r="C79" s="300"/>
    </row>
    <row r="80" spans="1:3" s="94" customFormat="1" ht="12" customHeight="1" thickBot="1">
      <c r="A80" s="425" t="s">
        <v>700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701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140</v>
      </c>
      <c r="C87" s="301">
        <f>+C63+C86</f>
        <v>99706600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416</v>
      </c>
      <c r="C90" s="368"/>
    </row>
    <row r="91" spans="1:3" s="95" customFormat="1" ht="12" customHeight="1" thickBot="1">
      <c r="A91" s="396" t="s">
        <v>377</v>
      </c>
      <c r="B91" s="30" t="s">
        <v>26</v>
      </c>
      <c r="C91" s="294">
        <f>SUM(C92:C96)</f>
        <v>0</v>
      </c>
    </row>
    <row r="92" spans="1:3" ht="12" customHeight="1">
      <c r="A92" s="431" t="s">
        <v>460</v>
      </c>
      <c r="B92" s="10" t="s">
        <v>407</v>
      </c>
      <c r="C92" s="296"/>
    </row>
    <row r="93" spans="1:3" ht="12" customHeight="1">
      <c r="A93" s="423" t="s">
        <v>461</v>
      </c>
      <c r="B93" s="8" t="s">
        <v>540</v>
      </c>
      <c r="C93" s="297"/>
    </row>
    <row r="94" spans="1:3" ht="12" customHeight="1">
      <c r="A94" s="423" t="s">
        <v>462</v>
      </c>
      <c r="B94" s="8" t="s">
        <v>497</v>
      </c>
      <c r="C94" s="299"/>
    </row>
    <row r="95" spans="1:3" ht="12" customHeight="1">
      <c r="A95" s="423" t="s">
        <v>463</v>
      </c>
      <c r="B95" s="11" t="s">
        <v>541</v>
      </c>
      <c r="C95" s="299"/>
    </row>
    <row r="96" spans="1:3" ht="12" customHeight="1">
      <c r="A96" s="423" t="s">
        <v>474</v>
      </c>
      <c r="B96" s="19" t="s">
        <v>542</v>
      </c>
      <c r="C96" s="299"/>
    </row>
    <row r="97" spans="1:3" ht="12" customHeight="1">
      <c r="A97" s="423" t="s">
        <v>464</v>
      </c>
      <c r="B97" s="8" t="s">
        <v>27</v>
      </c>
      <c r="C97" s="299"/>
    </row>
    <row r="98" spans="1:3" ht="12" customHeight="1">
      <c r="A98" s="423" t="s">
        <v>465</v>
      </c>
      <c r="B98" s="138" t="s">
        <v>28</v>
      </c>
      <c r="C98" s="299"/>
    </row>
    <row r="99" spans="1:3" ht="12" customHeight="1">
      <c r="A99" s="423" t="s">
        <v>475</v>
      </c>
      <c r="B99" s="139" t="s">
        <v>29</v>
      </c>
      <c r="C99" s="299"/>
    </row>
    <row r="100" spans="1:3" ht="12" customHeight="1">
      <c r="A100" s="423" t="s">
        <v>476</v>
      </c>
      <c r="B100" s="139" t="s">
        <v>30</v>
      </c>
      <c r="C100" s="299"/>
    </row>
    <row r="101" spans="1:3" ht="12" customHeight="1">
      <c r="A101" s="423" t="s">
        <v>477</v>
      </c>
      <c r="B101" s="138" t="s">
        <v>177</v>
      </c>
      <c r="C101" s="299"/>
    </row>
    <row r="102" spans="1:3" ht="12" customHeight="1">
      <c r="A102" s="423" t="s">
        <v>478</v>
      </c>
      <c r="B102" s="138" t="s">
        <v>32</v>
      </c>
      <c r="C102" s="299"/>
    </row>
    <row r="103" spans="1:3" ht="12" customHeight="1">
      <c r="A103" s="423" t="s">
        <v>480</v>
      </c>
      <c r="B103" s="139" t="s">
        <v>33</v>
      </c>
      <c r="C103" s="299"/>
    </row>
    <row r="104" spans="1:3" ht="12" customHeight="1">
      <c r="A104" s="432" t="s">
        <v>543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/>
    </row>
    <row r="107" spans="1:3" ht="12" customHeight="1" thickBot="1">
      <c r="A107" s="31" t="s">
        <v>378</v>
      </c>
      <c r="B107" s="29" t="s">
        <v>37</v>
      </c>
      <c r="C107" s="295">
        <f>+C108+C110+C112</f>
        <v>0</v>
      </c>
    </row>
    <row r="108" spans="1:3" ht="12" customHeight="1">
      <c r="A108" s="422" t="s">
        <v>466</v>
      </c>
      <c r="B108" s="8" t="s">
        <v>589</v>
      </c>
      <c r="C108" s="298"/>
    </row>
    <row r="109" spans="1:3" ht="12" customHeight="1">
      <c r="A109" s="422" t="s">
        <v>467</v>
      </c>
      <c r="B109" s="12" t="s">
        <v>41</v>
      </c>
      <c r="C109" s="298"/>
    </row>
    <row r="110" spans="1:3" ht="12" customHeight="1">
      <c r="A110" s="422" t="s">
        <v>468</v>
      </c>
      <c r="B110" s="12" t="s">
        <v>544</v>
      </c>
      <c r="C110" s="297"/>
    </row>
    <row r="111" spans="1:3" ht="12" customHeight="1">
      <c r="A111" s="422" t="s">
        <v>469</v>
      </c>
      <c r="B111" s="12" t="s">
        <v>42</v>
      </c>
      <c r="C111" s="268"/>
    </row>
    <row r="112" spans="1:3" ht="12" customHeight="1">
      <c r="A112" s="422" t="s">
        <v>470</v>
      </c>
      <c r="B112" s="292" t="s">
        <v>592</v>
      </c>
      <c r="C112" s="268"/>
    </row>
    <row r="113" spans="1:3" ht="12" customHeight="1">
      <c r="A113" s="422" t="s">
        <v>479</v>
      </c>
      <c r="B113" s="291" t="s">
        <v>153</v>
      </c>
      <c r="C113" s="268"/>
    </row>
    <row r="114" spans="1:3" ht="12" customHeight="1">
      <c r="A114" s="422" t="s">
        <v>481</v>
      </c>
      <c r="B114" s="400" t="s">
        <v>47</v>
      </c>
      <c r="C114" s="268"/>
    </row>
    <row r="115" spans="1:3" ht="12" customHeight="1">
      <c r="A115" s="422" t="s">
        <v>545</v>
      </c>
      <c r="B115" s="139" t="s">
        <v>30</v>
      </c>
      <c r="C115" s="268"/>
    </row>
    <row r="116" spans="1:3" ht="12" customHeight="1">
      <c r="A116" s="422" t="s">
        <v>546</v>
      </c>
      <c r="B116" s="139" t="s">
        <v>46</v>
      </c>
      <c r="C116" s="268"/>
    </row>
    <row r="117" spans="1:3" ht="12" customHeight="1">
      <c r="A117" s="422" t="s">
        <v>547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379</v>
      </c>
      <c r="B121" s="121" t="s">
        <v>48</v>
      </c>
      <c r="C121" s="295">
        <f>+C122+C123</f>
        <v>0</v>
      </c>
    </row>
    <row r="122" spans="1:3" ht="12" customHeight="1">
      <c r="A122" s="422" t="s">
        <v>449</v>
      </c>
      <c r="B122" s="9" t="s">
        <v>418</v>
      </c>
      <c r="C122" s="298"/>
    </row>
    <row r="123" spans="1:3" ht="12" customHeight="1" thickBot="1">
      <c r="A123" s="424" t="s">
        <v>450</v>
      </c>
      <c r="B123" s="12" t="s">
        <v>419</v>
      </c>
      <c r="C123" s="299"/>
    </row>
    <row r="124" spans="1:3" ht="12" customHeight="1" thickBot="1">
      <c r="A124" s="31" t="s">
        <v>380</v>
      </c>
      <c r="B124" s="121" t="s">
        <v>49</v>
      </c>
      <c r="C124" s="295">
        <f>+C91+C107+C121</f>
        <v>0</v>
      </c>
    </row>
    <row r="125" spans="1:3" ht="12" customHeight="1" thickBot="1">
      <c r="A125" s="31" t="s">
        <v>381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453</v>
      </c>
      <c r="B126" s="9" t="s">
        <v>51</v>
      </c>
      <c r="C126" s="268"/>
    </row>
    <row r="127" spans="1:3" ht="12" customHeight="1">
      <c r="A127" s="422" t="s">
        <v>454</v>
      </c>
      <c r="B127" s="9" t="s">
        <v>52</v>
      </c>
      <c r="C127" s="268"/>
    </row>
    <row r="128" spans="1:3" ht="12" customHeight="1" thickBot="1">
      <c r="A128" s="432" t="s">
        <v>455</v>
      </c>
      <c r="B128" s="7" t="s">
        <v>53</v>
      </c>
      <c r="C128" s="268"/>
    </row>
    <row r="129" spans="1:3" ht="12" customHeight="1" thickBot="1">
      <c r="A129" s="31" t="s">
        <v>382</v>
      </c>
      <c r="B129" s="121" t="s">
        <v>112</v>
      </c>
      <c r="C129" s="295">
        <f>+C130+C131+C132+C133</f>
        <v>0</v>
      </c>
    </row>
    <row r="130" spans="1:3" ht="12" customHeight="1">
      <c r="A130" s="422" t="s">
        <v>456</v>
      </c>
      <c r="B130" s="9" t="s">
        <v>54</v>
      </c>
      <c r="C130" s="268"/>
    </row>
    <row r="131" spans="1:3" ht="12" customHeight="1">
      <c r="A131" s="422" t="s">
        <v>457</v>
      </c>
      <c r="B131" s="9" t="s">
        <v>55</v>
      </c>
      <c r="C131" s="268"/>
    </row>
    <row r="132" spans="1:3" ht="12" customHeight="1">
      <c r="A132" s="422" t="s">
        <v>660</v>
      </c>
      <c r="B132" s="9" t="s">
        <v>56</v>
      </c>
      <c r="C132" s="268"/>
    </row>
    <row r="133" spans="1:3" s="95" customFormat="1" ht="12" customHeight="1" thickBot="1">
      <c r="A133" s="432" t="s">
        <v>661</v>
      </c>
      <c r="B133" s="7" t="s">
        <v>57</v>
      </c>
      <c r="C133" s="268"/>
    </row>
    <row r="134" spans="1:11" ht="12" customHeight="1" thickBot="1">
      <c r="A134" s="31" t="s">
        <v>383</v>
      </c>
      <c r="B134" s="121" t="s">
        <v>58</v>
      </c>
      <c r="C134" s="301">
        <f>+C135+C136+C137+C138</f>
        <v>99706600</v>
      </c>
      <c r="K134" s="251"/>
    </row>
    <row r="135" spans="1:3" ht="12.75">
      <c r="A135" s="422" t="s">
        <v>458</v>
      </c>
      <c r="B135" s="9" t="s">
        <v>59</v>
      </c>
      <c r="C135" s="268"/>
    </row>
    <row r="136" spans="1:3" ht="12" customHeight="1">
      <c r="A136" s="422" t="s">
        <v>459</v>
      </c>
      <c r="B136" s="9" t="s">
        <v>69</v>
      </c>
      <c r="C136" s="268"/>
    </row>
    <row r="137" spans="1:3" s="95" customFormat="1" ht="12" customHeight="1">
      <c r="A137" s="422" t="s">
        <v>672</v>
      </c>
      <c r="B137" s="9" t="s">
        <v>296</v>
      </c>
      <c r="C137" s="268">
        <v>99706600</v>
      </c>
    </row>
    <row r="138" spans="1:3" s="95" customFormat="1" ht="12" customHeight="1" thickBot="1">
      <c r="A138" s="432" t="s">
        <v>673</v>
      </c>
      <c r="B138" s="7" t="s">
        <v>61</v>
      </c>
      <c r="C138" s="268"/>
    </row>
    <row r="139" spans="1:3" s="95" customFormat="1" ht="12" customHeight="1" thickBot="1">
      <c r="A139" s="31" t="s">
        <v>384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538</v>
      </c>
      <c r="B140" s="9" t="s">
        <v>63</v>
      </c>
      <c r="C140" s="268"/>
    </row>
    <row r="141" spans="1:3" s="95" customFormat="1" ht="12" customHeight="1">
      <c r="A141" s="422" t="s">
        <v>539</v>
      </c>
      <c r="B141" s="9" t="s">
        <v>64</v>
      </c>
      <c r="C141" s="268"/>
    </row>
    <row r="142" spans="1:3" s="95" customFormat="1" ht="12" customHeight="1">
      <c r="A142" s="422" t="s">
        <v>591</v>
      </c>
      <c r="B142" s="9" t="s">
        <v>65</v>
      </c>
      <c r="C142" s="268"/>
    </row>
    <row r="143" spans="1:3" ht="12.75" customHeight="1" thickBot="1">
      <c r="A143" s="422" t="s">
        <v>675</v>
      </c>
      <c r="B143" s="9" t="s">
        <v>66</v>
      </c>
      <c r="C143" s="268"/>
    </row>
    <row r="144" spans="1:3" ht="12" customHeight="1" thickBot="1">
      <c r="A144" s="31" t="s">
        <v>385</v>
      </c>
      <c r="B144" s="121" t="s">
        <v>67</v>
      </c>
      <c r="C144" s="416">
        <f>+C125+C129+C134+C139</f>
        <v>99706600</v>
      </c>
    </row>
    <row r="145" spans="1:3" ht="15" customHeight="1" thickBot="1">
      <c r="A145" s="434" t="s">
        <v>386</v>
      </c>
      <c r="B145" s="377" t="s">
        <v>68</v>
      </c>
      <c r="C145" s="416">
        <f>+C124+C144</f>
        <v>99706600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563</v>
      </c>
      <c r="B147" s="249"/>
      <c r="C147" s="118"/>
    </row>
    <row r="148" spans="1:3" ht="14.25" customHeight="1" thickBot="1">
      <c r="A148" s="248" t="s">
        <v>564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F55" sqref="F5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746</v>
      </c>
    </row>
    <row r="2" spans="1:3" s="443" customFormat="1" ht="25.5" customHeight="1">
      <c r="A2" s="394" t="s">
        <v>561</v>
      </c>
      <c r="B2" s="356" t="s">
        <v>162</v>
      </c>
      <c r="C2" s="371" t="s">
        <v>420</v>
      </c>
    </row>
    <row r="3" spans="1:3" s="443" customFormat="1" ht="24.75" thickBot="1">
      <c r="A3" s="435" t="s">
        <v>560</v>
      </c>
      <c r="B3" s="357" t="s">
        <v>118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99706600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19">
        <v>99706600</v>
      </c>
    </row>
    <row r="40" spans="1:3" s="446" customFormat="1" ht="15" customHeight="1" thickBot="1">
      <c r="A40" s="237" t="s">
        <v>386</v>
      </c>
      <c r="B40" s="238" t="s">
        <v>136</v>
      </c>
      <c r="C40" s="368">
        <f>+C35+C36</f>
        <v>99706600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99706600</v>
      </c>
    </row>
    <row r="45" spans="1:3" ht="12" customHeight="1">
      <c r="A45" s="437" t="s">
        <v>460</v>
      </c>
      <c r="B45" s="9" t="s">
        <v>407</v>
      </c>
      <c r="C45" s="78">
        <v>66923308</v>
      </c>
    </row>
    <row r="46" spans="1:3" ht="12" customHeight="1">
      <c r="A46" s="437" t="s">
        <v>461</v>
      </c>
      <c r="B46" s="8" t="s">
        <v>540</v>
      </c>
      <c r="C46" s="78">
        <v>13598745</v>
      </c>
    </row>
    <row r="47" spans="1:3" ht="12" customHeight="1">
      <c r="A47" s="437" t="s">
        <v>462</v>
      </c>
      <c r="B47" s="8" t="s">
        <v>497</v>
      </c>
      <c r="C47" s="78">
        <v>19184547</v>
      </c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99706600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>
        <v>22</v>
      </c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06">
      <selection activeCell="C122" sqref="C122:C123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3.375" style="401" customWidth="1"/>
    <col min="5" max="16384" width="9.375" style="401" customWidth="1"/>
  </cols>
  <sheetData>
    <row r="1" spans="1:3" ht="15.75" customHeight="1">
      <c r="A1" s="876" t="s">
        <v>374</v>
      </c>
      <c r="B1" s="876"/>
      <c r="C1" s="876"/>
    </row>
    <row r="2" spans="1:3" ht="15.75" customHeight="1" thickBot="1">
      <c r="A2" s="875" t="s">
        <v>509</v>
      </c>
      <c r="B2" s="875"/>
      <c r="C2" s="305"/>
    </row>
    <row r="3" spans="1:3" ht="37.5" customHeight="1" thickBot="1">
      <c r="A3" s="23" t="s">
        <v>430</v>
      </c>
      <c r="B3" s="24" t="s">
        <v>376</v>
      </c>
      <c r="C3" s="38" t="s">
        <v>324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377</v>
      </c>
      <c r="B5" s="21" t="s">
        <v>616</v>
      </c>
      <c r="C5" s="295">
        <f>C6+C7+C8+C9</f>
        <v>427600905</v>
      </c>
    </row>
    <row r="6" spans="1:3" s="403" customFormat="1" ht="12" customHeight="1">
      <c r="A6" s="15" t="s">
        <v>460</v>
      </c>
      <c r="B6" s="404" t="s">
        <v>617</v>
      </c>
      <c r="C6" s="298">
        <v>133935865</v>
      </c>
    </row>
    <row r="7" spans="1:3" s="403" customFormat="1" ht="12" customHeight="1">
      <c r="A7" s="14" t="s">
        <v>461</v>
      </c>
      <c r="B7" s="405" t="s">
        <v>618</v>
      </c>
      <c r="C7" s="298">
        <v>131200950</v>
      </c>
    </row>
    <row r="8" spans="1:3" s="403" customFormat="1" ht="12" customHeight="1">
      <c r="A8" s="14" t="s">
        <v>462</v>
      </c>
      <c r="B8" s="405" t="s">
        <v>619</v>
      </c>
      <c r="C8" s="298">
        <v>155833290</v>
      </c>
    </row>
    <row r="9" spans="1:3" s="403" customFormat="1" ht="12" customHeight="1">
      <c r="A9" s="14" t="s">
        <v>463</v>
      </c>
      <c r="B9" s="405" t="s">
        <v>620</v>
      </c>
      <c r="C9" s="298">
        <v>6630800</v>
      </c>
    </row>
    <row r="10" spans="1:3" s="403" customFormat="1" ht="12" customHeight="1">
      <c r="A10" s="14" t="s">
        <v>505</v>
      </c>
      <c r="B10" s="405" t="s">
        <v>621</v>
      </c>
      <c r="C10" s="298"/>
    </row>
    <row r="11" spans="1:3" s="403" customFormat="1" ht="12" customHeight="1" thickBot="1">
      <c r="A11" s="16" t="s">
        <v>464</v>
      </c>
      <c r="B11" s="406" t="s">
        <v>622</v>
      </c>
      <c r="C11" s="728">
        <f>'9.1. melléklet'!C14</f>
        <v>0</v>
      </c>
    </row>
    <row r="12" spans="1:3" s="403" customFormat="1" ht="12" customHeight="1" thickBot="1">
      <c r="A12" s="20" t="s">
        <v>378</v>
      </c>
      <c r="B12" s="290" t="s">
        <v>623</v>
      </c>
      <c r="C12" s="841">
        <f>C15+C17</f>
        <v>13958344</v>
      </c>
    </row>
    <row r="13" spans="1:3" s="403" customFormat="1" ht="12" customHeight="1">
      <c r="A13" s="15" t="s">
        <v>466</v>
      </c>
      <c r="B13" s="404" t="s">
        <v>624</v>
      </c>
      <c r="C13" s="298">
        <f>'9.1. melléklet'!C16</f>
        <v>0</v>
      </c>
    </row>
    <row r="14" spans="1:3" s="403" customFormat="1" ht="12" customHeight="1">
      <c r="A14" s="14" t="s">
        <v>467</v>
      </c>
      <c r="B14" s="405" t="s">
        <v>625</v>
      </c>
      <c r="C14" s="298">
        <f>'9.1. melléklet'!C17</f>
        <v>0</v>
      </c>
    </row>
    <row r="15" spans="1:3" s="403" customFormat="1" ht="12" customHeight="1">
      <c r="A15" s="14" t="s">
        <v>468</v>
      </c>
      <c r="B15" s="405" t="s">
        <v>174</v>
      </c>
      <c r="C15" s="298">
        <v>11092800</v>
      </c>
    </row>
    <row r="16" spans="1:3" s="403" customFormat="1" ht="12" customHeight="1">
      <c r="A16" s="14" t="s">
        <v>469</v>
      </c>
      <c r="B16" s="405" t="s">
        <v>237</v>
      </c>
      <c r="C16" s="298"/>
    </row>
    <row r="17" spans="1:3" s="403" customFormat="1" ht="12" customHeight="1">
      <c r="A17" s="14" t="s">
        <v>470</v>
      </c>
      <c r="B17" s="405" t="s">
        <v>755</v>
      </c>
      <c r="C17" s="298">
        <v>2865544</v>
      </c>
    </row>
    <row r="18" spans="1:3" s="403" customFormat="1" ht="12" customHeight="1" thickBot="1">
      <c r="A18" s="16" t="s">
        <v>479</v>
      </c>
      <c r="B18" s="406" t="s">
        <v>627</v>
      </c>
      <c r="C18" s="728">
        <f>'9.1. melléklet'!C21</f>
        <v>0</v>
      </c>
    </row>
    <row r="19" spans="1:3" s="403" customFormat="1" ht="12" customHeight="1" thickBot="1">
      <c r="A19" s="20" t="s">
        <v>379</v>
      </c>
      <c r="B19" s="21" t="s">
        <v>628</v>
      </c>
      <c r="C19" s="841">
        <f>C20+C23+C24</f>
        <v>311246547</v>
      </c>
    </row>
    <row r="20" spans="1:3" s="403" customFormat="1" ht="12" customHeight="1">
      <c r="A20" s="15" t="s">
        <v>449</v>
      </c>
      <c r="B20" s="404" t="s">
        <v>704</v>
      </c>
      <c r="C20" s="298"/>
    </row>
    <row r="21" spans="1:3" s="403" customFormat="1" ht="12" customHeight="1">
      <c r="A21" s="14" t="s">
        <v>450</v>
      </c>
      <c r="B21" s="405" t="s">
        <v>630</v>
      </c>
      <c r="C21" s="298">
        <f>'9.1. melléklet'!C24</f>
        <v>0</v>
      </c>
    </row>
    <row r="22" spans="1:3" s="403" customFormat="1" ht="12" customHeight="1">
      <c r="A22" s="14" t="s">
        <v>451</v>
      </c>
      <c r="B22" s="405" t="s">
        <v>149</v>
      </c>
      <c r="C22" s="298"/>
    </row>
    <row r="23" spans="1:3" s="403" customFormat="1" ht="12" customHeight="1">
      <c r="A23" s="14" t="s">
        <v>452</v>
      </c>
      <c r="B23" s="405" t="s">
        <v>631</v>
      </c>
      <c r="C23" s="298">
        <v>311246547</v>
      </c>
    </row>
    <row r="24" spans="1:3" s="403" customFormat="1" ht="12" customHeight="1">
      <c r="A24" s="14" t="s">
        <v>528</v>
      </c>
      <c r="B24" s="405" t="s">
        <v>288</v>
      </c>
      <c r="C24" s="298"/>
    </row>
    <row r="25" spans="1:3" s="403" customFormat="1" ht="12" customHeight="1" thickBot="1">
      <c r="A25" s="16" t="s">
        <v>529</v>
      </c>
      <c r="B25" s="406" t="s">
        <v>632</v>
      </c>
      <c r="C25" s="728"/>
    </row>
    <row r="26" spans="1:3" s="403" customFormat="1" ht="12" customHeight="1" thickBot="1">
      <c r="A26" s="20" t="s">
        <v>530</v>
      </c>
      <c r="B26" s="21" t="s">
        <v>633</v>
      </c>
      <c r="C26" s="841">
        <f>C27+C30+C31+C32+C33</f>
        <v>170700000</v>
      </c>
    </row>
    <row r="27" spans="1:3" s="403" customFormat="1" ht="12" customHeight="1">
      <c r="A27" s="15" t="s">
        <v>634</v>
      </c>
      <c r="B27" s="404" t="s">
        <v>640</v>
      </c>
      <c r="C27" s="298">
        <f>C29+C28</f>
        <v>146000000</v>
      </c>
    </row>
    <row r="28" spans="1:3" s="403" customFormat="1" ht="12" customHeight="1">
      <c r="A28" s="14" t="s">
        <v>635</v>
      </c>
      <c r="B28" s="623" t="s">
        <v>241</v>
      </c>
      <c r="C28" s="298">
        <v>6000000</v>
      </c>
    </row>
    <row r="29" spans="1:3" s="403" customFormat="1" ht="12" customHeight="1">
      <c r="A29" s="14" t="s">
        <v>636</v>
      </c>
      <c r="B29" s="623" t="s">
        <v>242</v>
      </c>
      <c r="C29" s="298">
        <v>140000000</v>
      </c>
    </row>
    <row r="30" spans="1:3" s="403" customFormat="1" ht="12" customHeight="1">
      <c r="A30" s="14" t="s">
        <v>637</v>
      </c>
      <c r="B30" s="405" t="s">
        <v>643</v>
      </c>
      <c r="C30" s="298">
        <v>22000000</v>
      </c>
    </row>
    <row r="31" spans="1:3" s="403" customFormat="1" ht="12" customHeight="1">
      <c r="A31" s="14" t="s">
        <v>638</v>
      </c>
      <c r="B31" s="405" t="s">
        <v>212</v>
      </c>
      <c r="C31" s="298">
        <v>1000000</v>
      </c>
    </row>
    <row r="32" spans="1:3" s="403" customFormat="1" ht="12" customHeight="1">
      <c r="A32" s="16" t="s">
        <v>639</v>
      </c>
      <c r="B32" s="406" t="s">
        <v>215</v>
      </c>
      <c r="C32" s="298">
        <v>900000</v>
      </c>
    </row>
    <row r="33" spans="1:3" s="403" customFormat="1" ht="12" customHeight="1" thickBot="1">
      <c r="A33" s="16" t="s">
        <v>213</v>
      </c>
      <c r="B33" s="406" t="s">
        <v>214</v>
      </c>
      <c r="C33" s="298">
        <v>800000</v>
      </c>
    </row>
    <row r="34" spans="1:3" s="403" customFormat="1" ht="12" customHeight="1" thickBot="1">
      <c r="A34" s="20" t="s">
        <v>381</v>
      </c>
      <c r="B34" s="21" t="s">
        <v>646</v>
      </c>
      <c r="C34" s="295">
        <f>C36+C37+C38+C39+C40+C41+C42+C44</f>
        <v>122948200</v>
      </c>
    </row>
    <row r="35" spans="1:3" s="403" customFormat="1" ht="12" customHeight="1">
      <c r="A35" s="15" t="s">
        <v>453</v>
      </c>
      <c r="B35" s="404" t="s">
        <v>649</v>
      </c>
      <c r="C35" s="298"/>
    </row>
    <row r="36" spans="1:3" s="403" customFormat="1" ht="12" customHeight="1">
      <c r="A36" s="14" t="s">
        <v>454</v>
      </c>
      <c r="B36" s="405" t="s">
        <v>650</v>
      </c>
      <c r="C36" s="297">
        <v>14700000</v>
      </c>
    </row>
    <row r="37" spans="1:3" s="403" customFormat="1" ht="12" customHeight="1">
      <c r="A37" s="14" t="s">
        <v>455</v>
      </c>
      <c r="B37" s="405" t="s">
        <v>651</v>
      </c>
      <c r="C37" s="297">
        <v>350000</v>
      </c>
    </row>
    <row r="38" spans="1:3" s="403" customFormat="1" ht="12" customHeight="1">
      <c r="A38" s="14" t="s">
        <v>532</v>
      </c>
      <c r="B38" s="405" t="s">
        <v>652</v>
      </c>
      <c r="C38" s="297"/>
    </row>
    <row r="39" spans="1:3" s="403" customFormat="1" ht="12" customHeight="1">
      <c r="A39" s="14" t="s">
        <v>533</v>
      </c>
      <c r="B39" s="405" t="s">
        <v>653</v>
      </c>
      <c r="C39" s="297">
        <v>89093200</v>
      </c>
    </row>
    <row r="40" spans="1:3" s="403" customFormat="1" ht="12" customHeight="1">
      <c r="A40" s="14" t="s">
        <v>534</v>
      </c>
      <c r="B40" s="405" t="s">
        <v>654</v>
      </c>
      <c r="C40" s="297">
        <v>3305000</v>
      </c>
    </row>
    <row r="41" spans="1:3" s="403" customFormat="1" ht="12" customHeight="1">
      <c r="A41" s="14" t="s">
        <v>535</v>
      </c>
      <c r="B41" s="405" t="s">
        <v>655</v>
      </c>
      <c r="C41" s="297">
        <v>9950000</v>
      </c>
    </row>
    <row r="42" spans="1:3" s="403" customFormat="1" ht="12" customHeight="1">
      <c r="A42" s="14" t="s">
        <v>536</v>
      </c>
      <c r="B42" s="405" t="s">
        <v>656</v>
      </c>
      <c r="C42" s="297">
        <v>50000</v>
      </c>
    </row>
    <row r="43" spans="1:3" s="403" customFormat="1" ht="12" customHeight="1">
      <c r="A43" s="14" t="s">
        <v>647</v>
      </c>
      <c r="B43" s="405" t="s">
        <v>657</v>
      </c>
      <c r="C43" s="300"/>
    </row>
    <row r="44" spans="1:3" s="403" customFormat="1" ht="12" customHeight="1" thickBot="1">
      <c r="A44" s="16" t="s">
        <v>648</v>
      </c>
      <c r="B44" s="406" t="s">
        <v>658</v>
      </c>
      <c r="C44" s="393">
        <v>5500000</v>
      </c>
    </row>
    <row r="45" spans="1:3" s="403" customFormat="1" ht="12" customHeight="1" thickBot="1">
      <c r="A45" s="20" t="s">
        <v>382</v>
      </c>
      <c r="B45" s="21" t="s">
        <v>659</v>
      </c>
      <c r="C45" s="295">
        <f>SUM(C46:C50)</f>
        <v>0</v>
      </c>
    </row>
    <row r="46" spans="1:3" s="403" customFormat="1" ht="12" customHeight="1">
      <c r="A46" s="15" t="s">
        <v>456</v>
      </c>
      <c r="B46" s="404" t="s">
        <v>663</v>
      </c>
      <c r="C46" s="448"/>
    </row>
    <row r="47" spans="1:3" s="403" customFormat="1" ht="12" customHeight="1">
      <c r="A47" s="14" t="s">
        <v>457</v>
      </c>
      <c r="B47" s="405" t="s">
        <v>664</v>
      </c>
      <c r="C47" s="300"/>
    </row>
    <row r="48" spans="1:3" s="403" customFormat="1" ht="12" customHeight="1">
      <c r="A48" s="14" t="s">
        <v>660</v>
      </c>
      <c r="B48" s="405" t="s">
        <v>665</v>
      </c>
      <c r="C48" s="300"/>
    </row>
    <row r="49" spans="1:3" s="403" customFormat="1" ht="12" customHeight="1">
      <c r="A49" s="14" t="s">
        <v>661</v>
      </c>
      <c r="B49" s="405" t="s">
        <v>666</v>
      </c>
      <c r="C49" s="300"/>
    </row>
    <row r="50" spans="1:3" s="403" customFormat="1" ht="12" customHeight="1">
      <c r="A50" s="14" t="s">
        <v>662</v>
      </c>
      <c r="B50" s="405" t="s">
        <v>667</v>
      </c>
      <c r="C50" s="300"/>
    </row>
    <row r="51" spans="1:3" s="403" customFormat="1" ht="12" customHeight="1" thickBot="1">
      <c r="A51" s="13" t="s">
        <v>359</v>
      </c>
      <c r="B51" s="560" t="s">
        <v>165</v>
      </c>
      <c r="C51" s="561"/>
    </row>
    <row r="52" spans="1:3" s="403" customFormat="1" ht="12" customHeight="1" thickBot="1">
      <c r="A52" s="20" t="s">
        <v>537</v>
      </c>
      <c r="B52" s="21" t="s">
        <v>668</v>
      </c>
      <c r="C52" s="295">
        <f>SUM(C53:C55)</f>
        <v>0</v>
      </c>
    </row>
    <row r="53" spans="1:3" s="403" customFormat="1" ht="12" customHeight="1">
      <c r="A53" s="15" t="s">
        <v>458</v>
      </c>
      <c r="B53" s="404" t="s">
        <v>669</v>
      </c>
      <c r="C53" s="298"/>
    </row>
    <row r="54" spans="1:3" s="403" customFormat="1" ht="12" customHeight="1">
      <c r="A54" s="14" t="s">
        <v>459</v>
      </c>
      <c r="B54" s="405" t="s">
        <v>231</v>
      </c>
      <c r="C54" s="297"/>
    </row>
    <row r="55" spans="1:3" s="403" customFormat="1" ht="12" customHeight="1">
      <c r="A55" s="14" t="s">
        <v>672</v>
      </c>
      <c r="B55" s="405" t="s">
        <v>233</v>
      </c>
      <c r="C55" s="297"/>
    </row>
    <row r="56" spans="1:3" s="403" customFormat="1" ht="12" customHeight="1" thickBot="1">
      <c r="A56" s="16" t="s">
        <v>673</v>
      </c>
      <c r="B56" s="406" t="s">
        <v>671</v>
      </c>
      <c r="C56" s="299"/>
    </row>
    <row r="57" spans="1:3" s="403" customFormat="1" ht="12" customHeight="1" thickBot="1">
      <c r="A57" s="20" t="s">
        <v>384</v>
      </c>
      <c r="B57" s="290" t="s">
        <v>674</v>
      </c>
      <c r="C57" s="295">
        <f>SUM(C58:C60)</f>
        <v>0</v>
      </c>
    </row>
    <row r="58" spans="1:3" s="403" customFormat="1" ht="12" customHeight="1">
      <c r="A58" s="15" t="s">
        <v>538</v>
      </c>
      <c r="B58" s="404" t="s">
        <v>676</v>
      </c>
      <c r="C58" s="300"/>
    </row>
    <row r="59" spans="1:3" s="403" customFormat="1" ht="12" customHeight="1">
      <c r="A59" s="14" t="s">
        <v>539</v>
      </c>
      <c r="B59" s="405" t="s">
        <v>152</v>
      </c>
      <c r="C59" s="300"/>
    </row>
    <row r="60" spans="1:3" s="403" customFormat="1" ht="12" customHeight="1">
      <c r="A60" s="14" t="s">
        <v>591</v>
      </c>
      <c r="B60" s="405" t="s">
        <v>245</v>
      </c>
      <c r="C60" s="300"/>
    </row>
    <row r="61" spans="1:3" s="403" customFormat="1" ht="12" customHeight="1" thickBot="1">
      <c r="A61" s="16" t="s">
        <v>675</v>
      </c>
      <c r="B61" s="406" t="s">
        <v>678</v>
      </c>
      <c r="C61" s="300"/>
    </row>
    <row r="62" spans="1:3" s="403" customFormat="1" ht="12" customHeight="1" thickBot="1">
      <c r="A62" s="20" t="s">
        <v>385</v>
      </c>
      <c r="B62" s="21" t="s">
        <v>679</v>
      </c>
      <c r="C62" s="301">
        <f>+C5+C12+C19+C26+C34+C45+C52+C57</f>
        <v>1046453996</v>
      </c>
    </row>
    <row r="63" spans="1:3" s="403" customFormat="1" ht="12" customHeight="1" thickBot="1">
      <c r="A63" s="407" t="s">
        <v>680</v>
      </c>
      <c r="B63" s="290" t="s">
        <v>681</v>
      </c>
      <c r="C63" s="295">
        <f>SUM(C64:C66)</f>
        <v>0</v>
      </c>
    </row>
    <row r="64" spans="1:3" s="403" customFormat="1" ht="12" customHeight="1">
      <c r="A64" s="15" t="s">
        <v>12</v>
      </c>
      <c r="B64" s="404" t="s">
        <v>682</v>
      </c>
      <c r="C64" s="300"/>
    </row>
    <row r="65" spans="1:3" s="403" customFormat="1" ht="12" customHeight="1">
      <c r="A65" s="14" t="s">
        <v>21</v>
      </c>
      <c r="B65" s="405" t="s">
        <v>683</v>
      </c>
      <c r="C65" s="300"/>
    </row>
    <row r="66" spans="1:3" s="403" customFormat="1" ht="12" customHeight="1" thickBot="1">
      <c r="A66" s="16" t="s">
        <v>22</v>
      </c>
      <c r="B66" s="408" t="s">
        <v>684</v>
      </c>
      <c r="C66" s="300"/>
    </row>
    <row r="67" spans="1:3" s="403" customFormat="1" ht="12" customHeight="1" thickBot="1">
      <c r="A67" s="407" t="s">
        <v>685</v>
      </c>
      <c r="B67" s="290" t="s">
        <v>686</v>
      </c>
      <c r="C67" s="295">
        <f>SUM(C68:C71)</f>
        <v>0</v>
      </c>
    </row>
    <row r="68" spans="1:3" s="403" customFormat="1" ht="12" customHeight="1">
      <c r="A68" s="15" t="s">
        <v>506</v>
      </c>
      <c r="B68" s="404" t="s">
        <v>687</v>
      </c>
      <c r="C68" s="300"/>
    </row>
    <row r="69" spans="1:3" s="403" customFormat="1" ht="12" customHeight="1">
      <c r="A69" s="14" t="s">
        <v>507</v>
      </c>
      <c r="B69" s="405" t="s">
        <v>688</v>
      </c>
      <c r="C69" s="300"/>
    </row>
    <row r="70" spans="1:3" s="403" customFormat="1" ht="12" customHeight="1">
      <c r="A70" s="14" t="s">
        <v>13</v>
      </c>
      <c r="B70" s="405" t="s">
        <v>689</v>
      </c>
      <c r="C70" s="300"/>
    </row>
    <row r="71" spans="1:3" s="403" customFormat="1" ht="12" customHeight="1" thickBot="1">
      <c r="A71" s="16" t="s">
        <v>14</v>
      </c>
      <c r="B71" s="406" t="s">
        <v>690</v>
      </c>
      <c r="C71" s="300"/>
    </row>
    <row r="72" spans="1:3" s="403" customFormat="1" ht="12" customHeight="1" thickBot="1">
      <c r="A72" s="407" t="s">
        <v>691</v>
      </c>
      <c r="B72" s="290" t="s">
        <v>692</v>
      </c>
      <c r="C72" s="295">
        <f>C73</f>
        <v>500000000</v>
      </c>
    </row>
    <row r="73" spans="1:3" s="403" customFormat="1" ht="12" customHeight="1">
      <c r="A73" s="15" t="s">
        <v>15</v>
      </c>
      <c r="B73" s="404" t="s">
        <v>693</v>
      </c>
      <c r="C73" s="300">
        <v>500000000</v>
      </c>
    </row>
    <row r="74" spans="1:3" s="403" customFormat="1" ht="12" customHeight="1" thickBot="1">
      <c r="A74" s="16" t="s">
        <v>16</v>
      </c>
      <c r="B74" s="406" t="s">
        <v>694</v>
      </c>
      <c r="C74" s="300"/>
    </row>
    <row r="75" spans="1:3" s="403" customFormat="1" ht="12" customHeight="1" thickBot="1">
      <c r="A75" s="407" t="s">
        <v>695</v>
      </c>
      <c r="B75" s="290" t="s">
        <v>696</v>
      </c>
      <c r="C75" s="295">
        <f>SUM(C76:C78)</f>
        <v>0</v>
      </c>
    </row>
    <row r="76" spans="1:3" s="403" customFormat="1" ht="12" customHeight="1">
      <c r="A76" s="15" t="s">
        <v>17</v>
      </c>
      <c r="B76" s="404" t="s">
        <v>697</v>
      </c>
      <c r="C76" s="300"/>
    </row>
    <row r="77" spans="1:3" s="403" customFormat="1" ht="12" customHeight="1">
      <c r="A77" s="14" t="s">
        <v>18</v>
      </c>
      <c r="B77" s="405" t="s">
        <v>698</v>
      </c>
      <c r="C77" s="300"/>
    </row>
    <row r="78" spans="1:3" s="403" customFormat="1" ht="12" customHeight="1" thickBot="1">
      <c r="A78" s="16" t="s">
        <v>19</v>
      </c>
      <c r="B78" s="406" t="s">
        <v>699</v>
      </c>
      <c r="C78" s="300"/>
    </row>
    <row r="79" spans="1:3" s="403" customFormat="1" ht="12" customHeight="1" thickBot="1">
      <c r="A79" s="407" t="s">
        <v>700</v>
      </c>
      <c r="B79" s="290" t="s">
        <v>20</v>
      </c>
      <c r="C79" s="295">
        <f>SUM(C80:C83)</f>
        <v>0</v>
      </c>
    </row>
    <row r="80" spans="1:3" s="403" customFormat="1" ht="12" customHeight="1">
      <c r="A80" s="409" t="s">
        <v>701</v>
      </c>
      <c r="B80" s="404" t="s">
        <v>0</v>
      </c>
      <c r="C80" s="300"/>
    </row>
    <row r="81" spans="1:3" s="403" customFormat="1" ht="12" customHeight="1">
      <c r="A81" s="410" t="s">
        <v>1</v>
      </c>
      <c r="B81" s="405" t="s">
        <v>2</v>
      </c>
      <c r="C81" s="300"/>
    </row>
    <row r="82" spans="1:3" s="403" customFormat="1" ht="12" customHeight="1">
      <c r="A82" s="410" t="s">
        <v>3</v>
      </c>
      <c r="B82" s="405" t="s">
        <v>4</v>
      </c>
      <c r="C82" s="300"/>
    </row>
    <row r="83" spans="1:3" s="403" customFormat="1" ht="12" customHeight="1" thickBot="1">
      <c r="A83" s="411" t="s">
        <v>5</v>
      </c>
      <c r="B83" s="406" t="s">
        <v>6</v>
      </c>
      <c r="C83" s="300"/>
    </row>
    <row r="84" spans="1:3" s="403" customFormat="1" ht="13.5" customHeight="1" thickBot="1">
      <c r="A84" s="407" t="s">
        <v>7</v>
      </c>
      <c r="B84" s="290" t="s">
        <v>8</v>
      </c>
      <c r="C84" s="449"/>
    </row>
    <row r="85" spans="1:3" s="403" customFormat="1" ht="15.75" customHeight="1" thickBot="1">
      <c r="A85" s="407" t="s">
        <v>9</v>
      </c>
      <c r="B85" s="412" t="s">
        <v>10</v>
      </c>
      <c r="C85" s="301">
        <f>+C63+C67+C72+C75+C79+C84</f>
        <v>500000000</v>
      </c>
    </row>
    <row r="86" spans="1:3" s="403" customFormat="1" ht="16.5" customHeight="1" thickBot="1">
      <c r="A86" s="413" t="s">
        <v>23</v>
      </c>
      <c r="B86" s="414" t="s">
        <v>11</v>
      </c>
      <c r="C86" s="301">
        <f>+C62+C85</f>
        <v>1546453996</v>
      </c>
    </row>
    <row r="87" spans="1:3" ht="16.5" customHeight="1">
      <c r="A87" s="876" t="s">
        <v>405</v>
      </c>
      <c r="B87" s="876"/>
      <c r="C87" s="876"/>
    </row>
    <row r="88" spans="1:3" s="415" customFormat="1" ht="16.5" customHeight="1" thickBot="1">
      <c r="A88" s="877" t="s">
        <v>510</v>
      </c>
      <c r="B88" s="877"/>
      <c r="C88" s="136"/>
    </row>
    <row r="89" spans="1:3" ht="37.5" customHeight="1" thickBot="1">
      <c r="A89" s="23" t="s">
        <v>430</v>
      </c>
      <c r="B89" s="24" t="s">
        <v>406</v>
      </c>
      <c r="C89" s="38" t="s">
        <v>324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377</v>
      </c>
      <c r="B91" s="30" t="s">
        <v>26</v>
      </c>
      <c r="C91" s="294">
        <f>SUM(C92:C96)</f>
        <v>660585872</v>
      </c>
    </row>
    <row r="92" spans="1:4" ht="12" customHeight="1">
      <c r="A92" s="17" t="s">
        <v>460</v>
      </c>
      <c r="B92" s="10" t="s">
        <v>407</v>
      </c>
      <c r="C92" s="296">
        <v>217652213</v>
      </c>
      <c r="D92" s="818"/>
    </row>
    <row r="93" spans="1:3" ht="12" customHeight="1">
      <c r="A93" s="14" t="s">
        <v>461</v>
      </c>
      <c r="B93" s="8" t="s">
        <v>540</v>
      </c>
      <c r="C93" s="297">
        <v>46894323</v>
      </c>
    </row>
    <row r="94" spans="1:3" ht="12" customHeight="1">
      <c r="A94" s="14" t="s">
        <v>462</v>
      </c>
      <c r="B94" s="8" t="s">
        <v>497</v>
      </c>
      <c r="C94" s="299">
        <v>223354547</v>
      </c>
    </row>
    <row r="95" spans="1:3" ht="12" customHeight="1">
      <c r="A95" s="14" t="s">
        <v>463</v>
      </c>
      <c r="B95" s="11" t="s">
        <v>541</v>
      </c>
      <c r="C95" s="299">
        <f>'9.1. melléklet'!C96</f>
        <v>3700000</v>
      </c>
    </row>
    <row r="96" spans="1:3" ht="12" customHeight="1">
      <c r="A96" s="14" t="s">
        <v>474</v>
      </c>
      <c r="B96" s="19" t="s">
        <v>542</v>
      </c>
      <c r="C96" s="299">
        <f>C101+C102+C106</f>
        <v>168984789</v>
      </c>
    </row>
    <row r="97" spans="1:3" ht="12" customHeight="1">
      <c r="A97" s="14" t="s">
        <v>464</v>
      </c>
      <c r="B97" s="8" t="s">
        <v>27</v>
      </c>
      <c r="C97" s="299">
        <f>'9.1. melléklet'!C98</f>
        <v>0</v>
      </c>
    </row>
    <row r="98" spans="1:3" ht="12" customHeight="1">
      <c r="A98" s="14" t="s">
        <v>465</v>
      </c>
      <c r="B98" s="138" t="s">
        <v>28</v>
      </c>
      <c r="C98" s="299">
        <f>'9.1. melléklet'!C99</f>
        <v>0</v>
      </c>
    </row>
    <row r="99" spans="1:3" ht="12" customHeight="1">
      <c r="A99" s="14" t="s">
        <v>475</v>
      </c>
      <c r="B99" s="139" t="s">
        <v>29</v>
      </c>
      <c r="C99" s="299">
        <f>'9.1. melléklet'!C100</f>
        <v>0</v>
      </c>
    </row>
    <row r="100" spans="1:3" ht="12" customHeight="1">
      <c r="A100" s="14" t="s">
        <v>476</v>
      </c>
      <c r="B100" s="139" t="s">
        <v>30</v>
      </c>
      <c r="C100" s="299">
        <f>'9.1. melléklet'!C101</f>
        <v>0</v>
      </c>
    </row>
    <row r="101" spans="1:3" ht="12" customHeight="1">
      <c r="A101" s="14" t="s">
        <v>477</v>
      </c>
      <c r="B101" s="138" t="s">
        <v>175</v>
      </c>
      <c r="C101" s="299">
        <v>164784789</v>
      </c>
    </row>
    <row r="102" spans="1:3" ht="12" customHeight="1">
      <c r="A102" s="14" t="s">
        <v>478</v>
      </c>
      <c r="B102" s="138" t="s">
        <v>757</v>
      </c>
      <c r="C102" s="299">
        <v>1000000</v>
      </c>
    </row>
    <row r="103" spans="1:3" ht="12" customHeight="1">
      <c r="A103" s="14" t="s">
        <v>480</v>
      </c>
      <c r="B103" s="139" t="s">
        <v>33</v>
      </c>
      <c r="C103" s="299">
        <f>'9.1. melléklet'!C104</f>
        <v>0</v>
      </c>
    </row>
    <row r="104" spans="1:3" ht="12" customHeight="1">
      <c r="A104" s="13" t="s">
        <v>543</v>
      </c>
      <c r="B104" s="140" t="s">
        <v>34</v>
      </c>
      <c r="C104" s="299">
        <f>'9.1. melléklet'!C105</f>
        <v>0</v>
      </c>
    </row>
    <row r="105" spans="1:3" ht="12" customHeight="1">
      <c r="A105" s="14" t="s">
        <v>24</v>
      </c>
      <c r="B105" s="139" t="s">
        <v>236</v>
      </c>
      <c r="C105" s="299">
        <f>'9.1. melléklet'!C106</f>
        <v>0</v>
      </c>
    </row>
    <row r="106" spans="1:3" ht="12" customHeight="1" thickBot="1">
      <c r="A106" s="18" t="s">
        <v>25</v>
      </c>
      <c r="B106" s="657" t="s">
        <v>36</v>
      </c>
      <c r="C106" s="299">
        <f>'9.1. melléklet'!C107</f>
        <v>3200000</v>
      </c>
    </row>
    <row r="107" spans="1:3" ht="12" customHeight="1" thickBot="1">
      <c r="A107" s="20" t="s">
        <v>378</v>
      </c>
      <c r="B107" s="29" t="s">
        <v>37</v>
      </c>
      <c r="C107" s="295">
        <f>+C108+C110+C112+C120</f>
        <v>520038407</v>
      </c>
    </row>
    <row r="108" spans="1:3" ht="12" customHeight="1">
      <c r="A108" s="15" t="s">
        <v>466</v>
      </c>
      <c r="B108" s="8" t="s">
        <v>244</v>
      </c>
      <c r="C108" s="298">
        <v>455680964</v>
      </c>
    </row>
    <row r="109" spans="1:3" ht="12" customHeight="1">
      <c r="A109" s="15" t="s">
        <v>467</v>
      </c>
      <c r="B109" s="12" t="s">
        <v>41</v>
      </c>
      <c r="C109" s="298">
        <f>'9.1. melléklet'!C110</f>
        <v>0</v>
      </c>
    </row>
    <row r="110" spans="1:3" ht="12" customHeight="1">
      <c r="A110" s="15" t="s">
        <v>468</v>
      </c>
      <c r="B110" s="12" t="s">
        <v>544</v>
      </c>
      <c r="C110" s="298">
        <v>64357443</v>
      </c>
    </row>
    <row r="111" spans="1:3" ht="12" customHeight="1">
      <c r="A111" s="15" t="s">
        <v>469</v>
      </c>
      <c r="B111" s="12" t="s">
        <v>42</v>
      </c>
      <c r="C111" s="298">
        <f>'9.1. melléklet'!C112</f>
        <v>0</v>
      </c>
    </row>
    <row r="112" spans="1:3" ht="12" customHeight="1">
      <c r="A112" s="15" t="s">
        <v>470</v>
      </c>
      <c r="B112" s="292" t="s">
        <v>592</v>
      </c>
      <c r="C112" s="298"/>
    </row>
    <row r="113" spans="1:3" ht="12" customHeight="1">
      <c r="A113" s="15" t="s">
        <v>479</v>
      </c>
      <c r="B113" s="291" t="s">
        <v>153</v>
      </c>
      <c r="C113" s="298">
        <f>'9.1. melléklet'!C114</f>
        <v>0</v>
      </c>
    </row>
    <row r="114" spans="1:3" ht="12" customHeight="1">
      <c r="A114" s="15" t="s">
        <v>481</v>
      </c>
      <c r="B114" s="400" t="s">
        <v>47</v>
      </c>
      <c r="C114" s="298">
        <f>'9.1. melléklet'!C115</f>
        <v>0</v>
      </c>
    </row>
    <row r="115" spans="1:3" ht="15.75">
      <c r="A115" s="15" t="s">
        <v>545</v>
      </c>
      <c r="B115" s="139" t="s">
        <v>275</v>
      </c>
      <c r="C115" s="298"/>
    </row>
    <row r="116" spans="1:3" ht="12" customHeight="1">
      <c r="A116" s="15" t="s">
        <v>546</v>
      </c>
      <c r="B116" s="139" t="s">
        <v>277</v>
      </c>
      <c r="C116" s="298"/>
    </row>
    <row r="117" spans="1:3" ht="12" customHeight="1">
      <c r="A117" s="15" t="s">
        <v>547</v>
      </c>
      <c r="B117" s="139" t="s">
        <v>45</v>
      </c>
      <c r="C117" s="298">
        <f>'9.1. melléklet'!C118</f>
        <v>0</v>
      </c>
    </row>
    <row r="118" spans="1:3" ht="12" customHeight="1">
      <c r="A118" s="15" t="s">
        <v>38</v>
      </c>
      <c r="B118" s="139" t="s">
        <v>33</v>
      </c>
      <c r="C118" s="298">
        <f>'9.1. melléklet'!C119</f>
        <v>0</v>
      </c>
    </row>
    <row r="119" spans="1:3" ht="12" customHeight="1">
      <c r="A119" s="15" t="s">
        <v>39</v>
      </c>
      <c r="B119" s="139" t="s">
        <v>44</v>
      </c>
      <c r="C119" s="298">
        <f>'9.1. melléklet'!C120</f>
        <v>0</v>
      </c>
    </row>
    <row r="120" spans="1:3" ht="16.5" thickBot="1">
      <c r="A120" s="13" t="s">
        <v>40</v>
      </c>
      <c r="B120" s="139" t="s">
        <v>176</v>
      </c>
      <c r="C120" s="298">
        <f>'9.1. melléklet'!C121</f>
        <v>0</v>
      </c>
    </row>
    <row r="121" spans="1:3" ht="12" customHeight="1" thickBot="1">
      <c r="A121" s="20" t="s">
        <v>379</v>
      </c>
      <c r="B121" s="121" t="s">
        <v>48</v>
      </c>
      <c r="C121" s="295">
        <f>+C122+C123</f>
        <v>242302220</v>
      </c>
    </row>
    <row r="122" spans="1:3" ht="12" customHeight="1">
      <c r="A122" s="15" t="s">
        <v>449</v>
      </c>
      <c r="B122" s="9" t="s">
        <v>418</v>
      </c>
      <c r="C122" s="298">
        <v>59348561</v>
      </c>
    </row>
    <row r="123" spans="1:3" ht="12" customHeight="1" thickBot="1">
      <c r="A123" s="16" t="s">
        <v>450</v>
      </c>
      <c r="B123" s="12" t="s">
        <v>419</v>
      </c>
      <c r="C123" s="298">
        <v>182953659</v>
      </c>
    </row>
    <row r="124" spans="1:3" ht="12" customHeight="1" thickBot="1">
      <c r="A124" s="20" t="s">
        <v>380</v>
      </c>
      <c r="B124" s="121" t="s">
        <v>49</v>
      </c>
      <c r="C124" s="295">
        <f>+C91+C107+C121</f>
        <v>1422926499</v>
      </c>
    </row>
    <row r="125" spans="1:3" ht="12" customHeight="1" thickBot="1">
      <c r="A125" s="20" t="s">
        <v>381</v>
      </c>
      <c r="B125" s="121" t="s">
        <v>50</v>
      </c>
      <c r="C125" s="295">
        <f>+C126+C127+C128</f>
        <v>0</v>
      </c>
    </row>
    <row r="126" spans="1:3" ht="12" customHeight="1">
      <c r="A126" s="15" t="s">
        <v>453</v>
      </c>
      <c r="B126" s="9" t="s">
        <v>51</v>
      </c>
      <c r="C126" s="268"/>
    </row>
    <row r="127" spans="1:3" ht="12" customHeight="1">
      <c r="A127" s="15" t="s">
        <v>454</v>
      </c>
      <c r="B127" s="9" t="s">
        <v>52</v>
      </c>
      <c r="C127" s="268"/>
    </row>
    <row r="128" spans="1:3" ht="12" customHeight="1" thickBot="1">
      <c r="A128" s="13" t="s">
        <v>455</v>
      </c>
      <c r="B128" s="7" t="s">
        <v>53</v>
      </c>
      <c r="C128" s="268"/>
    </row>
    <row r="129" spans="1:3" ht="12" customHeight="1" thickBot="1">
      <c r="A129" s="20" t="s">
        <v>382</v>
      </c>
      <c r="B129" s="121" t="s">
        <v>112</v>
      </c>
      <c r="C129" s="295">
        <f>+C130+C131+C132+C133</f>
        <v>108254481</v>
      </c>
    </row>
    <row r="130" spans="1:3" ht="12" customHeight="1">
      <c r="A130" s="15" t="s">
        <v>456</v>
      </c>
      <c r="B130" s="9" t="s">
        <v>54</v>
      </c>
      <c r="C130" s="268">
        <v>108254481</v>
      </c>
    </row>
    <row r="131" spans="1:3" ht="12" customHeight="1">
      <c r="A131" s="15" t="s">
        <v>457</v>
      </c>
      <c r="B131" s="9" t="s">
        <v>55</v>
      </c>
      <c r="C131" s="268"/>
    </row>
    <row r="132" spans="1:3" ht="12" customHeight="1">
      <c r="A132" s="15" t="s">
        <v>660</v>
      </c>
      <c r="B132" s="9" t="s">
        <v>56</v>
      </c>
      <c r="C132" s="268"/>
    </row>
    <row r="133" spans="1:3" ht="12" customHeight="1" thickBot="1">
      <c r="A133" s="13" t="s">
        <v>661</v>
      </c>
      <c r="B133" s="7" t="s">
        <v>57</v>
      </c>
      <c r="C133" s="268"/>
    </row>
    <row r="134" spans="1:3" ht="12" customHeight="1" thickBot="1">
      <c r="A134" s="20" t="s">
        <v>383</v>
      </c>
      <c r="B134" s="121" t="s">
        <v>58</v>
      </c>
      <c r="C134" s="301">
        <f>+C135+C136+C137+C138</f>
        <v>15273016</v>
      </c>
    </row>
    <row r="135" spans="1:3" ht="12" customHeight="1">
      <c r="A135" s="15" t="s">
        <v>458</v>
      </c>
      <c r="B135" s="9" t="s">
        <v>59</v>
      </c>
      <c r="C135" s="268"/>
    </row>
    <row r="136" spans="1:3" ht="12" customHeight="1">
      <c r="A136" s="15" t="s">
        <v>459</v>
      </c>
      <c r="B136" s="9" t="s">
        <v>69</v>
      </c>
      <c r="C136" s="268">
        <v>15273016</v>
      </c>
    </row>
    <row r="137" spans="1:3" ht="12" customHeight="1">
      <c r="A137" s="15" t="s">
        <v>672</v>
      </c>
      <c r="B137" s="9" t="s">
        <v>296</v>
      </c>
      <c r="C137" s="268"/>
    </row>
    <row r="138" spans="1:3" ht="12" customHeight="1" thickBot="1">
      <c r="A138" s="13" t="s">
        <v>673</v>
      </c>
      <c r="B138" s="7" t="s">
        <v>61</v>
      </c>
      <c r="C138" s="268"/>
    </row>
    <row r="139" spans="1:3" ht="12" customHeight="1" thickBot="1">
      <c r="A139" s="20" t="s">
        <v>384</v>
      </c>
      <c r="B139" s="121" t="s">
        <v>62</v>
      </c>
      <c r="C139" s="730">
        <f>+C140+C141+C142+C143</f>
        <v>0</v>
      </c>
    </row>
    <row r="140" spans="1:3" ht="12" customHeight="1">
      <c r="A140" s="15" t="s">
        <v>538</v>
      </c>
      <c r="B140" s="9" t="s">
        <v>63</v>
      </c>
      <c r="C140" s="268"/>
    </row>
    <row r="141" spans="1:3" ht="12" customHeight="1">
      <c r="A141" s="15" t="s">
        <v>539</v>
      </c>
      <c r="B141" s="9" t="s">
        <v>64</v>
      </c>
      <c r="C141" s="268"/>
    </row>
    <row r="142" spans="1:3" ht="12" customHeight="1">
      <c r="A142" s="15" t="s">
        <v>591</v>
      </c>
      <c r="B142" s="9" t="s">
        <v>65</v>
      </c>
      <c r="C142" s="268"/>
    </row>
    <row r="143" spans="1:3" ht="12" customHeight="1" thickBot="1">
      <c r="A143" s="15" t="s">
        <v>675</v>
      </c>
      <c r="B143" s="9" t="s">
        <v>66</v>
      </c>
      <c r="C143" s="268"/>
    </row>
    <row r="144" spans="1:9" ht="15" customHeight="1" thickBot="1">
      <c r="A144" s="20" t="s">
        <v>385</v>
      </c>
      <c r="B144" s="121" t="s">
        <v>67</v>
      </c>
      <c r="C144" s="416">
        <f>+C125+C129+C134+C139</f>
        <v>123527497</v>
      </c>
      <c r="F144" s="417"/>
      <c r="G144" s="418"/>
      <c r="H144" s="418"/>
      <c r="I144" s="418"/>
    </row>
    <row r="145" spans="1:3" s="403" customFormat="1" ht="12.75" customHeight="1" thickBot="1">
      <c r="A145" s="293" t="s">
        <v>386</v>
      </c>
      <c r="B145" s="377" t="s">
        <v>68</v>
      </c>
      <c r="C145" s="416">
        <f>+C124+C144</f>
        <v>1546453996</v>
      </c>
    </row>
    <row r="146" ht="7.5" customHeight="1"/>
    <row r="147" spans="1:3" ht="15.75">
      <c r="A147" s="878" t="s">
        <v>70</v>
      </c>
      <c r="B147" s="878"/>
      <c r="C147" s="878"/>
    </row>
    <row r="148" spans="1:3" ht="15" customHeight="1" thickBot="1">
      <c r="A148" s="875" t="s">
        <v>511</v>
      </c>
      <c r="B148" s="875"/>
      <c r="C148" s="305"/>
    </row>
    <row r="149" spans="1:4" ht="13.5" customHeight="1" thickBot="1">
      <c r="A149" s="20">
        <v>1</v>
      </c>
      <c r="B149" s="29" t="s">
        <v>71</v>
      </c>
      <c r="C149" s="295">
        <f>+C62-C124</f>
        <v>-376472503</v>
      </c>
      <c r="D149" s="419"/>
    </row>
    <row r="150" spans="1:3" ht="21.75" thickBot="1">
      <c r="A150" s="20" t="s">
        <v>378</v>
      </c>
      <c r="B150" s="29" t="s">
        <v>72</v>
      </c>
      <c r="C150" s="295">
        <f>+C85-C144</f>
        <v>376472503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2019. ÉVI KÖLTSÉGVETÉSÉNEK ÖSSZEVONT MÉRLEGE&amp;10
&amp;R&amp;"Times New Roman CE,Félkövér dőlt"&amp;11 1.1. melléklet az  2/2019. (I.29.)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C58" sqref="C58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746</v>
      </c>
    </row>
    <row r="2" spans="1:3" s="443" customFormat="1" ht="25.5" customHeight="1">
      <c r="A2" s="394" t="s">
        <v>561</v>
      </c>
      <c r="B2" s="356" t="s">
        <v>162</v>
      </c>
      <c r="C2" s="371" t="s">
        <v>420</v>
      </c>
    </row>
    <row r="3" spans="1:3" s="443" customFormat="1" ht="24.75" thickBot="1">
      <c r="A3" s="435" t="s">
        <v>560</v>
      </c>
      <c r="B3" s="357" t="s">
        <v>141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99706600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729</v>
      </c>
      <c r="C39" s="819">
        <v>99706600</v>
      </c>
    </row>
    <row r="40" spans="1:3" s="446" customFormat="1" ht="15" customHeight="1" thickBot="1">
      <c r="A40" s="237" t="s">
        <v>386</v>
      </c>
      <c r="B40" s="238" t="s">
        <v>136</v>
      </c>
      <c r="C40" s="368">
        <f>+C35+C36</f>
        <v>99706600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99706600</v>
      </c>
    </row>
    <row r="45" spans="1:3" ht="12" customHeight="1">
      <c r="A45" s="437" t="s">
        <v>460</v>
      </c>
      <c r="B45" s="9" t="s">
        <v>407</v>
      </c>
      <c r="C45" s="78">
        <v>66923308</v>
      </c>
    </row>
    <row r="46" spans="1:3" ht="12" customHeight="1">
      <c r="A46" s="437" t="s">
        <v>461</v>
      </c>
      <c r="B46" s="8" t="s">
        <v>540</v>
      </c>
      <c r="C46" s="78">
        <v>13598745</v>
      </c>
    </row>
    <row r="47" spans="1:3" ht="12" customHeight="1">
      <c r="A47" s="437" t="s">
        <v>462</v>
      </c>
      <c r="B47" s="8" t="s">
        <v>497</v>
      </c>
      <c r="C47" s="78">
        <v>19184547</v>
      </c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99706600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>
        <v>22</v>
      </c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747</v>
      </c>
    </row>
    <row r="2" spans="1:3" s="443" customFormat="1" ht="25.5" customHeight="1">
      <c r="A2" s="394" t="s">
        <v>561</v>
      </c>
      <c r="B2" s="356" t="s">
        <v>162</v>
      </c>
      <c r="C2" s="371" t="s">
        <v>420</v>
      </c>
    </row>
    <row r="3" spans="1:3" s="443" customFormat="1" ht="24.75" thickBot="1">
      <c r="A3" s="435" t="s">
        <v>560</v>
      </c>
      <c r="B3" s="357" t="s">
        <v>142</v>
      </c>
      <c r="C3" s="372" t="s">
        <v>420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386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0</v>
      </c>
    </row>
    <row r="45" spans="1:3" ht="12" customHeight="1">
      <c r="A45" s="437" t="s">
        <v>460</v>
      </c>
      <c r="B45" s="9" t="s">
        <v>407</v>
      </c>
      <c r="C45" s="75"/>
    </row>
    <row r="46" spans="1:3" ht="12" customHeight="1">
      <c r="A46" s="437" t="s">
        <v>461</v>
      </c>
      <c r="B46" s="8" t="s">
        <v>540</v>
      </c>
      <c r="C46" s="78"/>
    </row>
    <row r="47" spans="1:3" ht="12" customHeight="1">
      <c r="A47" s="437" t="s">
        <v>462</v>
      </c>
      <c r="B47" s="8" t="s">
        <v>497</v>
      </c>
      <c r="C47" s="78"/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/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F64" sqref="F64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748</v>
      </c>
    </row>
    <row r="2" spans="1:3" s="443" customFormat="1" ht="25.5" customHeight="1">
      <c r="A2" s="394" t="s">
        <v>561</v>
      </c>
      <c r="B2" s="356" t="s">
        <v>169</v>
      </c>
      <c r="C2" s="371" t="s">
        <v>420</v>
      </c>
    </row>
    <row r="3" spans="1:3" s="443" customFormat="1" ht="24.75" thickBot="1">
      <c r="A3" s="435" t="s">
        <v>560</v>
      </c>
      <c r="B3" s="357" t="s">
        <v>173</v>
      </c>
      <c r="C3" s="372" t="s">
        <v>421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/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19"/>
    </row>
    <row r="40" spans="1:3" s="446" customFormat="1" ht="15" customHeight="1" thickBot="1">
      <c r="A40" s="237" t="s">
        <v>386</v>
      </c>
      <c r="B40" s="238" t="s">
        <v>136</v>
      </c>
      <c r="C40" s="368">
        <f>C36+C8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0</v>
      </c>
    </row>
    <row r="45" spans="1:3" ht="12" customHeight="1">
      <c r="A45" s="437" t="s">
        <v>460</v>
      </c>
      <c r="B45" s="9" t="s">
        <v>407</v>
      </c>
      <c r="C45" s="78"/>
    </row>
    <row r="46" spans="1:3" ht="12" customHeight="1">
      <c r="A46" s="437" t="s">
        <v>461</v>
      </c>
      <c r="B46" s="8" t="s">
        <v>540</v>
      </c>
      <c r="C46" s="78"/>
    </row>
    <row r="47" spans="1:3" ht="12" customHeight="1">
      <c r="A47" s="437" t="s">
        <v>462</v>
      </c>
      <c r="B47" s="8" t="s">
        <v>497</v>
      </c>
      <c r="C47" s="78"/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/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2">
      <selection activeCell="C35" sqref="C35:C36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749</v>
      </c>
    </row>
    <row r="2" spans="1:3" s="443" customFormat="1" ht="25.5" customHeight="1">
      <c r="A2" s="394" t="s">
        <v>561</v>
      </c>
      <c r="B2" s="356" t="s">
        <v>163</v>
      </c>
      <c r="C2" s="371" t="s">
        <v>421</v>
      </c>
    </row>
    <row r="3" spans="1:3" s="443" customFormat="1" ht="24.75" thickBot="1">
      <c r="A3" s="435" t="s">
        <v>560</v>
      </c>
      <c r="B3" s="357" t="s">
        <v>118</v>
      </c>
      <c r="C3" s="372"/>
    </row>
    <row r="4" spans="1:3" s="444" customFormat="1" ht="15.75" customHeight="1" thickBot="1">
      <c r="A4" s="617"/>
      <c r="B4" s="618"/>
      <c r="C4" s="619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C10+C13+C18</f>
        <v>3040000</v>
      </c>
    </row>
    <row r="9" spans="1:3" s="373" customFormat="1" ht="12" customHeight="1">
      <c r="A9" s="436" t="s">
        <v>460</v>
      </c>
      <c r="B9" s="10" t="s">
        <v>649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461</v>
      </c>
      <c r="B10" s="8" t="s">
        <v>650</v>
      </c>
      <c r="C10" s="312">
        <v>3000000</v>
      </c>
    </row>
    <row r="11" spans="1:3" s="373" customFormat="1" ht="12" customHeight="1">
      <c r="A11" s="437" t="s">
        <v>462</v>
      </c>
      <c r="B11" s="8" t="s">
        <v>651</v>
      </c>
      <c r="C11" s="312"/>
    </row>
    <row r="12" spans="1:3" s="373" customFormat="1" ht="12" customHeight="1">
      <c r="A12" s="437" t="s">
        <v>463</v>
      </c>
      <c r="B12" s="8" t="s">
        <v>652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505</v>
      </c>
      <c r="B13" s="8" t="s">
        <v>653</v>
      </c>
      <c r="C13" s="312">
        <v>40000</v>
      </c>
    </row>
    <row r="14" spans="1:3" s="373" customFormat="1" ht="12" customHeight="1">
      <c r="A14" s="437" t="s">
        <v>464</v>
      </c>
      <c r="B14" s="8" t="s">
        <v>120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465</v>
      </c>
      <c r="B15" s="7" t="s">
        <v>121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475</v>
      </c>
      <c r="B16" s="8" t="s">
        <v>656</v>
      </c>
      <c r="C16" s="312"/>
    </row>
    <row r="17" spans="1:3" s="446" customFormat="1" ht="12" customHeight="1">
      <c r="A17" s="437" t="s">
        <v>476</v>
      </c>
      <c r="B17" s="8" t="s">
        <v>657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477</v>
      </c>
      <c r="B18" s="7" t="s">
        <v>658</v>
      </c>
      <c r="C18" s="312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467</v>
      </c>
      <c r="B21" s="8" t="s">
        <v>123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468</v>
      </c>
      <c r="B22" s="8" t="s">
        <v>124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469</v>
      </c>
      <c r="B23" s="8" t="s">
        <v>362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379</v>
      </c>
      <c r="B24" s="121" t="s">
        <v>531</v>
      </c>
      <c r="C24" s="315">
        <f>SUM(C25:C27)</f>
        <v>0</v>
      </c>
    </row>
    <row r="25" spans="1:3" s="446" customFormat="1" ht="12" customHeight="1" thickBot="1">
      <c r="A25" s="206" t="s">
        <v>380</v>
      </c>
      <c r="B25" s="121" t="s">
        <v>125</v>
      </c>
      <c r="C25" s="315">
        <f>SUM(C26:C28)</f>
        <v>0</v>
      </c>
    </row>
    <row r="26" spans="1:3" s="446" customFormat="1" ht="12" customHeight="1">
      <c r="A26" s="438" t="s">
        <v>634</v>
      </c>
      <c r="B26" s="439" t="s">
        <v>123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637</v>
      </c>
      <c r="B27" s="440" t="s">
        <v>126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638</v>
      </c>
      <c r="B28" s="441" t="s">
        <v>127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381</v>
      </c>
      <c r="B29" s="121" t="s">
        <v>128</v>
      </c>
      <c r="C29" s="315">
        <f>SUM(C30:C32)</f>
        <v>0</v>
      </c>
    </row>
    <row r="30" spans="1:3" s="446" customFormat="1" ht="12" customHeight="1">
      <c r="A30" s="438" t="s">
        <v>453</v>
      </c>
      <c r="B30" s="439" t="s">
        <v>663</v>
      </c>
      <c r="C30" s="620"/>
    </row>
    <row r="31" spans="1:3" s="446" customFormat="1" ht="12" customHeight="1">
      <c r="A31" s="438" t="s">
        <v>454</v>
      </c>
      <c r="B31" s="440" t="s">
        <v>664</v>
      </c>
      <c r="C31" s="621"/>
    </row>
    <row r="32" spans="1:3" s="446" customFormat="1" ht="12" customHeight="1" thickBot="1">
      <c r="A32" s="437" t="s">
        <v>455</v>
      </c>
      <c r="B32" s="137" t="s">
        <v>665</v>
      </c>
      <c r="C32" s="620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C8</f>
        <v>3040000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C39</f>
        <v>29434266</v>
      </c>
    </row>
    <row r="37" spans="1:3" s="373" customFormat="1" ht="12" customHeight="1">
      <c r="A37" s="438" t="s">
        <v>132</v>
      </c>
      <c r="B37" s="439" t="s">
        <v>598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133</v>
      </c>
      <c r="B38" s="440" t="s">
        <v>363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134</v>
      </c>
      <c r="B39" s="137" t="s">
        <v>135</v>
      </c>
      <c r="C39" s="312">
        <v>29434266</v>
      </c>
    </row>
    <row r="40" spans="1:3" s="446" customFormat="1" ht="15" customHeight="1" thickBot="1">
      <c r="A40" s="237" t="s">
        <v>386</v>
      </c>
      <c r="B40" s="238" t="s">
        <v>136</v>
      </c>
      <c r="C40" s="368">
        <f>C36+C35</f>
        <v>32474266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C45+C46+C47</f>
        <v>32474266</v>
      </c>
    </row>
    <row r="45" spans="1:3" ht="12" customHeight="1">
      <c r="A45" s="437" t="s">
        <v>460</v>
      </c>
      <c r="B45" s="9" t="s">
        <v>407</v>
      </c>
      <c r="C45" s="312">
        <v>16609400</v>
      </c>
    </row>
    <row r="46" spans="1:3" ht="12" customHeight="1">
      <c r="A46" s="437" t="s">
        <v>461</v>
      </c>
      <c r="B46" s="8" t="s">
        <v>540</v>
      </c>
      <c r="C46" s="312">
        <v>3479866</v>
      </c>
    </row>
    <row r="47" spans="1:3" ht="12" customHeight="1">
      <c r="A47" s="437" t="s">
        <v>462</v>
      </c>
      <c r="B47" s="8" t="s">
        <v>497</v>
      </c>
      <c r="C47" s="312">
        <v>12385000</v>
      </c>
    </row>
    <row r="48" spans="1:3" ht="12" customHeight="1">
      <c r="A48" s="437" t="s">
        <v>463</v>
      </c>
      <c r="B48" s="8" t="s">
        <v>541</v>
      </c>
      <c r="C48" s="312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312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32474266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>
        <v>4</v>
      </c>
    </row>
    <row r="58" spans="1:3" ht="14.25" customHeight="1" thickBot="1">
      <c r="A58" s="248" t="s">
        <v>564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0">
      <selection activeCell="C18" sqref="C18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749</v>
      </c>
    </row>
    <row r="2" spans="1:3" s="443" customFormat="1" ht="25.5" customHeight="1">
      <c r="A2" s="394" t="s">
        <v>561</v>
      </c>
      <c r="B2" s="356" t="s">
        <v>163</v>
      </c>
      <c r="C2" s="371" t="s">
        <v>421</v>
      </c>
    </row>
    <row r="3" spans="1:3" s="443" customFormat="1" ht="24.75" thickBot="1">
      <c r="A3" s="435" t="s">
        <v>560</v>
      </c>
      <c r="B3" s="357" t="s">
        <v>141</v>
      </c>
      <c r="C3" s="372" t="s">
        <v>411</v>
      </c>
    </row>
    <row r="4" spans="1:3" s="444" customFormat="1" ht="15.75" customHeight="1" thickBot="1">
      <c r="A4" s="229"/>
      <c r="B4" s="229"/>
      <c r="C4" s="619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C10+C13+C18</f>
        <v>3040000</v>
      </c>
    </row>
    <row r="9" spans="1:3" s="373" customFormat="1" ht="12" customHeight="1">
      <c r="A9" s="436" t="s">
        <v>460</v>
      </c>
      <c r="B9" s="10" t="s">
        <v>649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461</v>
      </c>
      <c r="B10" s="8" t="s">
        <v>650</v>
      </c>
      <c r="C10" s="312">
        <v>3000000</v>
      </c>
    </row>
    <row r="11" spans="1:3" s="373" customFormat="1" ht="12" customHeight="1">
      <c r="A11" s="437" t="s">
        <v>462</v>
      </c>
      <c r="B11" s="8" t="s">
        <v>651</v>
      </c>
      <c r="C11" s="312"/>
    </row>
    <row r="12" spans="1:3" s="373" customFormat="1" ht="12" customHeight="1">
      <c r="A12" s="437" t="s">
        <v>463</v>
      </c>
      <c r="B12" s="8" t="s">
        <v>652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505</v>
      </c>
      <c r="B13" s="8" t="s">
        <v>653</v>
      </c>
      <c r="C13" s="312">
        <v>40000</v>
      </c>
    </row>
    <row r="14" spans="1:3" s="373" customFormat="1" ht="12" customHeight="1">
      <c r="A14" s="437" t="s">
        <v>464</v>
      </c>
      <c r="B14" s="8" t="s">
        <v>120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465</v>
      </c>
      <c r="B15" s="7" t="s">
        <v>121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475</v>
      </c>
      <c r="B16" s="8" t="s">
        <v>656</v>
      </c>
      <c r="C16" s="312"/>
    </row>
    <row r="17" spans="1:3" s="446" customFormat="1" ht="12" customHeight="1">
      <c r="A17" s="437" t="s">
        <v>476</v>
      </c>
      <c r="B17" s="8" t="s">
        <v>657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477</v>
      </c>
      <c r="B18" s="7" t="s">
        <v>658</v>
      </c>
      <c r="C18" s="312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467</v>
      </c>
      <c r="B21" s="8" t="s">
        <v>123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468</v>
      </c>
      <c r="B22" s="8" t="s">
        <v>124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469</v>
      </c>
      <c r="B23" s="8" t="s">
        <v>362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379</v>
      </c>
      <c r="B24" s="121" t="s">
        <v>531</v>
      </c>
      <c r="C24" s="315">
        <f>SUM(C25:C27)</f>
        <v>0</v>
      </c>
    </row>
    <row r="25" spans="1:3" s="446" customFormat="1" ht="12" customHeight="1" thickBot="1">
      <c r="A25" s="206" t="s">
        <v>380</v>
      </c>
      <c r="B25" s="121" t="s">
        <v>125</v>
      </c>
      <c r="C25" s="315">
        <f>SUM(C26:C28)</f>
        <v>0</v>
      </c>
    </row>
    <row r="26" spans="1:3" s="446" customFormat="1" ht="12" customHeight="1">
      <c r="A26" s="438" t="s">
        <v>634</v>
      </c>
      <c r="B26" s="439" t="s">
        <v>123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637</v>
      </c>
      <c r="B27" s="440" t="s">
        <v>126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638</v>
      </c>
      <c r="B28" s="441" t="s">
        <v>127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381</v>
      </c>
      <c r="B29" s="121" t="s">
        <v>128</v>
      </c>
      <c r="C29" s="315">
        <f>SUM(C30:C32)</f>
        <v>0</v>
      </c>
    </row>
    <row r="30" spans="1:3" s="446" customFormat="1" ht="12" customHeight="1">
      <c r="A30" s="438" t="s">
        <v>453</v>
      </c>
      <c r="B30" s="439" t="s">
        <v>663</v>
      </c>
      <c r="C30" s="620"/>
    </row>
    <row r="31" spans="1:3" s="446" customFormat="1" ht="12" customHeight="1">
      <c r="A31" s="438" t="s">
        <v>454</v>
      </c>
      <c r="B31" s="440" t="s">
        <v>664</v>
      </c>
      <c r="C31" s="621"/>
    </row>
    <row r="32" spans="1:3" s="446" customFormat="1" ht="12" customHeight="1" thickBot="1">
      <c r="A32" s="437" t="s">
        <v>455</v>
      </c>
      <c r="B32" s="137" t="s">
        <v>665</v>
      </c>
      <c r="C32" s="620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C8</f>
        <v>3040000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C39</f>
        <v>29434266</v>
      </c>
    </row>
    <row r="37" spans="1:3" s="373" customFormat="1" ht="12" customHeight="1">
      <c r="A37" s="438" t="s">
        <v>132</v>
      </c>
      <c r="B37" s="439" t="s">
        <v>598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133</v>
      </c>
      <c r="B38" s="440" t="s">
        <v>363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134</v>
      </c>
      <c r="B39" s="137" t="s">
        <v>135</v>
      </c>
      <c r="C39" s="312">
        <v>29434266</v>
      </c>
    </row>
    <row r="40" spans="1:3" s="446" customFormat="1" ht="15" customHeight="1" thickBot="1">
      <c r="A40" s="237" t="s">
        <v>386</v>
      </c>
      <c r="B40" s="238" t="s">
        <v>136</v>
      </c>
      <c r="C40" s="368">
        <f>C36+C35</f>
        <v>32474266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C45+C46+C47</f>
        <v>32474266</v>
      </c>
    </row>
    <row r="45" spans="1:3" ht="12" customHeight="1">
      <c r="A45" s="437" t="s">
        <v>460</v>
      </c>
      <c r="B45" s="9" t="s">
        <v>407</v>
      </c>
      <c r="C45" s="312">
        <v>16609400</v>
      </c>
    </row>
    <row r="46" spans="1:3" ht="12" customHeight="1">
      <c r="A46" s="437" t="s">
        <v>461</v>
      </c>
      <c r="B46" s="8" t="s">
        <v>540</v>
      </c>
      <c r="C46" s="312">
        <v>3479866</v>
      </c>
    </row>
    <row r="47" spans="1:3" ht="12" customHeight="1">
      <c r="A47" s="437" t="s">
        <v>462</v>
      </c>
      <c r="B47" s="8" t="s">
        <v>497</v>
      </c>
      <c r="C47" s="312">
        <v>12385000</v>
      </c>
    </row>
    <row r="48" spans="1:3" ht="12" customHeight="1">
      <c r="A48" s="437" t="s">
        <v>463</v>
      </c>
      <c r="B48" s="8" t="s">
        <v>541</v>
      </c>
      <c r="C48" s="312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312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32474266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>
        <v>4</v>
      </c>
    </row>
    <row r="58" spans="1:3" ht="14.25" customHeight="1" thickBot="1">
      <c r="A58" s="248" t="s">
        <v>564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F25" sqref="F2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750</v>
      </c>
    </row>
    <row r="2" spans="1:3" s="443" customFormat="1" ht="25.5" customHeight="1">
      <c r="A2" s="394" t="s">
        <v>561</v>
      </c>
      <c r="B2" s="356" t="s">
        <v>163</v>
      </c>
      <c r="C2" s="371" t="s">
        <v>421</v>
      </c>
    </row>
    <row r="3" spans="1:3" s="443" customFormat="1" ht="24.75" thickBot="1">
      <c r="A3" s="435" t="s">
        <v>560</v>
      </c>
      <c r="B3" s="357" t="s">
        <v>142</v>
      </c>
      <c r="C3" s="372" t="s">
        <v>420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386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0</v>
      </c>
    </row>
    <row r="45" spans="1:3" ht="12" customHeight="1">
      <c r="A45" s="437" t="s">
        <v>460</v>
      </c>
      <c r="B45" s="9" t="s">
        <v>407</v>
      </c>
      <c r="C45" s="75"/>
    </row>
    <row r="46" spans="1:3" ht="12" customHeight="1">
      <c r="A46" s="437" t="s">
        <v>461</v>
      </c>
      <c r="B46" s="8" t="s">
        <v>540</v>
      </c>
      <c r="C46" s="78"/>
    </row>
    <row r="47" spans="1:3" ht="12" customHeight="1">
      <c r="A47" s="437" t="s">
        <v>462</v>
      </c>
      <c r="B47" s="8" t="s">
        <v>497</v>
      </c>
      <c r="C47" s="78"/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/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7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751</v>
      </c>
    </row>
    <row r="2" spans="1:3" s="443" customFormat="1" ht="25.5" customHeight="1">
      <c r="A2" s="394" t="s">
        <v>561</v>
      </c>
      <c r="B2" s="356" t="s">
        <v>163</v>
      </c>
      <c r="C2" s="371" t="s">
        <v>421</v>
      </c>
    </row>
    <row r="3" spans="1:3" s="443" customFormat="1" ht="24.75" thickBot="1">
      <c r="A3" s="435" t="s">
        <v>560</v>
      </c>
      <c r="B3" s="357" t="s">
        <v>143</v>
      </c>
      <c r="C3" s="372" t="s">
        <v>421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414</v>
      </c>
      <c r="C7" s="235"/>
    </row>
    <row r="8" spans="1:3" s="373" customFormat="1" ht="12" customHeight="1" thickBot="1">
      <c r="A8" s="198" t="s">
        <v>377</v>
      </c>
      <c r="B8" s="236" t="s">
        <v>119</v>
      </c>
      <c r="C8" s="315">
        <f>SUM(C9:C18)</f>
        <v>0</v>
      </c>
    </row>
    <row r="9" spans="1:3" s="373" customFormat="1" ht="12" customHeight="1">
      <c r="A9" s="436" t="s">
        <v>460</v>
      </c>
      <c r="B9" s="10" t="s">
        <v>649</v>
      </c>
      <c r="C9" s="362"/>
    </row>
    <row r="10" spans="1:3" s="373" customFormat="1" ht="12" customHeight="1">
      <c r="A10" s="437" t="s">
        <v>461</v>
      </c>
      <c r="B10" s="8" t="s">
        <v>650</v>
      </c>
      <c r="C10" s="313"/>
    </row>
    <row r="11" spans="1:3" s="373" customFormat="1" ht="12" customHeight="1">
      <c r="A11" s="437" t="s">
        <v>462</v>
      </c>
      <c r="B11" s="8" t="s">
        <v>651</v>
      </c>
      <c r="C11" s="313"/>
    </row>
    <row r="12" spans="1:3" s="373" customFormat="1" ht="12" customHeight="1">
      <c r="A12" s="437" t="s">
        <v>463</v>
      </c>
      <c r="B12" s="8" t="s">
        <v>652</v>
      </c>
      <c r="C12" s="313"/>
    </row>
    <row r="13" spans="1:3" s="373" customFormat="1" ht="12" customHeight="1">
      <c r="A13" s="437" t="s">
        <v>505</v>
      </c>
      <c r="B13" s="8" t="s">
        <v>653</v>
      </c>
      <c r="C13" s="313"/>
    </row>
    <row r="14" spans="1:3" s="373" customFormat="1" ht="12" customHeight="1">
      <c r="A14" s="437" t="s">
        <v>464</v>
      </c>
      <c r="B14" s="8" t="s">
        <v>120</v>
      </c>
      <c r="C14" s="313"/>
    </row>
    <row r="15" spans="1:3" s="373" customFormat="1" ht="12" customHeight="1">
      <c r="A15" s="437" t="s">
        <v>465</v>
      </c>
      <c r="B15" s="7" t="s">
        <v>121</v>
      </c>
      <c r="C15" s="313"/>
    </row>
    <row r="16" spans="1:3" s="373" customFormat="1" ht="12" customHeight="1">
      <c r="A16" s="437" t="s">
        <v>475</v>
      </c>
      <c r="B16" s="8" t="s">
        <v>656</v>
      </c>
      <c r="C16" s="363"/>
    </row>
    <row r="17" spans="1:3" s="446" customFormat="1" ht="12" customHeight="1">
      <c r="A17" s="437" t="s">
        <v>476</v>
      </c>
      <c r="B17" s="8" t="s">
        <v>657</v>
      </c>
      <c r="C17" s="313"/>
    </row>
    <row r="18" spans="1:3" s="446" customFormat="1" ht="12" customHeight="1" thickBot="1">
      <c r="A18" s="437" t="s">
        <v>477</v>
      </c>
      <c r="B18" s="7" t="s">
        <v>658</v>
      </c>
      <c r="C18" s="314"/>
    </row>
    <row r="19" spans="1:3" s="373" customFormat="1" ht="12" customHeight="1" thickBot="1">
      <c r="A19" s="198" t="s">
        <v>378</v>
      </c>
      <c r="B19" s="236" t="s">
        <v>122</v>
      </c>
      <c r="C19" s="315">
        <f>SUM(C20:C22)</f>
        <v>0</v>
      </c>
    </row>
    <row r="20" spans="1:3" s="446" customFormat="1" ht="12" customHeight="1">
      <c r="A20" s="437" t="s">
        <v>466</v>
      </c>
      <c r="B20" s="9" t="s">
        <v>624</v>
      </c>
      <c r="C20" s="313"/>
    </row>
    <row r="21" spans="1:3" s="446" customFormat="1" ht="12" customHeight="1">
      <c r="A21" s="437" t="s">
        <v>467</v>
      </c>
      <c r="B21" s="8" t="s">
        <v>123</v>
      </c>
      <c r="C21" s="313"/>
    </row>
    <row r="22" spans="1:3" s="446" customFormat="1" ht="12" customHeight="1">
      <c r="A22" s="437" t="s">
        <v>468</v>
      </c>
      <c r="B22" s="8" t="s">
        <v>124</v>
      </c>
      <c r="C22" s="313"/>
    </row>
    <row r="23" spans="1:3" s="446" customFormat="1" ht="12" customHeight="1" thickBot="1">
      <c r="A23" s="437" t="s">
        <v>469</v>
      </c>
      <c r="B23" s="8" t="s">
        <v>362</v>
      </c>
      <c r="C23" s="313"/>
    </row>
    <row r="24" spans="1:3" s="446" customFormat="1" ht="12" customHeight="1" thickBot="1">
      <c r="A24" s="206" t="s">
        <v>379</v>
      </c>
      <c r="B24" s="121" t="s">
        <v>531</v>
      </c>
      <c r="C24" s="342"/>
    </row>
    <row r="25" spans="1:3" s="446" customFormat="1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s="446" customFormat="1" ht="12" customHeight="1">
      <c r="A26" s="438" t="s">
        <v>634</v>
      </c>
      <c r="B26" s="439" t="s">
        <v>123</v>
      </c>
      <c r="C26" s="75"/>
    </row>
    <row r="27" spans="1:3" s="446" customFormat="1" ht="12" customHeight="1">
      <c r="A27" s="438" t="s">
        <v>637</v>
      </c>
      <c r="B27" s="440" t="s">
        <v>126</v>
      </c>
      <c r="C27" s="316"/>
    </row>
    <row r="28" spans="1:3" s="446" customFormat="1" ht="12" customHeight="1" thickBot="1">
      <c r="A28" s="437" t="s">
        <v>638</v>
      </c>
      <c r="B28" s="441" t="s">
        <v>127</v>
      </c>
      <c r="C28" s="82"/>
    </row>
    <row r="29" spans="1:3" s="446" customFormat="1" ht="12" customHeight="1" thickBot="1">
      <c r="A29" s="206" t="s">
        <v>381</v>
      </c>
      <c r="B29" s="121" t="s">
        <v>128</v>
      </c>
      <c r="C29" s="315">
        <f>+C30+C31+C32</f>
        <v>0</v>
      </c>
    </row>
    <row r="30" spans="1:3" s="446" customFormat="1" ht="12" customHeight="1">
      <c r="A30" s="438" t="s">
        <v>453</v>
      </c>
      <c r="B30" s="439" t="s">
        <v>663</v>
      </c>
      <c r="C30" s="75"/>
    </row>
    <row r="31" spans="1:3" s="446" customFormat="1" ht="12" customHeight="1">
      <c r="A31" s="438" t="s">
        <v>454</v>
      </c>
      <c r="B31" s="440" t="s">
        <v>664</v>
      </c>
      <c r="C31" s="316"/>
    </row>
    <row r="32" spans="1:3" s="446" customFormat="1" ht="12" customHeight="1" thickBot="1">
      <c r="A32" s="437" t="s">
        <v>455</v>
      </c>
      <c r="B32" s="137" t="s">
        <v>665</v>
      </c>
      <c r="C32" s="82"/>
    </row>
    <row r="33" spans="1:3" s="373" customFormat="1" ht="12" customHeight="1" thickBot="1">
      <c r="A33" s="206" t="s">
        <v>382</v>
      </c>
      <c r="B33" s="121" t="s">
        <v>75</v>
      </c>
      <c r="C33" s="342"/>
    </row>
    <row r="34" spans="1:3" s="373" customFormat="1" ht="12" customHeight="1" thickBot="1">
      <c r="A34" s="206" t="s">
        <v>383</v>
      </c>
      <c r="B34" s="121" t="s">
        <v>129</v>
      </c>
      <c r="C34" s="364"/>
    </row>
    <row r="35" spans="1:3" s="373" customFormat="1" ht="12" customHeight="1" thickBot="1">
      <c r="A35" s="198" t="s">
        <v>384</v>
      </c>
      <c r="B35" s="121" t="s">
        <v>130</v>
      </c>
      <c r="C35" s="365">
        <f>+C8+C19+C24+C25+C29+C33+C34</f>
        <v>0</v>
      </c>
    </row>
    <row r="36" spans="1:3" s="373" customFormat="1" ht="12" customHeight="1" thickBot="1">
      <c r="A36" s="237" t="s">
        <v>385</v>
      </c>
      <c r="B36" s="121" t="s">
        <v>131</v>
      </c>
      <c r="C36" s="365">
        <f>+C37+C38+C39</f>
        <v>0</v>
      </c>
    </row>
    <row r="37" spans="1:3" s="373" customFormat="1" ht="12" customHeight="1">
      <c r="A37" s="438" t="s">
        <v>132</v>
      </c>
      <c r="B37" s="439" t="s">
        <v>598</v>
      </c>
      <c r="C37" s="75"/>
    </row>
    <row r="38" spans="1:3" s="373" customFormat="1" ht="12" customHeight="1">
      <c r="A38" s="438" t="s">
        <v>133</v>
      </c>
      <c r="B38" s="440" t="s">
        <v>363</v>
      </c>
      <c r="C38" s="316"/>
    </row>
    <row r="39" spans="1:3" s="446" customFormat="1" ht="12" customHeight="1" thickBot="1">
      <c r="A39" s="437" t="s">
        <v>134</v>
      </c>
      <c r="B39" s="137" t="s">
        <v>135</v>
      </c>
      <c r="C39" s="82"/>
    </row>
    <row r="40" spans="1:3" s="446" customFormat="1" ht="15" customHeight="1" thickBot="1">
      <c r="A40" s="237" t="s">
        <v>386</v>
      </c>
      <c r="B40" s="238" t="s">
        <v>136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416</v>
      </c>
      <c r="C43" s="368"/>
    </row>
    <row r="44" spans="1:3" s="447" customFormat="1" ht="12" customHeight="1" thickBot="1">
      <c r="A44" s="206" t="s">
        <v>377</v>
      </c>
      <c r="B44" s="121" t="s">
        <v>137</v>
      </c>
      <c r="C44" s="315">
        <f>SUM(C45:C49)</f>
        <v>0</v>
      </c>
    </row>
    <row r="45" spans="1:3" ht="12" customHeight="1">
      <c r="A45" s="437" t="s">
        <v>460</v>
      </c>
      <c r="B45" s="9" t="s">
        <v>407</v>
      </c>
      <c r="C45" s="75"/>
    </row>
    <row r="46" spans="1:3" ht="12" customHeight="1">
      <c r="A46" s="437" t="s">
        <v>461</v>
      </c>
      <c r="B46" s="8" t="s">
        <v>540</v>
      </c>
      <c r="C46" s="78"/>
    </row>
    <row r="47" spans="1:3" ht="12" customHeight="1">
      <c r="A47" s="437" t="s">
        <v>462</v>
      </c>
      <c r="B47" s="8" t="s">
        <v>497</v>
      </c>
      <c r="C47" s="78"/>
    </row>
    <row r="48" spans="1:3" ht="12" customHeight="1">
      <c r="A48" s="437" t="s">
        <v>463</v>
      </c>
      <c r="B48" s="8" t="s">
        <v>541</v>
      </c>
      <c r="C48" s="78"/>
    </row>
    <row r="49" spans="1:3" ht="12" customHeight="1" thickBot="1">
      <c r="A49" s="437" t="s">
        <v>505</v>
      </c>
      <c r="B49" s="8" t="s">
        <v>542</v>
      </c>
      <c r="C49" s="78"/>
    </row>
    <row r="50" spans="1:3" ht="12" customHeight="1" thickBot="1">
      <c r="A50" s="206" t="s">
        <v>378</v>
      </c>
      <c r="B50" s="121" t="s">
        <v>138</v>
      </c>
      <c r="C50" s="315">
        <f>SUM(C51:C53)</f>
        <v>0</v>
      </c>
    </row>
    <row r="51" spans="1:3" s="447" customFormat="1" ht="12" customHeight="1">
      <c r="A51" s="437" t="s">
        <v>466</v>
      </c>
      <c r="B51" s="9" t="s">
        <v>589</v>
      </c>
      <c r="C51" s="75"/>
    </row>
    <row r="52" spans="1:3" ht="12" customHeight="1">
      <c r="A52" s="437" t="s">
        <v>467</v>
      </c>
      <c r="B52" s="8" t="s">
        <v>544</v>
      </c>
      <c r="C52" s="78"/>
    </row>
    <row r="53" spans="1:3" ht="12" customHeight="1">
      <c r="A53" s="437" t="s">
        <v>468</v>
      </c>
      <c r="B53" s="8" t="s">
        <v>417</v>
      </c>
      <c r="C53" s="78"/>
    </row>
    <row r="54" spans="1:3" ht="12" customHeight="1" thickBot="1">
      <c r="A54" s="437" t="s">
        <v>469</v>
      </c>
      <c r="B54" s="8" t="s">
        <v>364</v>
      </c>
      <c r="C54" s="78"/>
    </row>
    <row r="55" spans="1:3" ht="15" customHeight="1" thickBot="1">
      <c r="A55" s="206" t="s">
        <v>379</v>
      </c>
      <c r="B55" s="245" t="s">
        <v>139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563</v>
      </c>
      <c r="B57" s="249"/>
      <c r="C57" s="118"/>
    </row>
    <row r="58" spans="1:3" ht="14.25" customHeight="1" thickBot="1">
      <c r="A58" s="248" t="s">
        <v>564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6">
      <selection activeCell="C16" sqref="C16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5"/>
      <c r="B1" s="227"/>
      <c r="C1" s="442" t="s">
        <v>752</v>
      </c>
    </row>
    <row r="2" spans="1:3" ht="26.25" customHeight="1">
      <c r="A2" s="394" t="s">
        <v>561</v>
      </c>
      <c r="B2" s="356" t="s">
        <v>164</v>
      </c>
      <c r="C2" s="371" t="s">
        <v>157</v>
      </c>
    </row>
    <row r="3" spans="1:3" ht="29.25" customHeight="1" thickBot="1">
      <c r="A3" s="435" t="s">
        <v>560</v>
      </c>
      <c r="B3" s="357" t="s">
        <v>118</v>
      </c>
      <c r="C3" s="372"/>
    </row>
    <row r="4" spans="1:3" ht="14.25" thickBot="1">
      <c r="A4" s="229"/>
      <c r="B4" s="229"/>
      <c r="C4" s="230"/>
    </row>
    <row r="5" spans="1:3" ht="43.5" customHeight="1" thickBot="1">
      <c r="A5" s="395" t="s">
        <v>562</v>
      </c>
      <c r="B5" s="231" t="s">
        <v>412</v>
      </c>
      <c r="C5" s="232" t="s">
        <v>413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414</v>
      </c>
      <c r="C7" s="235"/>
    </row>
    <row r="8" spans="1:3" ht="18" customHeight="1" thickBot="1">
      <c r="A8" s="198" t="s">
        <v>377</v>
      </c>
      <c r="B8" s="615" t="s">
        <v>119</v>
      </c>
      <c r="C8" s="616">
        <f>C13+C18</f>
        <v>81413200</v>
      </c>
    </row>
    <row r="9" spans="1:3" ht="17.25" customHeight="1">
      <c r="A9" s="436" t="s">
        <v>460</v>
      </c>
      <c r="B9" s="10" t="s">
        <v>649</v>
      </c>
      <c r="C9" s="306">
        <f>'9.4.1.melléklet'!C9+'9.4.2.melléklet'!C9+'9.4.3.melléklet'!C9</f>
        <v>0</v>
      </c>
    </row>
    <row r="10" spans="1:3" ht="13.5" customHeight="1">
      <c r="A10" s="437" t="s">
        <v>461</v>
      </c>
      <c r="B10" s="8" t="s">
        <v>650</v>
      </c>
      <c r="C10" s="307">
        <f>'9.4.1.melléklet'!C10+'9.4.2.melléklet'!C10+'9.4.3.melléklet'!C10</f>
        <v>0</v>
      </c>
    </row>
    <row r="11" spans="1:3" ht="11.25" customHeight="1">
      <c r="A11" s="437" t="s">
        <v>462</v>
      </c>
      <c r="B11" s="8" t="s">
        <v>651</v>
      </c>
      <c r="C11" s="307">
        <f>'9.4.1.melléklet'!C11+'9.4.2.melléklet'!C11+'9.4.3.melléklet'!C11</f>
        <v>0</v>
      </c>
    </row>
    <row r="12" spans="1:3" ht="10.5" customHeight="1">
      <c r="A12" s="437" t="s">
        <v>463</v>
      </c>
      <c r="B12" s="8" t="s">
        <v>652</v>
      </c>
      <c r="C12" s="307">
        <f>'9.4.1.melléklet'!C12+'9.4.2.melléklet'!C12+'9.4.3.melléklet'!C12</f>
        <v>0</v>
      </c>
    </row>
    <row r="13" spans="1:3" ht="15" customHeight="1">
      <c r="A13" s="437" t="s">
        <v>505</v>
      </c>
      <c r="B13" s="8" t="s">
        <v>653</v>
      </c>
      <c r="C13" s="307">
        <v>75913200</v>
      </c>
    </row>
    <row r="14" spans="1:3" ht="14.25" customHeight="1">
      <c r="A14" s="437" t="s">
        <v>464</v>
      </c>
      <c r="B14" s="8" t="s">
        <v>120</v>
      </c>
      <c r="C14" s="307">
        <f>'9.4.1.melléklet'!C14+'9.4.2.melléklet'!C14+'9.4.3.melléklet'!C14</f>
        <v>0</v>
      </c>
    </row>
    <row r="15" spans="1:3" ht="14.25" customHeight="1">
      <c r="A15" s="437" t="s">
        <v>465</v>
      </c>
      <c r="B15" s="7" t="s">
        <v>121</v>
      </c>
      <c r="C15" s="307">
        <f>'9.4.1.melléklet'!C15+'9.4.2.melléklet'!C15+'9.4.3.melléklet'!C15</f>
        <v>0</v>
      </c>
    </row>
    <row r="16" spans="1:3" ht="15.75" customHeight="1">
      <c r="A16" s="437" t="s">
        <v>475</v>
      </c>
      <c r="B16" s="8" t="s">
        <v>656</v>
      </c>
      <c r="C16" s="307">
        <f>'9.4.1.melléklet'!C16+'9.4.2.melléklet'!C16+'9.4.3.melléklet'!C16</f>
        <v>0</v>
      </c>
    </row>
    <row r="17" spans="1:3" ht="12.75" customHeight="1">
      <c r="A17" s="437" t="s">
        <v>476</v>
      </c>
      <c r="B17" s="8" t="s">
        <v>657</v>
      </c>
      <c r="C17" s="307">
        <f>'9.4.1.melléklet'!C17+'9.4.2.melléklet'!C17+'9.4.3.melléklet'!C17</f>
        <v>0</v>
      </c>
    </row>
    <row r="18" spans="1:3" ht="14.25" customHeight="1" thickBot="1">
      <c r="A18" s="437" t="s">
        <v>477</v>
      </c>
      <c r="B18" s="7" t="s">
        <v>658</v>
      </c>
      <c r="C18" s="309">
        <v>5500000</v>
      </c>
    </row>
    <row r="19" spans="1:3" ht="12" customHeight="1" thickBot="1">
      <c r="A19" s="198" t="s">
        <v>378</v>
      </c>
      <c r="B19" s="615" t="s">
        <v>122</v>
      </c>
      <c r="C19" s="616">
        <f>SUM(C20:C22)</f>
        <v>0</v>
      </c>
    </row>
    <row r="20" spans="1:3" ht="13.5" customHeight="1">
      <c r="A20" s="437" t="s">
        <v>466</v>
      </c>
      <c r="B20" s="9" t="s">
        <v>624</v>
      </c>
      <c r="C20" s="307">
        <f>'9.4.1.melléklet'!C20+'9.4.2.melléklet'!C20+'9.4.3.melléklet'!C20</f>
        <v>0</v>
      </c>
    </row>
    <row r="21" spans="1:3" ht="12.75" customHeight="1">
      <c r="A21" s="437" t="s">
        <v>467</v>
      </c>
      <c r="B21" s="8" t="s">
        <v>123</v>
      </c>
      <c r="C21" s="313"/>
    </row>
    <row r="22" spans="1:3" ht="13.5" customHeight="1">
      <c r="A22" s="437" t="s">
        <v>468</v>
      </c>
      <c r="B22" s="8" t="s">
        <v>124</v>
      </c>
      <c r="C22" s="313"/>
    </row>
    <row r="23" spans="1:3" ht="14.25" customHeight="1" thickBot="1">
      <c r="A23" s="437" t="s">
        <v>469</v>
      </c>
      <c r="B23" s="8" t="s">
        <v>362</v>
      </c>
      <c r="C23" s="313"/>
    </row>
    <row r="24" spans="1:3" ht="13.5" customHeight="1" thickBot="1">
      <c r="A24" s="206" t="s">
        <v>379</v>
      </c>
      <c r="B24" s="121" t="s">
        <v>531</v>
      </c>
      <c r="C24" s="342"/>
    </row>
    <row r="25" spans="1:3" ht="12" customHeight="1" thickBot="1">
      <c r="A25" s="206" t="s">
        <v>380</v>
      </c>
      <c r="B25" s="121" t="s">
        <v>125</v>
      </c>
      <c r="C25" s="315">
        <f>+C26+C27</f>
        <v>0</v>
      </c>
    </row>
    <row r="26" spans="1:3" ht="12" customHeight="1">
      <c r="A26" s="438" t="s">
        <v>634</v>
      </c>
      <c r="B26" s="439" t="s">
        <v>123</v>
      </c>
      <c r="C26" s="75"/>
    </row>
    <row r="27" spans="1:3" ht="10.5" customHeight="1">
      <c r="A27" s="438" t="s">
        <v>637</v>
      </c>
      <c r="B27" s="440" t="s">
        <v>126</v>
      </c>
      <c r="C27" s="75"/>
    </row>
    <row r="28" spans="1:3" ht="12.75" customHeight="1" thickBot="1">
      <c r="A28" s="437" t="s">
        <v>638</v>
      </c>
      <c r="B28" s="441" t="s">
        <v>127</v>
      </c>
      <c r="C28" s="75"/>
    </row>
    <row r="29" spans="1:3" ht="13.5" customHeight="1" thickBot="1">
      <c r="A29" s="206" t="s">
        <v>381</v>
      </c>
      <c r="B29" s="121" t="s">
        <v>128</v>
      </c>
      <c r="C29" s="315">
        <f>+C30+C31+C32</f>
        <v>0</v>
      </c>
    </row>
    <row r="30" spans="1:3" ht="11.25" customHeight="1">
      <c r="A30" s="438" t="s">
        <v>453</v>
      </c>
      <c r="B30" s="439" t="s">
        <v>663</v>
      </c>
      <c r="C30" s="75"/>
    </row>
    <row r="31" spans="1:3" ht="13.5" customHeight="1">
      <c r="A31" s="438" t="s">
        <v>454</v>
      </c>
      <c r="B31" s="440" t="s">
        <v>664</v>
      </c>
      <c r="C31" s="75"/>
    </row>
    <row r="32" spans="1:3" ht="12.75" customHeight="1" thickBot="1">
      <c r="A32" s="437" t="s">
        <v>455</v>
      </c>
      <c r="B32" s="137" t="s">
        <v>665</v>
      </c>
      <c r="C32" s="75"/>
    </row>
    <row r="33" spans="1:3" ht="14.25" customHeight="1" thickBot="1">
      <c r="A33" s="206" t="s">
        <v>382</v>
      </c>
      <c r="B33" s="121" t="s">
        <v>75</v>
      </c>
      <c r="C33" s="342"/>
    </row>
    <row r="34" spans="1:3" ht="12" customHeight="1" thickBot="1">
      <c r="A34" s="206" t="s">
        <v>383</v>
      </c>
      <c r="B34" s="121" t="s">
        <v>129</v>
      </c>
      <c r="C34" s="364"/>
    </row>
    <row r="35" spans="1:3" ht="12" customHeight="1" thickBot="1">
      <c r="A35" s="198" t="s">
        <v>384</v>
      </c>
      <c r="B35" s="121" t="s">
        <v>130</v>
      </c>
      <c r="C35" s="365">
        <f>C8</f>
        <v>81413200</v>
      </c>
    </row>
    <row r="36" spans="1:3" ht="12" customHeight="1" thickBot="1">
      <c r="A36" s="237" t="s">
        <v>385</v>
      </c>
      <c r="B36" s="121" t="s">
        <v>131</v>
      </c>
      <c r="C36" s="365">
        <f>C39</f>
        <v>84981883</v>
      </c>
    </row>
    <row r="37" spans="1:3" ht="12" customHeight="1">
      <c r="A37" s="438" t="s">
        <v>132</v>
      </c>
      <c r="B37" s="439" t="s">
        <v>598</v>
      </c>
      <c r="C37" s="306">
        <f>'9.4.1.melléklet'!C37+'9.4.2.melléklet'!C37+'9.4.3.melléklet'!C37</f>
        <v>0</v>
      </c>
    </row>
    <row r="38" spans="1:3" ht="12" customHeight="1">
      <c r="A38" s="438" t="s">
        <v>133</v>
      </c>
      <c r="B38" s="440" t="s">
        <v>363</v>
      </c>
      <c r="C38" s="306">
        <f>'9.4.1.melléklet'!C38+'9.4.2.melléklet'!C38+'9.4.3.melléklet'!C38</f>
        <v>0</v>
      </c>
    </row>
    <row r="39" spans="1:3" ht="13.5" customHeight="1" thickBot="1">
      <c r="A39" s="437" t="s">
        <v>134</v>
      </c>
      <c r="B39" s="137" t="s">
        <v>135</v>
      </c>
      <c r="C39" s="306">
        <v>84981883</v>
      </c>
    </row>
    <row r="40" spans="1:3" ht="12.75" customHeight="1" thickBot="1">
      <c r="A40" s="237" t="s">
        <v>386</v>
      </c>
      <c r="B40" s="238" t="s">
        <v>136</v>
      </c>
      <c r="C40" s="368">
        <f>+C35+C36</f>
        <v>166395083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416</v>
      </c>
      <c r="C42" s="368"/>
    </row>
    <row r="43" spans="1:3" ht="14.25" customHeight="1" thickBot="1">
      <c r="A43" s="206" t="s">
        <v>377</v>
      </c>
      <c r="B43" s="121" t="s">
        <v>137</v>
      </c>
      <c r="C43" s="315">
        <f>C44+C45+C46</f>
        <v>166395083</v>
      </c>
    </row>
    <row r="44" spans="1:3" ht="12.75" customHeight="1">
      <c r="A44" s="437" t="s">
        <v>460</v>
      </c>
      <c r="B44" s="9" t="s">
        <v>407</v>
      </c>
      <c r="C44" s="306">
        <v>88810107</v>
      </c>
    </row>
    <row r="45" spans="1:3" ht="11.25" customHeight="1">
      <c r="A45" s="437" t="s">
        <v>461</v>
      </c>
      <c r="B45" s="8" t="s">
        <v>540</v>
      </c>
      <c r="C45" s="306">
        <v>20587976</v>
      </c>
    </row>
    <row r="46" spans="1:3" ht="13.5" customHeight="1">
      <c r="A46" s="437" t="s">
        <v>462</v>
      </c>
      <c r="B46" s="8" t="s">
        <v>497</v>
      </c>
      <c r="C46" s="306">
        <v>56997000</v>
      </c>
    </row>
    <row r="47" spans="1:3" ht="12.75" customHeight="1">
      <c r="A47" s="437" t="s">
        <v>463</v>
      </c>
      <c r="B47" s="8" t="s">
        <v>541</v>
      </c>
      <c r="C47" s="306">
        <f>'9.4.1.melléklet'!C47+'9.4.2.melléklet'!C47+'9.4.3.melléklet'!C47</f>
        <v>0</v>
      </c>
    </row>
    <row r="48" spans="1:3" ht="12.75" customHeight="1" thickBot="1">
      <c r="A48" s="437" t="s">
        <v>505</v>
      </c>
      <c r="B48" s="8" t="s">
        <v>542</v>
      </c>
      <c r="C48" s="306">
        <f>'9.4.1.melléklet'!C48+'9.4.2.melléklet'!C48+'9.4.3.melléklet'!C48</f>
        <v>0</v>
      </c>
    </row>
    <row r="49" spans="1:3" ht="12.75" customHeight="1" thickBot="1">
      <c r="A49" s="206" t="s">
        <v>378</v>
      </c>
      <c r="B49" s="121" t="s">
        <v>138</v>
      </c>
      <c r="C49" s="315">
        <f>SUM(C50:C52)</f>
        <v>0</v>
      </c>
    </row>
    <row r="50" spans="1:3" ht="14.25" customHeight="1">
      <c r="A50" s="437" t="s">
        <v>466</v>
      </c>
      <c r="B50" s="9" t="s">
        <v>589</v>
      </c>
      <c r="C50" s="75"/>
    </row>
    <row r="51" spans="1:3" ht="15" customHeight="1">
      <c r="A51" s="437" t="s">
        <v>467</v>
      </c>
      <c r="B51" s="8" t="s">
        <v>544</v>
      </c>
      <c r="C51" s="78"/>
    </row>
    <row r="52" spans="1:3" ht="13.5" customHeight="1">
      <c r="A52" s="437" t="s">
        <v>468</v>
      </c>
      <c r="B52" s="8" t="s">
        <v>417</v>
      </c>
      <c r="C52" s="78"/>
    </row>
    <row r="53" spans="1:3" ht="12.75" customHeight="1" thickBot="1">
      <c r="A53" s="437" t="s">
        <v>469</v>
      </c>
      <c r="B53" s="8" t="s">
        <v>364</v>
      </c>
      <c r="C53" s="78"/>
    </row>
    <row r="54" spans="1:3" ht="13.5" customHeight="1" thickBot="1">
      <c r="A54" s="206" t="s">
        <v>379</v>
      </c>
      <c r="B54" s="245" t="s">
        <v>139</v>
      </c>
      <c r="C54" s="369">
        <f>+C43+C49</f>
        <v>166395083</v>
      </c>
    </row>
    <row r="55" spans="1:3" ht="13.5" thickBot="1">
      <c r="A55" s="246"/>
      <c r="B55" s="247"/>
      <c r="C55" s="370"/>
    </row>
    <row r="56" spans="1:3" ht="13.5" thickBot="1">
      <c r="A56" s="248" t="s">
        <v>563</v>
      </c>
      <c r="B56" s="249"/>
      <c r="C56" s="118">
        <v>31</v>
      </c>
    </row>
    <row r="57" spans="1:3" ht="13.5" thickBot="1">
      <c r="A57" s="248" t="s">
        <v>564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3">
      <selection activeCell="C9" sqref="C9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5"/>
      <c r="B1" s="227"/>
      <c r="C1" s="442" t="s">
        <v>752</v>
      </c>
    </row>
    <row r="2" spans="1:3" ht="24">
      <c r="A2" s="394" t="s">
        <v>561</v>
      </c>
      <c r="B2" s="356" t="s">
        <v>164</v>
      </c>
      <c r="C2" s="371" t="s">
        <v>157</v>
      </c>
    </row>
    <row r="3" spans="1:3" ht="24.75" thickBot="1">
      <c r="A3" s="435" t="s">
        <v>560</v>
      </c>
      <c r="B3" s="357" t="s">
        <v>141</v>
      </c>
      <c r="C3" s="372"/>
    </row>
    <row r="4" spans="1:3" ht="14.25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414</v>
      </c>
      <c r="C7" s="235"/>
    </row>
    <row r="8" spans="1:3" ht="13.5" thickBot="1">
      <c r="A8" s="198" t="s">
        <v>377</v>
      </c>
      <c r="B8" s="236" t="s">
        <v>119</v>
      </c>
      <c r="C8" s="616">
        <f>C13+C18</f>
        <v>81413200</v>
      </c>
    </row>
    <row r="9" spans="1:3" ht="12.75">
      <c r="A9" s="436" t="s">
        <v>460</v>
      </c>
      <c r="B9" s="10" t="s">
        <v>649</v>
      </c>
      <c r="C9" s="306">
        <f>'9.4.1.melléklet'!C9+'9.4.2.melléklet'!C9+'9.4.3.melléklet'!C9</f>
        <v>0</v>
      </c>
    </row>
    <row r="10" spans="1:3" ht="12.75">
      <c r="A10" s="437" t="s">
        <v>461</v>
      </c>
      <c r="B10" s="8" t="s">
        <v>650</v>
      </c>
      <c r="C10" s="307">
        <f>'9.4.1.melléklet'!C10+'9.4.2.melléklet'!C10+'9.4.3.melléklet'!C10</f>
        <v>0</v>
      </c>
    </row>
    <row r="11" spans="1:3" ht="12.75">
      <c r="A11" s="437" t="s">
        <v>462</v>
      </c>
      <c r="B11" s="8" t="s">
        <v>651</v>
      </c>
      <c r="C11" s="307">
        <f>'9.4.1.melléklet'!C11+'9.4.2.melléklet'!C11+'9.4.3.melléklet'!C11</f>
        <v>0</v>
      </c>
    </row>
    <row r="12" spans="1:3" ht="12.75">
      <c r="A12" s="437" t="s">
        <v>463</v>
      </c>
      <c r="B12" s="8" t="s">
        <v>652</v>
      </c>
      <c r="C12" s="307">
        <f>'9.4.1.melléklet'!C12+'9.4.2.melléklet'!C12+'9.4.3.melléklet'!C12</f>
        <v>0</v>
      </c>
    </row>
    <row r="13" spans="1:3" ht="12.75">
      <c r="A13" s="437" t="s">
        <v>505</v>
      </c>
      <c r="B13" s="8" t="s">
        <v>653</v>
      </c>
      <c r="C13" s="307">
        <v>75913200</v>
      </c>
    </row>
    <row r="14" spans="1:3" ht="12.75">
      <c r="A14" s="437" t="s">
        <v>464</v>
      </c>
      <c r="B14" s="8" t="s">
        <v>120</v>
      </c>
      <c r="C14" s="307">
        <f>'9.4.1.melléklet'!C14+'9.4.2.melléklet'!C14+'9.4.3.melléklet'!C14</f>
        <v>0</v>
      </c>
    </row>
    <row r="15" spans="1:3" ht="12.75">
      <c r="A15" s="437" t="s">
        <v>465</v>
      </c>
      <c r="B15" s="7" t="s">
        <v>121</v>
      </c>
      <c r="C15" s="307">
        <f>'9.4.1.melléklet'!C15+'9.4.2.melléklet'!C15+'9.4.3.melléklet'!C15</f>
        <v>0</v>
      </c>
    </row>
    <row r="16" spans="1:3" ht="12.75">
      <c r="A16" s="437" t="s">
        <v>475</v>
      </c>
      <c r="B16" s="8" t="s">
        <v>656</v>
      </c>
      <c r="C16" s="307">
        <f>'9.4.1.melléklet'!C16+'9.4.2.melléklet'!C16+'9.4.3.melléklet'!C16</f>
        <v>0</v>
      </c>
    </row>
    <row r="17" spans="1:3" ht="12.75">
      <c r="A17" s="437" t="s">
        <v>476</v>
      </c>
      <c r="B17" s="8" t="s">
        <v>657</v>
      </c>
      <c r="C17" s="307">
        <f>'9.4.1.melléklet'!C17+'9.4.2.melléklet'!C17+'9.4.3.melléklet'!C17</f>
        <v>0</v>
      </c>
    </row>
    <row r="18" spans="1:3" ht="13.5" thickBot="1">
      <c r="A18" s="437" t="s">
        <v>477</v>
      </c>
      <c r="B18" s="7" t="s">
        <v>658</v>
      </c>
      <c r="C18" s="309">
        <v>5500000</v>
      </c>
    </row>
    <row r="19" spans="1:3" ht="13.5" thickBot="1">
      <c r="A19" s="198" t="s">
        <v>378</v>
      </c>
      <c r="B19" s="236" t="s">
        <v>122</v>
      </c>
      <c r="C19" s="616">
        <f>SUM(C20:C22)</f>
        <v>0</v>
      </c>
    </row>
    <row r="20" spans="1:3" ht="12.75">
      <c r="A20" s="437" t="s">
        <v>466</v>
      </c>
      <c r="B20" s="9" t="s">
        <v>624</v>
      </c>
      <c r="C20" s="307">
        <f>'9.4.1.melléklet'!C20+'9.4.2.melléklet'!C20+'9.4.3.melléklet'!C20</f>
        <v>0</v>
      </c>
    </row>
    <row r="21" spans="1:3" ht="12.75">
      <c r="A21" s="437" t="s">
        <v>467</v>
      </c>
      <c r="B21" s="8" t="s">
        <v>123</v>
      </c>
      <c r="C21" s="313"/>
    </row>
    <row r="22" spans="1:3" ht="12.75">
      <c r="A22" s="437" t="s">
        <v>468</v>
      </c>
      <c r="B22" s="8" t="s">
        <v>124</v>
      </c>
      <c r="C22" s="313"/>
    </row>
    <row r="23" spans="1:3" ht="13.5" thickBot="1">
      <c r="A23" s="437" t="s">
        <v>469</v>
      </c>
      <c r="B23" s="8" t="s">
        <v>362</v>
      </c>
      <c r="C23" s="313"/>
    </row>
    <row r="24" spans="1:3" ht="13.5" thickBot="1">
      <c r="A24" s="206" t="s">
        <v>379</v>
      </c>
      <c r="B24" s="121" t="s">
        <v>531</v>
      </c>
      <c r="C24" s="342"/>
    </row>
    <row r="25" spans="1:3" ht="13.5" thickBot="1">
      <c r="A25" s="206" t="s">
        <v>380</v>
      </c>
      <c r="B25" s="121" t="s">
        <v>125</v>
      </c>
      <c r="C25" s="315">
        <f>+C26+C27</f>
        <v>0</v>
      </c>
    </row>
    <row r="26" spans="1:3" ht="12.75">
      <c r="A26" s="438" t="s">
        <v>634</v>
      </c>
      <c r="B26" s="439" t="s">
        <v>123</v>
      </c>
      <c r="C26" s="75"/>
    </row>
    <row r="27" spans="1:3" ht="12.75">
      <c r="A27" s="438" t="s">
        <v>637</v>
      </c>
      <c r="B27" s="440" t="s">
        <v>126</v>
      </c>
      <c r="C27" s="75"/>
    </row>
    <row r="28" spans="1:3" ht="13.5" thickBot="1">
      <c r="A28" s="437" t="s">
        <v>638</v>
      </c>
      <c r="B28" s="441" t="s">
        <v>127</v>
      </c>
      <c r="C28" s="75"/>
    </row>
    <row r="29" spans="1:3" ht="13.5" thickBot="1">
      <c r="A29" s="206" t="s">
        <v>381</v>
      </c>
      <c r="B29" s="121" t="s">
        <v>128</v>
      </c>
      <c r="C29" s="315">
        <f>+C30+C31+C32</f>
        <v>0</v>
      </c>
    </row>
    <row r="30" spans="1:3" ht="12.75">
      <c r="A30" s="438" t="s">
        <v>453</v>
      </c>
      <c r="B30" s="439" t="s">
        <v>663</v>
      </c>
      <c r="C30" s="75"/>
    </row>
    <row r="31" spans="1:3" ht="12.75">
      <c r="A31" s="438" t="s">
        <v>454</v>
      </c>
      <c r="B31" s="440" t="s">
        <v>664</v>
      </c>
      <c r="C31" s="75"/>
    </row>
    <row r="32" spans="1:3" ht="13.5" thickBot="1">
      <c r="A32" s="437" t="s">
        <v>455</v>
      </c>
      <c r="B32" s="137" t="s">
        <v>665</v>
      </c>
      <c r="C32" s="75"/>
    </row>
    <row r="33" spans="1:3" ht="13.5" thickBot="1">
      <c r="A33" s="206" t="s">
        <v>382</v>
      </c>
      <c r="B33" s="121" t="s">
        <v>75</v>
      </c>
      <c r="C33" s="342"/>
    </row>
    <row r="34" spans="1:3" ht="13.5" thickBot="1">
      <c r="A34" s="206" t="s">
        <v>383</v>
      </c>
      <c r="B34" s="121" t="s">
        <v>129</v>
      </c>
      <c r="C34" s="364"/>
    </row>
    <row r="35" spans="1:3" ht="13.5" thickBot="1">
      <c r="A35" s="198" t="s">
        <v>384</v>
      </c>
      <c r="B35" s="121" t="s">
        <v>130</v>
      </c>
      <c r="C35" s="365">
        <f>C8</f>
        <v>81413200</v>
      </c>
    </row>
    <row r="36" spans="1:3" ht="13.5" thickBot="1">
      <c r="A36" s="237" t="s">
        <v>385</v>
      </c>
      <c r="B36" s="121" t="s">
        <v>131</v>
      </c>
      <c r="C36" s="365">
        <f>C39</f>
        <v>84981883</v>
      </c>
    </row>
    <row r="37" spans="1:3" ht="12.75">
      <c r="A37" s="438" t="s">
        <v>132</v>
      </c>
      <c r="B37" s="439" t="s">
        <v>598</v>
      </c>
      <c r="C37" s="306">
        <f>'9.4.1.melléklet'!C37+'9.4.2.melléklet'!C37+'9.4.3.melléklet'!C37</f>
        <v>0</v>
      </c>
    </row>
    <row r="38" spans="1:3" ht="12.75">
      <c r="A38" s="438" t="s">
        <v>133</v>
      </c>
      <c r="B38" s="440" t="s">
        <v>363</v>
      </c>
      <c r="C38" s="306">
        <f>'9.4.1.melléklet'!C38+'9.4.2.melléklet'!C38+'9.4.3.melléklet'!C38</f>
        <v>0</v>
      </c>
    </row>
    <row r="39" spans="1:3" ht="13.5" thickBot="1">
      <c r="A39" s="437" t="s">
        <v>134</v>
      </c>
      <c r="B39" s="137" t="s">
        <v>135</v>
      </c>
      <c r="C39" s="306">
        <v>84981883</v>
      </c>
    </row>
    <row r="40" spans="1:3" ht="13.5" thickBot="1">
      <c r="A40" s="237" t="s">
        <v>386</v>
      </c>
      <c r="B40" s="238" t="s">
        <v>136</v>
      </c>
      <c r="C40" s="368">
        <f>+C35+C36</f>
        <v>166395083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416</v>
      </c>
      <c r="C42" s="368"/>
    </row>
    <row r="43" spans="1:3" ht="13.5" thickBot="1">
      <c r="A43" s="206" t="s">
        <v>377</v>
      </c>
      <c r="B43" s="121" t="s">
        <v>137</v>
      </c>
      <c r="C43" s="315">
        <f>C44+C45+C46</f>
        <v>166395083</v>
      </c>
    </row>
    <row r="44" spans="1:3" ht="12.75">
      <c r="A44" s="437" t="s">
        <v>460</v>
      </c>
      <c r="B44" s="9" t="s">
        <v>407</v>
      </c>
      <c r="C44" s="306">
        <v>88810107</v>
      </c>
    </row>
    <row r="45" spans="1:3" ht="12.75">
      <c r="A45" s="437" t="s">
        <v>461</v>
      </c>
      <c r="B45" s="8" t="s">
        <v>540</v>
      </c>
      <c r="C45" s="306">
        <v>20587976</v>
      </c>
    </row>
    <row r="46" spans="1:3" ht="12.75">
      <c r="A46" s="437" t="s">
        <v>462</v>
      </c>
      <c r="B46" s="8" t="s">
        <v>497</v>
      </c>
      <c r="C46" s="306">
        <v>56997000</v>
      </c>
    </row>
    <row r="47" spans="1:3" ht="12.75">
      <c r="A47" s="437" t="s">
        <v>463</v>
      </c>
      <c r="B47" s="8" t="s">
        <v>541</v>
      </c>
      <c r="C47" s="306">
        <f>'9.4.1.melléklet'!C47+'9.4.2.melléklet'!C47+'9.4.3.melléklet'!C47</f>
        <v>0</v>
      </c>
    </row>
    <row r="48" spans="1:3" ht="13.5" thickBot="1">
      <c r="A48" s="437" t="s">
        <v>505</v>
      </c>
      <c r="B48" s="8" t="s">
        <v>542</v>
      </c>
      <c r="C48" s="306">
        <f>'9.4.1.melléklet'!C48+'9.4.2.melléklet'!C48+'9.4.3.melléklet'!C48</f>
        <v>0</v>
      </c>
    </row>
    <row r="49" spans="1:3" ht="13.5" thickBot="1">
      <c r="A49" s="206" t="s">
        <v>378</v>
      </c>
      <c r="B49" s="121" t="s">
        <v>138</v>
      </c>
      <c r="C49" s="315">
        <f>SUM(C50:C52)</f>
        <v>0</v>
      </c>
    </row>
    <row r="50" spans="1:3" ht="12.75">
      <c r="A50" s="437" t="s">
        <v>466</v>
      </c>
      <c r="B50" s="9" t="s">
        <v>589</v>
      </c>
      <c r="C50" s="75"/>
    </row>
    <row r="51" spans="1:3" ht="12.75">
      <c r="A51" s="437" t="s">
        <v>467</v>
      </c>
      <c r="B51" s="8" t="s">
        <v>544</v>
      </c>
      <c r="C51" s="78"/>
    </row>
    <row r="52" spans="1:3" ht="12.75">
      <c r="A52" s="437" t="s">
        <v>468</v>
      </c>
      <c r="B52" s="8" t="s">
        <v>417</v>
      </c>
      <c r="C52" s="78"/>
    </row>
    <row r="53" spans="1:3" ht="13.5" thickBot="1">
      <c r="A53" s="437" t="s">
        <v>469</v>
      </c>
      <c r="B53" s="8" t="s">
        <v>364</v>
      </c>
      <c r="C53" s="78"/>
    </row>
    <row r="54" spans="1:3" ht="13.5" thickBot="1">
      <c r="A54" s="206" t="s">
        <v>379</v>
      </c>
      <c r="B54" s="245" t="s">
        <v>139</v>
      </c>
      <c r="C54" s="369">
        <f>+C43+C49</f>
        <v>166395083</v>
      </c>
    </row>
    <row r="55" spans="1:3" ht="13.5" thickBot="1">
      <c r="A55" s="246"/>
      <c r="B55" s="247"/>
      <c r="C55" s="370"/>
    </row>
    <row r="56" spans="1:3" ht="13.5" thickBot="1">
      <c r="A56" s="248" t="s">
        <v>563</v>
      </c>
      <c r="B56" s="249"/>
      <c r="C56" s="118">
        <v>31</v>
      </c>
    </row>
    <row r="57" spans="1:3" ht="13.5" thickBot="1">
      <c r="A57" s="248" t="s">
        <v>564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6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2" t="s">
        <v>753</v>
      </c>
    </row>
    <row r="2" spans="1:3" ht="24">
      <c r="A2" s="394" t="s">
        <v>561</v>
      </c>
      <c r="B2" s="356" t="s">
        <v>164</v>
      </c>
      <c r="C2" s="371" t="s">
        <v>157</v>
      </c>
    </row>
    <row r="3" spans="1:3" ht="13.5" thickBot="1">
      <c r="A3" s="435" t="s">
        <v>560</v>
      </c>
      <c r="B3" s="357" t="s">
        <v>142</v>
      </c>
      <c r="C3" s="372" t="s">
        <v>420</v>
      </c>
    </row>
    <row r="4" spans="1:3" ht="14.25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414</v>
      </c>
      <c r="C7" s="235"/>
    </row>
    <row r="8" spans="1:3" ht="13.5" thickBot="1">
      <c r="A8" s="198" t="s">
        <v>377</v>
      </c>
      <c r="B8" s="236" t="s">
        <v>119</v>
      </c>
      <c r="C8" s="315">
        <f>SUM(C9:C18)</f>
        <v>0</v>
      </c>
    </row>
    <row r="9" spans="1:3" ht="12.75">
      <c r="A9" s="436" t="s">
        <v>460</v>
      </c>
      <c r="B9" s="10" t="s">
        <v>649</v>
      </c>
      <c r="C9" s="362"/>
    </row>
    <row r="10" spans="1:3" ht="12.75">
      <c r="A10" s="437" t="s">
        <v>461</v>
      </c>
      <c r="B10" s="8" t="s">
        <v>650</v>
      </c>
      <c r="C10" s="313"/>
    </row>
    <row r="11" spans="1:3" ht="12.75">
      <c r="A11" s="437" t="s">
        <v>462</v>
      </c>
      <c r="B11" s="8" t="s">
        <v>651</v>
      </c>
      <c r="C11" s="313"/>
    </row>
    <row r="12" spans="1:3" ht="12.75">
      <c r="A12" s="437" t="s">
        <v>463</v>
      </c>
      <c r="B12" s="8" t="s">
        <v>652</v>
      </c>
      <c r="C12" s="313"/>
    </row>
    <row r="13" spans="1:3" ht="12.75">
      <c r="A13" s="437" t="s">
        <v>505</v>
      </c>
      <c r="B13" s="8" t="s">
        <v>653</v>
      </c>
      <c r="C13" s="313"/>
    </row>
    <row r="14" spans="1:3" ht="12.75">
      <c r="A14" s="437" t="s">
        <v>464</v>
      </c>
      <c r="B14" s="8" t="s">
        <v>120</v>
      </c>
      <c r="C14" s="313"/>
    </row>
    <row r="15" spans="1:3" ht="12.75">
      <c r="A15" s="437" t="s">
        <v>465</v>
      </c>
      <c r="B15" s="7" t="s">
        <v>121</v>
      </c>
      <c r="C15" s="313"/>
    </row>
    <row r="16" spans="1:3" ht="12.75">
      <c r="A16" s="437" t="s">
        <v>475</v>
      </c>
      <c r="B16" s="8" t="s">
        <v>656</v>
      </c>
      <c r="C16" s="363"/>
    </row>
    <row r="17" spans="1:3" ht="12.75">
      <c r="A17" s="437" t="s">
        <v>476</v>
      </c>
      <c r="B17" s="8" t="s">
        <v>657</v>
      </c>
      <c r="C17" s="313"/>
    </row>
    <row r="18" spans="1:3" ht="13.5" thickBot="1">
      <c r="A18" s="437" t="s">
        <v>477</v>
      </c>
      <c r="B18" s="7" t="s">
        <v>658</v>
      </c>
      <c r="C18" s="314"/>
    </row>
    <row r="19" spans="1:3" ht="13.5" thickBot="1">
      <c r="A19" s="198" t="s">
        <v>378</v>
      </c>
      <c r="B19" s="236" t="s">
        <v>122</v>
      </c>
      <c r="C19" s="315">
        <f>SUM(C20:C22)</f>
        <v>0</v>
      </c>
    </row>
    <row r="20" spans="1:3" ht="12.75">
      <c r="A20" s="437" t="s">
        <v>466</v>
      </c>
      <c r="B20" s="9" t="s">
        <v>624</v>
      </c>
      <c r="C20" s="313"/>
    </row>
    <row r="21" spans="1:3" ht="12.75">
      <c r="A21" s="437" t="s">
        <v>467</v>
      </c>
      <c r="B21" s="8" t="s">
        <v>123</v>
      </c>
      <c r="C21" s="313"/>
    </row>
    <row r="22" spans="1:3" ht="12.75">
      <c r="A22" s="437" t="s">
        <v>468</v>
      </c>
      <c r="B22" s="8" t="s">
        <v>124</v>
      </c>
      <c r="C22" s="313"/>
    </row>
    <row r="23" spans="1:3" ht="13.5" thickBot="1">
      <c r="A23" s="437" t="s">
        <v>469</v>
      </c>
      <c r="B23" s="8" t="s">
        <v>362</v>
      </c>
      <c r="C23" s="313"/>
    </row>
    <row r="24" spans="1:3" ht="13.5" thickBot="1">
      <c r="A24" s="206" t="s">
        <v>379</v>
      </c>
      <c r="B24" s="121" t="s">
        <v>531</v>
      </c>
      <c r="C24" s="342"/>
    </row>
    <row r="25" spans="1:3" ht="13.5" thickBot="1">
      <c r="A25" s="206" t="s">
        <v>380</v>
      </c>
      <c r="B25" s="121" t="s">
        <v>125</v>
      </c>
      <c r="C25" s="315">
        <f>+C26+C27</f>
        <v>0</v>
      </c>
    </row>
    <row r="26" spans="1:3" ht="12.75">
      <c r="A26" s="438" t="s">
        <v>634</v>
      </c>
      <c r="B26" s="439" t="s">
        <v>123</v>
      </c>
      <c r="C26" s="75"/>
    </row>
    <row r="27" spans="1:3" ht="12.75">
      <c r="A27" s="438" t="s">
        <v>637</v>
      </c>
      <c r="B27" s="440" t="s">
        <v>126</v>
      </c>
      <c r="C27" s="316"/>
    </row>
    <row r="28" spans="1:3" ht="13.5" thickBot="1">
      <c r="A28" s="437" t="s">
        <v>638</v>
      </c>
      <c r="B28" s="441" t="s">
        <v>127</v>
      </c>
      <c r="C28" s="82"/>
    </row>
    <row r="29" spans="1:3" ht="13.5" thickBot="1">
      <c r="A29" s="206" t="s">
        <v>381</v>
      </c>
      <c r="B29" s="121" t="s">
        <v>128</v>
      </c>
      <c r="C29" s="315">
        <f>+C30+C31+C32</f>
        <v>0</v>
      </c>
    </row>
    <row r="30" spans="1:3" ht="12.75">
      <c r="A30" s="438" t="s">
        <v>453</v>
      </c>
      <c r="B30" s="439" t="s">
        <v>663</v>
      </c>
      <c r="C30" s="75"/>
    </row>
    <row r="31" spans="1:3" ht="12.75">
      <c r="A31" s="438" t="s">
        <v>454</v>
      </c>
      <c r="B31" s="440" t="s">
        <v>664</v>
      </c>
      <c r="C31" s="316"/>
    </row>
    <row r="32" spans="1:3" ht="13.5" thickBot="1">
      <c r="A32" s="437" t="s">
        <v>455</v>
      </c>
      <c r="B32" s="137" t="s">
        <v>665</v>
      </c>
      <c r="C32" s="82"/>
    </row>
    <row r="33" spans="1:3" ht="13.5" thickBot="1">
      <c r="A33" s="206" t="s">
        <v>382</v>
      </c>
      <c r="B33" s="121" t="s">
        <v>75</v>
      </c>
      <c r="C33" s="342"/>
    </row>
    <row r="34" spans="1:3" ht="13.5" thickBot="1">
      <c r="A34" s="206" t="s">
        <v>383</v>
      </c>
      <c r="B34" s="121" t="s">
        <v>129</v>
      </c>
      <c r="C34" s="364"/>
    </row>
    <row r="35" spans="1:3" ht="13.5" thickBot="1">
      <c r="A35" s="198" t="s">
        <v>384</v>
      </c>
      <c r="B35" s="121" t="s">
        <v>130</v>
      </c>
      <c r="C35" s="365">
        <f>+C8+C19+C24+C25+C29+C33+C34</f>
        <v>0</v>
      </c>
    </row>
    <row r="36" spans="1:3" ht="13.5" thickBot="1">
      <c r="A36" s="237" t="s">
        <v>385</v>
      </c>
      <c r="B36" s="121" t="s">
        <v>131</v>
      </c>
      <c r="C36" s="365">
        <f>+C37+C38+C39</f>
        <v>0</v>
      </c>
    </row>
    <row r="37" spans="1:3" ht="12.75">
      <c r="A37" s="438" t="s">
        <v>132</v>
      </c>
      <c r="B37" s="439" t="s">
        <v>598</v>
      </c>
      <c r="C37" s="75"/>
    </row>
    <row r="38" spans="1:3" ht="12.75">
      <c r="A38" s="438" t="s">
        <v>133</v>
      </c>
      <c r="B38" s="440" t="s">
        <v>363</v>
      </c>
      <c r="C38" s="316"/>
    </row>
    <row r="39" spans="1:3" ht="13.5" thickBot="1">
      <c r="A39" s="437" t="s">
        <v>134</v>
      </c>
      <c r="B39" s="137" t="s">
        <v>135</v>
      </c>
      <c r="C39" s="82"/>
    </row>
    <row r="40" spans="1:3" ht="13.5" thickBot="1">
      <c r="A40" s="237" t="s">
        <v>386</v>
      </c>
      <c r="B40" s="238" t="s">
        <v>136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416</v>
      </c>
      <c r="C42" s="368"/>
    </row>
    <row r="43" spans="1:3" ht="13.5" thickBot="1">
      <c r="A43" s="206" t="s">
        <v>377</v>
      </c>
      <c r="B43" s="121" t="s">
        <v>137</v>
      </c>
      <c r="C43" s="315">
        <f>SUM(C44:C48)</f>
        <v>0</v>
      </c>
    </row>
    <row r="44" spans="1:3" ht="12.75">
      <c r="A44" s="437" t="s">
        <v>460</v>
      </c>
      <c r="B44" s="9" t="s">
        <v>407</v>
      </c>
      <c r="C44" s="75"/>
    </row>
    <row r="45" spans="1:3" ht="12.75">
      <c r="A45" s="437" t="s">
        <v>461</v>
      </c>
      <c r="B45" s="8" t="s">
        <v>540</v>
      </c>
      <c r="C45" s="78"/>
    </row>
    <row r="46" spans="1:3" ht="12.75">
      <c r="A46" s="437" t="s">
        <v>462</v>
      </c>
      <c r="B46" s="8" t="s">
        <v>497</v>
      </c>
      <c r="C46" s="78"/>
    </row>
    <row r="47" spans="1:3" ht="12.75">
      <c r="A47" s="437" t="s">
        <v>463</v>
      </c>
      <c r="B47" s="8" t="s">
        <v>541</v>
      </c>
      <c r="C47" s="78"/>
    </row>
    <row r="48" spans="1:3" ht="13.5" thickBot="1">
      <c r="A48" s="437" t="s">
        <v>505</v>
      </c>
      <c r="B48" s="8" t="s">
        <v>542</v>
      </c>
      <c r="C48" s="78"/>
    </row>
    <row r="49" spans="1:3" ht="13.5" thickBot="1">
      <c r="A49" s="206" t="s">
        <v>378</v>
      </c>
      <c r="B49" s="121" t="s">
        <v>138</v>
      </c>
      <c r="C49" s="315">
        <f>SUM(C50:C52)</f>
        <v>0</v>
      </c>
    </row>
    <row r="50" spans="1:3" ht="12.75">
      <c r="A50" s="437" t="s">
        <v>466</v>
      </c>
      <c r="B50" s="9" t="s">
        <v>589</v>
      </c>
      <c r="C50" s="75"/>
    </row>
    <row r="51" spans="1:3" ht="12.75">
      <c r="A51" s="437" t="s">
        <v>467</v>
      </c>
      <c r="B51" s="8" t="s">
        <v>544</v>
      </c>
      <c r="C51" s="78"/>
    </row>
    <row r="52" spans="1:3" ht="12.75">
      <c r="A52" s="437" t="s">
        <v>468</v>
      </c>
      <c r="B52" s="8" t="s">
        <v>417</v>
      </c>
      <c r="C52" s="78"/>
    </row>
    <row r="53" spans="1:3" ht="13.5" thickBot="1">
      <c r="A53" s="437" t="s">
        <v>469</v>
      </c>
      <c r="B53" s="8" t="s">
        <v>364</v>
      </c>
      <c r="C53" s="78"/>
    </row>
    <row r="54" spans="1:3" ht="13.5" thickBot="1">
      <c r="A54" s="206" t="s">
        <v>379</v>
      </c>
      <c r="B54" s="245" t="s">
        <v>139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563</v>
      </c>
      <c r="B56" s="249"/>
      <c r="C56" s="118"/>
    </row>
    <row r="57" spans="1:3" ht="13.5" thickBot="1">
      <c r="A57" s="248" t="s">
        <v>564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18">
      <selection activeCell="C122" sqref="C122:C123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6" t="s">
        <v>374</v>
      </c>
      <c r="B1" s="876"/>
      <c r="C1" s="876"/>
    </row>
    <row r="2" spans="1:3" ht="15.75" customHeight="1" thickBot="1">
      <c r="A2" s="875" t="s">
        <v>509</v>
      </c>
      <c r="B2" s="875"/>
      <c r="C2" s="305"/>
    </row>
    <row r="3" spans="1:3" ht="37.5" customHeight="1" thickBot="1">
      <c r="A3" s="23" t="s">
        <v>430</v>
      </c>
      <c r="B3" s="24" t="s">
        <v>376</v>
      </c>
      <c r="C3" s="38" t="s">
        <v>324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377</v>
      </c>
      <c r="B5" s="21" t="s">
        <v>616</v>
      </c>
      <c r="C5" s="295">
        <f>+C6+C7+C8+C9+C10+C11</f>
        <v>327894305</v>
      </c>
    </row>
    <row r="6" spans="1:3" s="403" customFormat="1" ht="12" customHeight="1">
      <c r="A6" s="15" t="s">
        <v>460</v>
      </c>
      <c r="B6" s="404" t="s">
        <v>617</v>
      </c>
      <c r="C6" s="298">
        <v>34229265</v>
      </c>
    </row>
    <row r="7" spans="1:3" s="403" customFormat="1" ht="12" customHeight="1">
      <c r="A7" s="14" t="s">
        <v>461</v>
      </c>
      <c r="B7" s="405" t="s">
        <v>618</v>
      </c>
      <c r="C7" s="298">
        <v>131200950</v>
      </c>
    </row>
    <row r="8" spans="1:3" s="403" customFormat="1" ht="12" customHeight="1">
      <c r="A8" s="14" t="s">
        <v>462</v>
      </c>
      <c r="B8" s="405" t="s">
        <v>619</v>
      </c>
      <c r="C8" s="298">
        <v>155833290</v>
      </c>
    </row>
    <row r="9" spans="1:3" s="403" customFormat="1" ht="12" customHeight="1">
      <c r="A9" s="14" t="s">
        <v>463</v>
      </c>
      <c r="B9" s="405" t="s">
        <v>620</v>
      </c>
      <c r="C9" s="298">
        <v>6630800</v>
      </c>
    </row>
    <row r="10" spans="1:3" s="403" customFormat="1" ht="12" customHeight="1">
      <c r="A10" s="14" t="s">
        <v>505</v>
      </c>
      <c r="B10" s="405" t="s">
        <v>621</v>
      </c>
      <c r="C10" s="298">
        <f>'1.1.melléklet'!C10-'1.3.melléklet'!C10-'1.4.melléklet'!C10</f>
        <v>0</v>
      </c>
    </row>
    <row r="11" spans="1:3" s="403" customFormat="1" ht="12" customHeight="1" thickBot="1">
      <c r="A11" s="16" t="s">
        <v>464</v>
      </c>
      <c r="B11" s="406" t="s">
        <v>622</v>
      </c>
      <c r="C11" s="728">
        <f>'1.1.melléklet'!C11-'1.3.melléklet'!C11-'1.4.melléklet'!C11</f>
        <v>0</v>
      </c>
    </row>
    <row r="12" spans="1:3" s="403" customFormat="1" ht="12" customHeight="1" thickBot="1">
      <c r="A12" s="20" t="s">
        <v>378</v>
      </c>
      <c r="B12" s="290" t="s">
        <v>623</v>
      </c>
      <c r="C12" s="729">
        <f>'1.1.melléklet'!C12-'1.3.melléklet'!C12-'1.4.melléklet'!C12</f>
        <v>13958344</v>
      </c>
    </row>
    <row r="13" spans="1:3" s="403" customFormat="1" ht="12" customHeight="1">
      <c r="A13" s="15" t="s">
        <v>466</v>
      </c>
      <c r="B13" s="404" t="s">
        <v>624</v>
      </c>
      <c r="C13" s="298">
        <f>'1.1.melléklet'!C13-'1.3.melléklet'!C13-'1.4.melléklet'!C13</f>
        <v>0</v>
      </c>
    </row>
    <row r="14" spans="1:3" s="403" customFormat="1" ht="12" customHeight="1">
      <c r="A14" s="14" t="s">
        <v>467</v>
      </c>
      <c r="B14" s="405" t="s">
        <v>625</v>
      </c>
      <c r="C14" s="298">
        <f>'1.1.melléklet'!C14-'1.3.melléklet'!C14-'1.4.melléklet'!C14</f>
        <v>0</v>
      </c>
    </row>
    <row r="15" spans="1:3" s="403" customFormat="1" ht="12" customHeight="1">
      <c r="A15" s="14" t="s">
        <v>468</v>
      </c>
      <c r="B15" s="405" t="s">
        <v>248</v>
      </c>
      <c r="C15" s="298">
        <f>'1.1.melléklet'!C15-'1.3.melléklet'!C15-'1.4.melléklet'!C15</f>
        <v>11092800</v>
      </c>
    </row>
    <row r="16" spans="1:3" s="403" customFormat="1" ht="12" customHeight="1">
      <c r="A16" s="14" t="s">
        <v>469</v>
      </c>
      <c r="B16" s="405" t="s">
        <v>249</v>
      </c>
      <c r="C16" s="298">
        <f>'1.1.melléklet'!C16-'1.3.melléklet'!C16-'1.4.melléklet'!C16</f>
        <v>0</v>
      </c>
    </row>
    <row r="17" spans="1:3" s="403" customFormat="1" ht="12" customHeight="1">
      <c r="A17" s="14" t="s">
        <v>470</v>
      </c>
      <c r="B17" s="405" t="s">
        <v>250</v>
      </c>
      <c r="C17" s="298">
        <f>'1.1.melléklet'!C17-'1.3.melléklet'!C17-'1.4.melléklet'!C17</f>
        <v>2865544</v>
      </c>
    </row>
    <row r="18" spans="1:3" s="403" customFormat="1" ht="12" customHeight="1" thickBot="1">
      <c r="A18" s="16" t="s">
        <v>479</v>
      </c>
      <c r="B18" s="406" t="s">
        <v>627</v>
      </c>
      <c r="C18" s="728">
        <f>'1.1.melléklet'!C18-'1.3.melléklet'!C18-'1.4.melléklet'!C18</f>
        <v>0</v>
      </c>
    </row>
    <row r="19" spans="1:3" s="403" customFormat="1" ht="12" customHeight="1" thickBot="1">
      <c r="A19" s="20" t="s">
        <v>379</v>
      </c>
      <c r="B19" s="21" t="s">
        <v>628</v>
      </c>
      <c r="C19" s="729">
        <f>'1.1.melléklet'!C19-'1.3.melléklet'!C19-'1.4.melléklet'!C19</f>
        <v>311246547</v>
      </c>
    </row>
    <row r="20" spans="1:3" s="403" customFormat="1" ht="12" customHeight="1">
      <c r="A20" s="15" t="s">
        <v>449</v>
      </c>
      <c r="B20" s="404" t="s">
        <v>629</v>
      </c>
      <c r="C20" s="298">
        <f>'1.1.melléklet'!C20-'1.3.melléklet'!C20-'1.4.melléklet'!C20</f>
        <v>0</v>
      </c>
    </row>
    <row r="21" spans="1:3" s="403" customFormat="1" ht="12" customHeight="1">
      <c r="A21" s="14" t="s">
        <v>450</v>
      </c>
      <c r="B21" s="405" t="s">
        <v>630</v>
      </c>
      <c r="C21" s="298">
        <f>'1.1.melléklet'!C21-'1.3.melléklet'!C21-'1.4.melléklet'!C21</f>
        <v>0</v>
      </c>
    </row>
    <row r="22" spans="1:3" s="403" customFormat="1" ht="12" customHeight="1">
      <c r="A22" s="14" t="s">
        <v>451</v>
      </c>
      <c r="B22" s="405" t="s">
        <v>149</v>
      </c>
      <c r="C22" s="298">
        <f>'1.1.melléklet'!C22-'1.3.melléklet'!C22-'1.4.melléklet'!C22</f>
        <v>0</v>
      </c>
    </row>
    <row r="23" spans="1:3" s="403" customFormat="1" ht="12" customHeight="1">
      <c r="A23" s="14" t="s">
        <v>452</v>
      </c>
      <c r="B23" s="405" t="s">
        <v>717</v>
      </c>
      <c r="C23" s="298">
        <f>'1.1.melléklet'!C23-'1.3.melléklet'!C23-'1.4.melléklet'!C23</f>
        <v>311246547</v>
      </c>
    </row>
    <row r="24" spans="1:3" s="403" customFormat="1" ht="12" customHeight="1">
      <c r="A24" s="14" t="s">
        <v>528</v>
      </c>
      <c r="B24" s="405" t="s">
        <v>714</v>
      </c>
      <c r="C24" s="298">
        <f>'1.1.melléklet'!C24-'1.3.melléklet'!C24-'1.4.melléklet'!C24</f>
        <v>0</v>
      </c>
    </row>
    <row r="25" spans="1:3" s="403" customFormat="1" ht="12" customHeight="1" thickBot="1">
      <c r="A25" s="16" t="s">
        <v>529</v>
      </c>
      <c r="B25" s="406" t="s">
        <v>632</v>
      </c>
      <c r="C25" s="728">
        <f>'1.1.melléklet'!C25-'1.3.melléklet'!C25-'1.4.melléklet'!C25</f>
        <v>0</v>
      </c>
    </row>
    <row r="26" spans="1:3" s="403" customFormat="1" ht="12" customHeight="1" thickBot="1">
      <c r="A26" s="20" t="s">
        <v>530</v>
      </c>
      <c r="B26" s="21" t="s">
        <v>633</v>
      </c>
      <c r="C26" s="729">
        <f>'1.1.melléklet'!C26-'1.3.melléklet'!C26-'1.4.melléklet'!C26</f>
        <v>170700000</v>
      </c>
    </row>
    <row r="27" spans="1:3" s="403" customFormat="1" ht="12" customHeight="1">
      <c r="A27" s="15" t="s">
        <v>634</v>
      </c>
      <c r="B27" s="404" t="s">
        <v>640</v>
      </c>
      <c r="C27" s="298">
        <f>'1.1.melléklet'!C27-'1.3.melléklet'!C27-'1.4.melléklet'!C27</f>
        <v>146000000</v>
      </c>
    </row>
    <row r="28" spans="1:3" s="403" customFormat="1" ht="12" customHeight="1">
      <c r="A28" s="14" t="s">
        <v>635</v>
      </c>
      <c r="B28" s="623" t="s">
        <v>241</v>
      </c>
      <c r="C28" s="298">
        <f>'1.1.melléklet'!C28-'1.3.melléklet'!C28-'1.4.melléklet'!C28</f>
        <v>6000000</v>
      </c>
    </row>
    <row r="29" spans="1:3" s="403" customFormat="1" ht="12" customHeight="1">
      <c r="A29" s="14" t="s">
        <v>636</v>
      </c>
      <c r="B29" s="623" t="s">
        <v>242</v>
      </c>
      <c r="C29" s="298">
        <f>'1.1.melléklet'!C29-'1.3.melléklet'!C29-'1.4.melléklet'!C29</f>
        <v>140000000</v>
      </c>
    </row>
    <row r="30" spans="1:3" s="403" customFormat="1" ht="12" customHeight="1">
      <c r="A30" s="14" t="s">
        <v>637</v>
      </c>
      <c r="B30" s="405" t="s">
        <v>643</v>
      </c>
      <c r="C30" s="298">
        <f>'1.1.melléklet'!C30-'1.3.melléklet'!C30-'1.4.melléklet'!C30</f>
        <v>22000000</v>
      </c>
    </row>
    <row r="31" spans="1:3" s="403" customFormat="1" ht="12" customHeight="1">
      <c r="A31" s="14" t="s">
        <v>638</v>
      </c>
      <c r="B31" s="405" t="s">
        <v>644</v>
      </c>
      <c r="C31" s="298">
        <f>'1.1.melléklet'!C31-'1.3.melléklet'!C31-'1.4.melléklet'!C31</f>
        <v>1000000</v>
      </c>
    </row>
    <row r="32" spans="1:3" s="403" customFormat="1" ht="12" customHeight="1">
      <c r="A32" s="16" t="s">
        <v>639</v>
      </c>
      <c r="B32" s="406" t="s">
        <v>215</v>
      </c>
      <c r="C32" s="298">
        <f>'1.1.melléklet'!C32-'1.3.melléklet'!C32-'1.4.melléklet'!C32</f>
        <v>900000</v>
      </c>
    </row>
    <row r="33" spans="1:3" s="403" customFormat="1" ht="12" customHeight="1" thickBot="1">
      <c r="A33" s="16" t="s">
        <v>213</v>
      </c>
      <c r="B33" s="406" t="s">
        <v>645</v>
      </c>
      <c r="C33" s="728"/>
    </row>
    <row r="34" spans="1:3" s="403" customFormat="1" ht="12" customHeight="1" thickBot="1">
      <c r="A34" s="20" t="s">
        <v>381</v>
      </c>
      <c r="B34" s="21" t="s">
        <v>646</v>
      </c>
      <c r="C34" s="729">
        <f>C36+C37+C38+C39:D39+C40:D40+C42+C41+C44</f>
        <v>120498200</v>
      </c>
    </row>
    <row r="35" spans="1:3" s="403" customFormat="1" ht="12" customHeight="1">
      <c r="A35" s="15" t="s">
        <v>453</v>
      </c>
      <c r="B35" s="404" t="s">
        <v>649</v>
      </c>
      <c r="C35" s="298"/>
    </row>
    <row r="36" spans="1:3" s="403" customFormat="1" ht="12" customHeight="1">
      <c r="A36" s="14" t="s">
        <v>454</v>
      </c>
      <c r="B36" s="405" t="s">
        <v>650</v>
      </c>
      <c r="C36" s="298">
        <v>12250000</v>
      </c>
    </row>
    <row r="37" spans="1:3" s="403" customFormat="1" ht="12" customHeight="1">
      <c r="A37" s="14" t="s">
        <v>455</v>
      </c>
      <c r="B37" s="405" t="s">
        <v>651</v>
      </c>
      <c r="C37" s="298">
        <f>'1.1.melléklet'!C37-'1.3.melléklet'!C37-'1.4.melléklet'!C37</f>
        <v>350000</v>
      </c>
    </row>
    <row r="38" spans="1:3" s="403" customFormat="1" ht="12" customHeight="1">
      <c r="A38" s="14" t="s">
        <v>532</v>
      </c>
      <c r="B38" s="405" t="s">
        <v>652</v>
      </c>
      <c r="C38" s="298">
        <f>'1.1.melléklet'!C38-'1.3.melléklet'!C38-'1.4.melléklet'!C38</f>
        <v>0</v>
      </c>
    </row>
    <row r="39" spans="1:3" s="403" customFormat="1" ht="12" customHeight="1">
      <c r="A39" s="14" t="s">
        <v>533</v>
      </c>
      <c r="B39" s="405" t="s">
        <v>653</v>
      </c>
      <c r="C39" s="298">
        <f>'1.1.melléklet'!C39-'1.3.melléklet'!C39-'1.4.melléklet'!C39</f>
        <v>89093200</v>
      </c>
    </row>
    <row r="40" spans="1:3" s="403" customFormat="1" ht="12" customHeight="1">
      <c r="A40" s="14" t="s">
        <v>534</v>
      </c>
      <c r="B40" s="405" t="s">
        <v>654</v>
      </c>
      <c r="C40" s="298">
        <f>'1.1.melléklet'!C40-'1.3.melléklet'!C40-'1.4.melléklet'!C40</f>
        <v>3305000</v>
      </c>
    </row>
    <row r="41" spans="1:3" s="403" customFormat="1" ht="12" customHeight="1">
      <c r="A41" s="14" t="s">
        <v>535</v>
      </c>
      <c r="B41" s="405" t="s">
        <v>655</v>
      </c>
      <c r="C41" s="298">
        <f>'1.1.melléklet'!C41-'1.3.melléklet'!C41-'1.4.melléklet'!C41</f>
        <v>9950000</v>
      </c>
    </row>
    <row r="42" spans="1:3" s="403" customFormat="1" ht="12" customHeight="1">
      <c r="A42" s="14" t="s">
        <v>536</v>
      </c>
      <c r="B42" s="405" t="s">
        <v>656</v>
      </c>
      <c r="C42" s="298">
        <f>'1.1.melléklet'!C42-'1.3.melléklet'!C42-'1.4.melléklet'!C42</f>
        <v>50000</v>
      </c>
    </row>
    <row r="43" spans="1:3" s="403" customFormat="1" ht="12" customHeight="1">
      <c r="A43" s="14" t="s">
        <v>647</v>
      </c>
      <c r="B43" s="405" t="s">
        <v>657</v>
      </c>
      <c r="C43" s="298">
        <f>'1.1.melléklet'!C43-'1.3.melléklet'!C43-'1.4.melléklet'!C43</f>
        <v>0</v>
      </c>
    </row>
    <row r="44" spans="1:3" s="403" customFormat="1" ht="12" customHeight="1" thickBot="1">
      <c r="A44" s="16" t="s">
        <v>648</v>
      </c>
      <c r="B44" s="406" t="s">
        <v>658</v>
      </c>
      <c r="C44" s="728">
        <f>'1.1.melléklet'!C44-'1.3.melléklet'!C44-'1.4.melléklet'!C44</f>
        <v>5500000</v>
      </c>
    </row>
    <row r="45" spans="1:3" s="403" customFormat="1" ht="12" customHeight="1" thickBot="1">
      <c r="A45" s="20" t="s">
        <v>382</v>
      </c>
      <c r="B45" s="21" t="s">
        <v>659</v>
      </c>
      <c r="C45" s="729">
        <f>'1.1.melléklet'!C45-'1.3.melléklet'!C45-'1.4.melléklet'!C45</f>
        <v>0</v>
      </c>
    </row>
    <row r="46" spans="1:3" s="403" customFormat="1" ht="12" customHeight="1">
      <c r="A46" s="15" t="s">
        <v>456</v>
      </c>
      <c r="B46" s="404" t="s">
        <v>663</v>
      </c>
      <c r="C46" s="298">
        <f>'1.1.melléklet'!C46-'1.3.melléklet'!C46-'1.4.melléklet'!C46</f>
        <v>0</v>
      </c>
    </row>
    <row r="47" spans="1:3" s="403" customFormat="1" ht="12" customHeight="1">
      <c r="A47" s="14" t="s">
        <v>457</v>
      </c>
      <c r="B47" s="405" t="s">
        <v>664</v>
      </c>
      <c r="C47" s="298">
        <f>'1.1.melléklet'!C47-'1.3.melléklet'!C47-'1.4.melléklet'!C47</f>
        <v>0</v>
      </c>
    </row>
    <row r="48" spans="1:3" s="403" customFormat="1" ht="12" customHeight="1">
      <c r="A48" s="14" t="s">
        <v>660</v>
      </c>
      <c r="B48" s="405" t="s">
        <v>665</v>
      </c>
      <c r="C48" s="298">
        <f>'1.1.melléklet'!C48-'1.3.melléklet'!C48-'1.4.melléklet'!C48</f>
        <v>0</v>
      </c>
    </row>
    <row r="49" spans="1:3" s="403" customFormat="1" ht="12" customHeight="1">
      <c r="A49" s="14" t="s">
        <v>661</v>
      </c>
      <c r="B49" s="405" t="s">
        <v>666</v>
      </c>
      <c r="C49" s="298">
        <f>'1.1.melléklet'!C49-'1.3.melléklet'!C49-'1.4.melléklet'!C49</f>
        <v>0</v>
      </c>
    </row>
    <row r="50" spans="1:3" s="403" customFormat="1" ht="12" customHeight="1" thickBot="1">
      <c r="A50" s="16" t="s">
        <v>662</v>
      </c>
      <c r="B50" s="406" t="s">
        <v>667</v>
      </c>
      <c r="C50" s="728">
        <f>'1.1.melléklet'!C50-'1.3.melléklet'!C50-'1.4.melléklet'!C50</f>
        <v>0</v>
      </c>
    </row>
    <row r="51" spans="1:3" s="403" customFormat="1" ht="12" customHeight="1" thickBot="1">
      <c r="A51" s="20" t="s">
        <v>537</v>
      </c>
      <c r="B51" s="21" t="s">
        <v>668</v>
      </c>
      <c r="C51" s="729">
        <f>'1.1.melléklet'!C51-'1.3.melléklet'!C51-'1.4.melléklet'!C51</f>
        <v>0</v>
      </c>
    </row>
    <row r="52" spans="1:3" s="403" customFormat="1" ht="12" customHeight="1">
      <c r="A52" s="15" t="s">
        <v>458</v>
      </c>
      <c r="B52" s="404" t="s">
        <v>669</v>
      </c>
      <c r="C52" s="298">
        <f>'1.1.melléklet'!C52-'1.3.melléklet'!C52-'1.4.melléklet'!C52</f>
        <v>0</v>
      </c>
    </row>
    <row r="53" spans="1:3" s="403" customFormat="1" ht="12" customHeight="1">
      <c r="A53" s="14" t="s">
        <v>459</v>
      </c>
      <c r="B53" s="405" t="s">
        <v>231</v>
      </c>
      <c r="C53" s="298">
        <f>'1.1.melléklet'!C53-'1.3.melléklet'!C53-'1.4.melléklet'!C53</f>
        <v>0</v>
      </c>
    </row>
    <row r="54" spans="1:3" s="403" customFormat="1" ht="12" customHeight="1">
      <c r="A54" s="14" t="s">
        <v>672</v>
      </c>
      <c r="B54" s="405" t="s">
        <v>233</v>
      </c>
      <c r="C54" s="298">
        <f>'1.1.melléklet'!C54-'1.3.melléklet'!C54-'1.4.melléklet'!C54</f>
        <v>0</v>
      </c>
    </row>
    <row r="55" spans="1:3" s="403" customFormat="1" ht="12" customHeight="1" thickBot="1">
      <c r="A55" s="16" t="s">
        <v>673</v>
      </c>
      <c r="B55" s="406" t="s">
        <v>671</v>
      </c>
      <c r="C55" s="728">
        <f>'1.1.melléklet'!C55-'1.3.melléklet'!C55-'1.4.melléklet'!C55</f>
        <v>0</v>
      </c>
    </row>
    <row r="56" spans="1:3" s="403" customFormat="1" ht="12" customHeight="1" thickBot="1">
      <c r="A56" s="20" t="s">
        <v>384</v>
      </c>
      <c r="B56" s="290" t="s">
        <v>674</v>
      </c>
      <c r="C56" s="729">
        <f>'1.1.melléklet'!C56-'1.3.melléklet'!C56-'1.4.melléklet'!C56</f>
        <v>0</v>
      </c>
    </row>
    <row r="57" spans="1:3" s="403" customFormat="1" ht="12" customHeight="1">
      <c r="A57" s="15" t="s">
        <v>538</v>
      </c>
      <c r="B57" s="404" t="s">
        <v>676</v>
      </c>
      <c r="C57" s="298">
        <f>'1.1.melléklet'!C57-'1.3.melléklet'!C57-'1.4.melléklet'!C57</f>
        <v>0</v>
      </c>
    </row>
    <row r="58" spans="1:3" s="403" customFormat="1" ht="12" customHeight="1">
      <c r="A58" s="14" t="s">
        <v>539</v>
      </c>
      <c r="B58" s="405" t="s">
        <v>152</v>
      </c>
      <c r="C58" s="298">
        <f>'1.1.melléklet'!C58-'1.3.melléklet'!C58-'1.4.melléklet'!C58</f>
        <v>0</v>
      </c>
    </row>
    <row r="59" spans="1:3" s="403" customFormat="1" ht="12" customHeight="1">
      <c r="A59" s="14" t="s">
        <v>591</v>
      </c>
      <c r="B59" s="405" t="s">
        <v>245</v>
      </c>
      <c r="C59" s="298"/>
    </row>
    <row r="60" spans="1:3" s="403" customFormat="1" ht="12" customHeight="1" thickBot="1">
      <c r="A60" s="16" t="s">
        <v>675</v>
      </c>
      <c r="B60" s="406" t="s">
        <v>678</v>
      </c>
      <c r="C60" s="728"/>
    </row>
    <row r="61" spans="1:3" s="403" customFormat="1" ht="12" customHeight="1" thickBot="1">
      <c r="A61" s="20" t="s">
        <v>385</v>
      </c>
      <c r="B61" s="21" t="s">
        <v>679</v>
      </c>
      <c r="C61" s="729">
        <f>C56+C51+C45+C34+C26+C19+C12+C5</f>
        <v>944297396</v>
      </c>
    </row>
    <row r="62" spans="1:3" s="403" customFormat="1" ht="12" customHeight="1" thickBot="1">
      <c r="A62" s="407" t="s">
        <v>680</v>
      </c>
      <c r="B62" s="290" t="s">
        <v>681</v>
      </c>
      <c r="C62" s="729"/>
    </row>
    <row r="63" spans="1:3" s="403" customFormat="1" ht="12" customHeight="1">
      <c r="A63" s="15" t="s">
        <v>12</v>
      </c>
      <c r="B63" s="404" t="s">
        <v>682</v>
      </c>
      <c r="C63" s="298">
        <f>'1.1.melléklet'!C63-'1.3.melléklet'!C63-'1.4.melléklet'!C63</f>
        <v>0</v>
      </c>
    </row>
    <row r="64" spans="1:3" s="403" customFormat="1" ht="12" customHeight="1">
      <c r="A64" s="14" t="s">
        <v>21</v>
      </c>
      <c r="B64" s="405" t="s">
        <v>683</v>
      </c>
      <c r="C64" s="298">
        <f>'1.1.melléklet'!C64-'1.3.melléklet'!C64-'1.4.melléklet'!C64</f>
        <v>0</v>
      </c>
    </row>
    <row r="65" spans="1:3" s="403" customFormat="1" ht="12" customHeight="1" thickBot="1">
      <c r="A65" s="16" t="s">
        <v>22</v>
      </c>
      <c r="B65" s="408" t="s">
        <v>684</v>
      </c>
      <c r="C65" s="728">
        <f>'1.1.melléklet'!C65-'1.3.melléklet'!C65-'1.4.melléklet'!C65</f>
        <v>0</v>
      </c>
    </row>
    <row r="66" spans="1:3" s="403" customFormat="1" ht="12" customHeight="1" thickBot="1">
      <c r="A66" s="407" t="s">
        <v>685</v>
      </c>
      <c r="B66" s="290" t="s">
        <v>686</v>
      </c>
      <c r="C66" s="729">
        <f>C67:D67</f>
        <v>0</v>
      </c>
    </row>
    <row r="67" spans="1:3" s="403" customFormat="1" ht="12" customHeight="1">
      <c r="A67" s="15" t="s">
        <v>506</v>
      </c>
      <c r="B67" s="404" t="s">
        <v>687</v>
      </c>
      <c r="C67" s="298">
        <f>'1.1.melléklet'!C67-'1.3.melléklet'!C67-'1.4.melléklet'!C67</f>
        <v>0</v>
      </c>
    </row>
    <row r="68" spans="1:3" s="403" customFormat="1" ht="12" customHeight="1">
      <c r="A68" s="14" t="s">
        <v>507</v>
      </c>
      <c r="B68" s="405" t="s">
        <v>688</v>
      </c>
      <c r="C68" s="298"/>
    </row>
    <row r="69" spans="1:3" s="403" customFormat="1" ht="12" customHeight="1">
      <c r="A69" s="14" t="s">
        <v>13</v>
      </c>
      <c r="B69" s="405" t="s">
        <v>689</v>
      </c>
      <c r="C69" s="298">
        <f>'1.1.melléklet'!C69-'1.3.melléklet'!C69-'1.4.melléklet'!C69</f>
        <v>0</v>
      </c>
    </row>
    <row r="70" spans="1:3" s="403" customFormat="1" ht="12" customHeight="1" thickBot="1">
      <c r="A70" s="16" t="s">
        <v>14</v>
      </c>
      <c r="B70" s="406" t="s">
        <v>690</v>
      </c>
      <c r="C70" s="728">
        <f>'1.1.melléklet'!C70-'1.3.melléklet'!C70-'1.4.melléklet'!C70</f>
        <v>0</v>
      </c>
    </row>
    <row r="71" spans="1:3" s="403" customFormat="1" ht="12" customHeight="1" thickBot="1">
      <c r="A71" s="407" t="s">
        <v>691</v>
      </c>
      <c r="B71" s="290" t="s">
        <v>692</v>
      </c>
      <c r="C71" s="729">
        <f>C72</f>
        <v>500000000</v>
      </c>
    </row>
    <row r="72" spans="1:3" s="403" customFormat="1" ht="12" customHeight="1">
      <c r="A72" s="15" t="s">
        <v>15</v>
      </c>
      <c r="B72" s="404" t="s">
        <v>693</v>
      </c>
      <c r="C72" s="298">
        <f>'1.1.melléklet'!C72-'1.3.melléklet'!C72-'1.4.melléklet'!C72</f>
        <v>500000000</v>
      </c>
    </row>
    <row r="73" spans="1:3" s="403" customFormat="1" ht="12" customHeight="1" thickBot="1">
      <c r="A73" s="16" t="s">
        <v>16</v>
      </c>
      <c r="B73" s="406" t="s">
        <v>694</v>
      </c>
      <c r="C73" s="728"/>
    </row>
    <row r="74" spans="1:3" s="403" customFormat="1" ht="12" customHeight="1" thickBot="1">
      <c r="A74" s="407" t="s">
        <v>695</v>
      </c>
      <c r="B74" s="290" t="s">
        <v>696</v>
      </c>
      <c r="C74" s="729">
        <f>'1.1.melléklet'!C74-'1.3.melléklet'!C74-'1.4.melléklet'!C74</f>
        <v>0</v>
      </c>
    </row>
    <row r="75" spans="1:3" s="403" customFormat="1" ht="12" customHeight="1">
      <c r="A75" s="15" t="s">
        <v>17</v>
      </c>
      <c r="B75" s="404" t="s">
        <v>697</v>
      </c>
      <c r="C75" s="298">
        <f>'1.1.melléklet'!C75-'1.3.melléklet'!C75-'1.4.melléklet'!C75</f>
        <v>0</v>
      </c>
    </row>
    <row r="76" spans="1:3" s="403" customFormat="1" ht="12" customHeight="1">
      <c r="A76" s="14" t="s">
        <v>18</v>
      </c>
      <c r="B76" s="405" t="s">
        <v>698</v>
      </c>
      <c r="C76" s="298">
        <f>'1.1.melléklet'!C76-'1.3.melléklet'!C76-'1.4.melléklet'!C76</f>
        <v>0</v>
      </c>
    </row>
    <row r="77" spans="1:3" s="403" customFormat="1" ht="12" customHeight="1" thickBot="1">
      <c r="A77" s="16" t="s">
        <v>19</v>
      </c>
      <c r="B77" s="406" t="s">
        <v>699</v>
      </c>
      <c r="C77" s="728">
        <f>'1.1.melléklet'!C77-'1.3.melléklet'!C77-'1.4.melléklet'!C77</f>
        <v>0</v>
      </c>
    </row>
    <row r="78" spans="1:3" s="403" customFormat="1" ht="12" customHeight="1" thickBot="1">
      <c r="A78" s="407" t="s">
        <v>700</v>
      </c>
      <c r="B78" s="290" t="s">
        <v>20</v>
      </c>
      <c r="C78" s="729">
        <f>'1.1.melléklet'!C78-'1.3.melléklet'!C78-'1.4.melléklet'!C78</f>
        <v>0</v>
      </c>
    </row>
    <row r="79" spans="1:3" s="403" customFormat="1" ht="12" customHeight="1">
      <c r="A79" s="409" t="s">
        <v>701</v>
      </c>
      <c r="B79" s="404" t="s">
        <v>0</v>
      </c>
      <c r="C79" s="298">
        <f>'1.1.melléklet'!C79-'1.3.melléklet'!C79-'1.4.melléklet'!C79</f>
        <v>0</v>
      </c>
    </row>
    <row r="80" spans="1:3" s="403" customFormat="1" ht="12" customHeight="1">
      <c r="A80" s="410" t="s">
        <v>1</v>
      </c>
      <c r="B80" s="405" t="s">
        <v>2</v>
      </c>
      <c r="C80" s="298">
        <f>'1.1.melléklet'!C80-'1.3.melléklet'!C80-'1.4.melléklet'!C80</f>
        <v>0</v>
      </c>
    </row>
    <row r="81" spans="1:3" s="403" customFormat="1" ht="12" customHeight="1">
      <c r="A81" s="410" t="s">
        <v>3</v>
      </c>
      <c r="B81" s="405" t="s">
        <v>4</v>
      </c>
      <c r="C81" s="298">
        <f>'1.1.melléklet'!C81-'1.3.melléklet'!C81-'1.4.melléklet'!C81</f>
        <v>0</v>
      </c>
    </row>
    <row r="82" spans="1:3" s="403" customFormat="1" ht="12" customHeight="1" thickBot="1">
      <c r="A82" s="411" t="s">
        <v>5</v>
      </c>
      <c r="B82" s="406" t="s">
        <v>6</v>
      </c>
      <c r="C82" s="728">
        <f>'1.1.melléklet'!C82-'1.3.melléklet'!C82-'1.4.melléklet'!C82</f>
        <v>0</v>
      </c>
    </row>
    <row r="83" spans="1:3" s="403" customFormat="1" ht="13.5" customHeight="1" thickBot="1">
      <c r="A83" s="407" t="s">
        <v>7</v>
      </c>
      <c r="B83" s="290" t="s">
        <v>8</v>
      </c>
      <c r="C83" s="729">
        <f>'1.1.melléklet'!C83-'1.3.melléklet'!C83-'1.4.melléklet'!C83</f>
        <v>0</v>
      </c>
    </row>
    <row r="84" spans="1:3" s="403" customFormat="1" ht="15.75" customHeight="1" thickBot="1">
      <c r="A84" s="407" t="s">
        <v>9</v>
      </c>
      <c r="B84" s="412" t="s">
        <v>10</v>
      </c>
      <c r="C84" s="729">
        <f>C83+C78+C74+C71+C66+C62</f>
        <v>500000000</v>
      </c>
    </row>
    <row r="85" spans="1:4" s="403" customFormat="1" ht="16.5" customHeight="1" thickBot="1">
      <c r="A85" s="413" t="s">
        <v>23</v>
      </c>
      <c r="B85" s="414" t="s">
        <v>11</v>
      </c>
      <c r="C85" s="841">
        <f>C84+C61</f>
        <v>1444297396</v>
      </c>
      <c r="D85" s="842"/>
    </row>
    <row r="86" spans="1:3" s="403" customFormat="1" ht="83.25" customHeight="1">
      <c r="A86" s="5"/>
      <c r="B86" s="6"/>
      <c r="C86" s="302"/>
    </row>
    <row r="87" spans="1:3" ht="16.5" customHeight="1">
      <c r="A87" s="876" t="s">
        <v>405</v>
      </c>
      <c r="B87" s="876"/>
      <c r="C87" s="876"/>
    </row>
    <row r="88" spans="1:3" s="415" customFormat="1" ht="16.5" customHeight="1" thickBot="1">
      <c r="A88" s="877" t="s">
        <v>510</v>
      </c>
      <c r="B88" s="877"/>
      <c r="C88" s="136"/>
    </row>
    <row r="89" spans="1:3" ht="37.5" customHeight="1" thickBot="1">
      <c r="A89" s="23" t="s">
        <v>430</v>
      </c>
      <c r="B89" s="24" t="s">
        <v>406</v>
      </c>
      <c r="C89" s="38" t="s">
        <v>324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377</v>
      </c>
      <c r="B91" s="30" t="s">
        <v>26</v>
      </c>
      <c r="C91" s="294">
        <f>C92+C93+C94+C95+C96</f>
        <v>558429272</v>
      </c>
    </row>
    <row r="92" spans="1:3" ht="12" customHeight="1">
      <c r="A92" s="17" t="s">
        <v>460</v>
      </c>
      <c r="B92" s="10" t="s">
        <v>407</v>
      </c>
      <c r="C92" s="296">
        <v>150728905</v>
      </c>
    </row>
    <row r="93" spans="1:3" ht="12" customHeight="1">
      <c r="A93" s="14" t="s">
        <v>461</v>
      </c>
      <c r="B93" s="8" t="s">
        <v>540</v>
      </c>
      <c r="C93" s="297">
        <v>33295578</v>
      </c>
    </row>
    <row r="94" spans="1:3" ht="12" customHeight="1">
      <c r="A94" s="14" t="s">
        <v>462</v>
      </c>
      <c r="B94" s="8" t="s">
        <v>497</v>
      </c>
      <c r="C94" s="299">
        <v>204170000</v>
      </c>
    </row>
    <row r="95" spans="1:3" ht="12" customHeight="1">
      <c r="A95" s="14" t="s">
        <v>463</v>
      </c>
      <c r="B95" s="11" t="s">
        <v>541</v>
      </c>
      <c r="C95" s="299">
        <v>3700000</v>
      </c>
    </row>
    <row r="96" spans="1:3" ht="12" customHeight="1">
      <c r="A96" s="14" t="s">
        <v>474</v>
      </c>
      <c r="B96" s="19" t="s">
        <v>542</v>
      </c>
      <c r="C96" s="299">
        <f>C101+C106</f>
        <v>166534789</v>
      </c>
    </row>
    <row r="97" spans="1:3" ht="12" customHeight="1">
      <c r="A97" s="14" t="s">
        <v>464</v>
      </c>
      <c r="B97" s="8" t="s">
        <v>27</v>
      </c>
      <c r="C97" s="299"/>
    </row>
    <row r="98" spans="1:3" ht="12" customHeight="1">
      <c r="A98" s="14" t="s">
        <v>465</v>
      </c>
      <c r="B98" s="138" t="s">
        <v>28</v>
      </c>
      <c r="C98" s="299"/>
    </row>
    <row r="99" spans="1:3" ht="12" customHeight="1">
      <c r="A99" s="14" t="s">
        <v>475</v>
      </c>
      <c r="B99" s="139" t="s">
        <v>29</v>
      </c>
      <c r="C99" s="299"/>
    </row>
    <row r="100" spans="1:3" ht="12" customHeight="1">
      <c r="A100" s="14" t="s">
        <v>476</v>
      </c>
      <c r="B100" s="139" t="s">
        <v>30</v>
      </c>
      <c r="C100" s="299"/>
    </row>
    <row r="101" spans="1:3" ht="12" customHeight="1">
      <c r="A101" s="14" t="s">
        <v>477</v>
      </c>
      <c r="B101" s="138" t="s">
        <v>31</v>
      </c>
      <c r="C101" s="299">
        <f>'1.1.melléklet'!C101</f>
        <v>164784789</v>
      </c>
    </row>
    <row r="102" spans="1:3" ht="12" customHeight="1">
      <c r="A102" s="14" t="s">
        <v>478</v>
      </c>
      <c r="B102" s="138" t="s">
        <v>32</v>
      </c>
      <c r="C102" s="299"/>
    </row>
    <row r="103" spans="1:3" ht="12" customHeight="1">
      <c r="A103" s="14" t="s">
        <v>480</v>
      </c>
      <c r="B103" s="139" t="s">
        <v>33</v>
      </c>
      <c r="C103" s="299"/>
    </row>
    <row r="104" spans="1:3" ht="12" customHeight="1">
      <c r="A104" s="13" t="s">
        <v>543</v>
      </c>
      <c r="B104" s="140" t="s">
        <v>34</v>
      </c>
      <c r="C104" s="299"/>
    </row>
    <row r="105" spans="1:3" ht="12" customHeight="1">
      <c r="A105" s="14" t="s">
        <v>24</v>
      </c>
      <c r="B105" s="140" t="s">
        <v>35</v>
      </c>
      <c r="C105" s="299"/>
    </row>
    <row r="106" spans="1:3" ht="12" customHeight="1" thickBot="1">
      <c r="A106" s="18" t="s">
        <v>25</v>
      </c>
      <c r="B106" s="141" t="s">
        <v>36</v>
      </c>
      <c r="C106" s="303">
        <v>1750000</v>
      </c>
    </row>
    <row r="107" spans="1:3" ht="12" customHeight="1" thickBot="1">
      <c r="A107" s="20" t="s">
        <v>378</v>
      </c>
      <c r="B107" s="29" t="s">
        <v>37</v>
      </c>
      <c r="C107" s="295">
        <f>+C108+C110+C112+C120</f>
        <v>520038407</v>
      </c>
    </row>
    <row r="108" spans="1:3" ht="12" customHeight="1">
      <c r="A108" s="15" t="s">
        <v>466</v>
      </c>
      <c r="B108" s="8" t="s">
        <v>589</v>
      </c>
      <c r="C108" s="298">
        <f>'1.1.melléklet'!C108</f>
        <v>455680964</v>
      </c>
    </row>
    <row r="109" spans="1:3" ht="12" customHeight="1">
      <c r="A109" s="15" t="s">
        <v>467</v>
      </c>
      <c r="B109" s="12" t="s">
        <v>41</v>
      </c>
      <c r="C109" s="298"/>
    </row>
    <row r="110" spans="1:3" ht="12" customHeight="1">
      <c r="A110" s="15" t="s">
        <v>468</v>
      </c>
      <c r="B110" s="12" t="s">
        <v>544</v>
      </c>
      <c r="C110" s="297">
        <v>64357443</v>
      </c>
    </row>
    <row r="111" spans="1:3" ht="12" customHeight="1">
      <c r="A111" s="15" t="s">
        <v>469</v>
      </c>
      <c r="B111" s="12" t="s">
        <v>42</v>
      </c>
      <c r="C111" s="268"/>
    </row>
    <row r="112" spans="1:3" ht="12" customHeight="1">
      <c r="A112" s="15" t="s">
        <v>470</v>
      </c>
      <c r="B112" s="292" t="s">
        <v>592</v>
      </c>
      <c r="C112" s="268"/>
    </row>
    <row r="113" spans="1:3" ht="12" customHeight="1">
      <c r="A113" s="15" t="s">
        <v>479</v>
      </c>
      <c r="B113" s="291" t="s">
        <v>153</v>
      </c>
      <c r="C113" s="268"/>
    </row>
    <row r="114" spans="1:3" ht="12" customHeight="1">
      <c r="A114" s="15" t="s">
        <v>481</v>
      </c>
      <c r="B114" s="139" t="s">
        <v>30</v>
      </c>
      <c r="C114" s="268"/>
    </row>
    <row r="115" spans="1:3" ht="15.75">
      <c r="A115" s="15" t="s">
        <v>545</v>
      </c>
      <c r="B115" s="139" t="s">
        <v>278</v>
      </c>
      <c r="C115" s="268"/>
    </row>
    <row r="116" spans="1:3" ht="12" customHeight="1">
      <c r="A116" s="15" t="s">
        <v>546</v>
      </c>
      <c r="B116" s="139" t="s">
        <v>277</v>
      </c>
      <c r="C116" s="268"/>
    </row>
    <row r="117" spans="1:3" ht="12" customHeight="1">
      <c r="A117" s="15" t="s">
        <v>547</v>
      </c>
      <c r="B117" s="139" t="s">
        <v>45</v>
      </c>
      <c r="C117" s="268"/>
    </row>
    <row r="118" spans="1:3" ht="12" customHeight="1">
      <c r="A118" s="15" t="s">
        <v>38</v>
      </c>
      <c r="B118" s="139" t="s">
        <v>33</v>
      </c>
      <c r="C118" s="268"/>
    </row>
    <row r="119" spans="1:3" ht="12" customHeight="1">
      <c r="A119" s="15" t="s">
        <v>39</v>
      </c>
      <c r="B119" s="139" t="s">
        <v>44</v>
      </c>
      <c r="C119" s="268"/>
    </row>
    <row r="120" spans="1:3" ht="16.5" thickBot="1">
      <c r="A120" s="13" t="s">
        <v>40</v>
      </c>
      <c r="B120" s="139" t="s">
        <v>43</v>
      </c>
      <c r="C120" s="269"/>
    </row>
    <row r="121" spans="1:3" ht="12" customHeight="1" thickBot="1">
      <c r="A121" s="20" t="s">
        <v>379</v>
      </c>
      <c r="B121" s="121" t="s">
        <v>48</v>
      </c>
      <c r="C121" s="295">
        <f>+C122+C123</f>
        <v>242302220</v>
      </c>
    </row>
    <row r="122" spans="1:3" ht="12" customHeight="1">
      <c r="A122" s="15" t="s">
        <v>449</v>
      </c>
      <c r="B122" s="9" t="s">
        <v>418</v>
      </c>
      <c r="C122" s="298">
        <v>59348561</v>
      </c>
    </row>
    <row r="123" spans="1:3" ht="12" customHeight="1" thickBot="1">
      <c r="A123" s="16" t="s">
        <v>450</v>
      </c>
      <c r="B123" s="12" t="s">
        <v>419</v>
      </c>
      <c r="C123" s="298">
        <v>182953659</v>
      </c>
    </row>
    <row r="124" spans="1:3" ht="12" customHeight="1" thickBot="1">
      <c r="A124" s="20" t="s">
        <v>380</v>
      </c>
      <c r="B124" s="121" t="s">
        <v>49</v>
      </c>
      <c r="C124" s="295">
        <f>+C91+C107+C121</f>
        <v>1320769899</v>
      </c>
    </row>
    <row r="125" spans="1:3" ht="12" customHeight="1" thickBot="1">
      <c r="A125" s="20" t="s">
        <v>381</v>
      </c>
      <c r="B125" s="121" t="s">
        <v>50</v>
      </c>
      <c r="C125" s="295">
        <f>+C126+C127+C128</f>
        <v>0</v>
      </c>
    </row>
    <row r="126" spans="1:3" ht="12" customHeight="1">
      <c r="A126" s="15" t="s">
        <v>453</v>
      </c>
      <c r="B126" s="9" t="s">
        <v>51</v>
      </c>
      <c r="C126" s="268"/>
    </row>
    <row r="127" spans="1:3" ht="12" customHeight="1">
      <c r="A127" s="15" t="s">
        <v>454</v>
      </c>
      <c r="B127" s="9" t="s">
        <v>52</v>
      </c>
      <c r="C127" s="268"/>
    </row>
    <row r="128" spans="1:3" ht="12" customHeight="1" thickBot="1">
      <c r="A128" s="13" t="s">
        <v>455</v>
      </c>
      <c r="B128" s="7" t="s">
        <v>53</v>
      </c>
      <c r="C128" s="268"/>
    </row>
    <row r="129" spans="1:3" ht="12" customHeight="1" thickBot="1">
      <c r="A129" s="20" t="s">
        <v>382</v>
      </c>
      <c r="B129" s="121" t="s">
        <v>112</v>
      </c>
      <c r="C129" s="295">
        <f>+C130+C131+C132+C133</f>
        <v>108254481</v>
      </c>
    </row>
    <row r="130" spans="1:3" ht="12" customHeight="1">
      <c r="A130" s="15" t="s">
        <v>456</v>
      </c>
      <c r="B130" s="9" t="s">
        <v>54</v>
      </c>
      <c r="C130" s="268">
        <v>108254481</v>
      </c>
    </row>
    <row r="131" spans="1:3" ht="12" customHeight="1">
      <c r="A131" s="15" t="s">
        <v>457</v>
      </c>
      <c r="B131" s="9" t="s">
        <v>55</v>
      </c>
      <c r="C131" s="268"/>
    </row>
    <row r="132" spans="1:3" ht="12" customHeight="1">
      <c r="A132" s="15" t="s">
        <v>660</v>
      </c>
      <c r="B132" s="9" t="s">
        <v>56</v>
      </c>
      <c r="C132" s="268"/>
    </row>
    <row r="133" spans="1:3" ht="12" customHeight="1" thickBot="1">
      <c r="A133" s="13" t="s">
        <v>661</v>
      </c>
      <c r="B133" s="7" t="s">
        <v>57</v>
      </c>
      <c r="C133" s="268"/>
    </row>
    <row r="134" spans="1:3" ht="12" customHeight="1" thickBot="1">
      <c r="A134" s="20" t="s">
        <v>383</v>
      </c>
      <c r="B134" s="121" t="s">
        <v>58</v>
      </c>
      <c r="C134" s="301">
        <f>+C135+C136+C137+C138</f>
        <v>15273016</v>
      </c>
    </row>
    <row r="135" spans="1:3" ht="12" customHeight="1">
      <c r="A135" s="15" t="s">
        <v>458</v>
      </c>
      <c r="B135" s="9" t="s">
        <v>59</v>
      </c>
      <c r="C135" s="268"/>
    </row>
    <row r="136" spans="1:3" ht="12" customHeight="1">
      <c r="A136" s="15" t="s">
        <v>459</v>
      </c>
      <c r="B136" s="9" t="s">
        <v>69</v>
      </c>
      <c r="C136" s="268">
        <v>15273016</v>
      </c>
    </row>
    <row r="137" spans="1:3" ht="12" customHeight="1">
      <c r="A137" s="15" t="s">
        <v>672</v>
      </c>
      <c r="B137" s="9" t="s">
        <v>296</v>
      </c>
      <c r="C137" s="268">
        <f>'1.1.melléklet'!C137</f>
        <v>0</v>
      </c>
    </row>
    <row r="138" spans="1:3" ht="12" customHeight="1" thickBot="1">
      <c r="A138" s="13" t="s">
        <v>673</v>
      </c>
      <c r="B138" s="7" t="s">
        <v>61</v>
      </c>
      <c r="C138" s="268"/>
    </row>
    <row r="139" spans="1:3" ht="12" customHeight="1" thickBot="1">
      <c r="A139" s="20" t="s">
        <v>384</v>
      </c>
      <c r="B139" s="121" t="s">
        <v>62</v>
      </c>
      <c r="C139" s="304">
        <f>+C140+C141+C142+C143</f>
        <v>0</v>
      </c>
    </row>
    <row r="140" spans="1:3" ht="12" customHeight="1">
      <c r="A140" s="15" t="s">
        <v>538</v>
      </c>
      <c r="B140" s="9" t="s">
        <v>63</v>
      </c>
      <c r="C140" s="268"/>
    </row>
    <row r="141" spans="1:3" ht="12" customHeight="1">
      <c r="A141" s="15" t="s">
        <v>539</v>
      </c>
      <c r="B141" s="9" t="s">
        <v>64</v>
      </c>
      <c r="C141" s="268"/>
    </row>
    <row r="142" spans="1:3" ht="12" customHeight="1">
      <c r="A142" s="15" t="s">
        <v>591</v>
      </c>
      <c r="B142" s="9" t="s">
        <v>65</v>
      </c>
      <c r="C142" s="268"/>
    </row>
    <row r="143" spans="1:3" ht="12" customHeight="1" thickBot="1">
      <c r="A143" s="15" t="s">
        <v>675</v>
      </c>
      <c r="B143" s="9" t="s">
        <v>66</v>
      </c>
      <c r="C143" s="268"/>
    </row>
    <row r="144" spans="1:9" ht="15" customHeight="1" thickBot="1">
      <c r="A144" s="20" t="s">
        <v>385</v>
      </c>
      <c r="B144" s="121" t="s">
        <v>67</v>
      </c>
      <c r="C144" s="416">
        <f>+C125+C129+C134+C139</f>
        <v>123527497</v>
      </c>
      <c r="F144" s="417"/>
      <c r="G144" s="418"/>
      <c r="H144" s="418"/>
      <c r="I144" s="418"/>
    </row>
    <row r="145" spans="1:3" s="403" customFormat="1" ht="12.75" customHeight="1" thickBot="1">
      <c r="A145" s="293" t="s">
        <v>386</v>
      </c>
      <c r="B145" s="377" t="s">
        <v>68</v>
      </c>
      <c r="C145" s="416">
        <f>+C124+C144</f>
        <v>1444297396</v>
      </c>
    </row>
    <row r="146" ht="7.5" customHeight="1"/>
    <row r="147" spans="1:3" ht="15.75">
      <c r="A147" s="878" t="s">
        <v>70</v>
      </c>
      <c r="B147" s="878"/>
      <c r="C147" s="878"/>
    </row>
    <row r="148" spans="1:3" ht="15" customHeight="1" thickBot="1">
      <c r="A148" s="875" t="s">
        <v>511</v>
      </c>
      <c r="B148" s="875"/>
      <c r="C148" s="305"/>
    </row>
    <row r="149" spans="1:4" ht="13.5" customHeight="1" thickBot="1">
      <c r="A149" s="20">
        <v>1</v>
      </c>
      <c r="B149" s="29" t="s">
        <v>71</v>
      </c>
      <c r="C149" s="295"/>
      <c r="D149" s="419"/>
    </row>
    <row r="150" spans="1:3" ht="27.75" customHeight="1" thickBot="1">
      <c r="A150" s="20" t="s">
        <v>378</v>
      </c>
      <c r="B150" s="29" t="s">
        <v>72</v>
      </c>
      <c r="C150" s="295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2019. ÉVI KÖLTSÉGVETÉS
KÖTELEZŐ FELADATAINAK MÉRLEGE &amp;R&amp;"Times New Roman CE,Félkövér dőlt"&amp;11 1.2. melléklet az 2/2019. (I.29.)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4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2" t="s">
        <v>754</v>
      </c>
    </row>
    <row r="2" spans="1:3" ht="24">
      <c r="A2" s="394" t="s">
        <v>561</v>
      </c>
      <c r="B2" s="356" t="s">
        <v>164</v>
      </c>
      <c r="C2" s="371" t="s">
        <v>157</v>
      </c>
    </row>
    <row r="3" spans="1:3" ht="24.75" thickBot="1">
      <c r="A3" s="435" t="s">
        <v>560</v>
      </c>
      <c r="B3" s="357" t="s">
        <v>722</v>
      </c>
      <c r="C3" s="372" t="s">
        <v>421</v>
      </c>
    </row>
    <row r="4" spans="1:3" ht="14.25" thickBot="1">
      <c r="A4" s="229"/>
      <c r="B4" s="229"/>
      <c r="C4" s="230"/>
    </row>
    <row r="5" spans="1:3" ht="13.5" thickBot="1">
      <c r="A5" s="395" t="s">
        <v>562</v>
      </c>
      <c r="B5" s="231" t="s">
        <v>412</v>
      </c>
      <c r="C5" s="232" t="s">
        <v>413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414</v>
      </c>
      <c r="C7" s="235"/>
    </row>
    <row r="8" spans="1:3" ht="13.5" thickBot="1">
      <c r="A8" s="198" t="s">
        <v>377</v>
      </c>
      <c r="B8" s="236" t="s">
        <v>119</v>
      </c>
      <c r="C8" s="315">
        <f>SUM(C9:C18)</f>
        <v>0</v>
      </c>
    </row>
    <row r="9" spans="1:3" ht="12.75">
      <c r="A9" s="436" t="s">
        <v>460</v>
      </c>
      <c r="B9" s="10" t="s">
        <v>649</v>
      </c>
      <c r="C9" s="362"/>
    </row>
    <row r="10" spans="1:3" ht="12.75">
      <c r="A10" s="437" t="s">
        <v>461</v>
      </c>
      <c r="B10" s="8" t="s">
        <v>650</v>
      </c>
      <c r="C10" s="313"/>
    </row>
    <row r="11" spans="1:3" ht="12.75">
      <c r="A11" s="437" t="s">
        <v>462</v>
      </c>
      <c r="B11" s="8" t="s">
        <v>651</v>
      </c>
      <c r="C11" s="313"/>
    </row>
    <row r="12" spans="1:3" ht="12.75">
      <c r="A12" s="437" t="s">
        <v>463</v>
      </c>
      <c r="B12" s="8" t="s">
        <v>652</v>
      </c>
      <c r="C12" s="313"/>
    </row>
    <row r="13" spans="1:3" ht="12.75">
      <c r="A13" s="437" t="s">
        <v>505</v>
      </c>
      <c r="B13" s="8" t="s">
        <v>653</v>
      </c>
      <c r="C13" s="313"/>
    </row>
    <row r="14" spans="1:3" ht="12.75">
      <c r="A14" s="437" t="s">
        <v>464</v>
      </c>
      <c r="B14" s="8" t="s">
        <v>120</v>
      </c>
      <c r="C14" s="313"/>
    </row>
    <row r="15" spans="1:3" ht="12.75">
      <c r="A15" s="437" t="s">
        <v>465</v>
      </c>
      <c r="B15" s="7" t="s">
        <v>121</v>
      </c>
      <c r="C15" s="313"/>
    </row>
    <row r="16" spans="1:3" ht="12.75">
      <c r="A16" s="437" t="s">
        <v>475</v>
      </c>
      <c r="B16" s="8" t="s">
        <v>656</v>
      </c>
      <c r="C16" s="363"/>
    </row>
    <row r="17" spans="1:3" ht="12.75">
      <c r="A17" s="437" t="s">
        <v>476</v>
      </c>
      <c r="B17" s="8" t="s">
        <v>657</v>
      </c>
      <c r="C17" s="313"/>
    </row>
    <row r="18" spans="1:3" ht="13.5" thickBot="1">
      <c r="A18" s="437" t="s">
        <v>477</v>
      </c>
      <c r="B18" s="7" t="s">
        <v>658</v>
      </c>
      <c r="C18" s="314"/>
    </row>
    <row r="19" spans="1:3" ht="13.5" thickBot="1">
      <c r="A19" s="198" t="s">
        <v>378</v>
      </c>
      <c r="B19" s="236" t="s">
        <v>122</v>
      </c>
      <c r="C19" s="315">
        <f>SUM(C20:C22)</f>
        <v>0</v>
      </c>
    </row>
    <row r="20" spans="1:3" ht="12.75">
      <c r="A20" s="437" t="s">
        <v>466</v>
      </c>
      <c r="B20" s="9" t="s">
        <v>624</v>
      </c>
      <c r="C20" s="313"/>
    </row>
    <row r="21" spans="1:3" ht="12.75">
      <c r="A21" s="437" t="s">
        <v>467</v>
      </c>
      <c r="B21" s="8" t="s">
        <v>123</v>
      </c>
      <c r="C21" s="313"/>
    </row>
    <row r="22" spans="1:3" ht="12.75">
      <c r="A22" s="437" t="s">
        <v>468</v>
      </c>
      <c r="B22" s="8" t="s">
        <v>124</v>
      </c>
      <c r="C22" s="313"/>
    </row>
    <row r="23" spans="1:3" ht="13.5" thickBot="1">
      <c r="A23" s="437" t="s">
        <v>469</v>
      </c>
      <c r="B23" s="8" t="s">
        <v>362</v>
      </c>
      <c r="C23" s="313"/>
    </row>
    <row r="24" spans="1:3" ht="13.5" thickBot="1">
      <c r="A24" s="206" t="s">
        <v>379</v>
      </c>
      <c r="B24" s="121" t="s">
        <v>531</v>
      </c>
      <c r="C24" s="342"/>
    </row>
    <row r="25" spans="1:3" ht="13.5" thickBot="1">
      <c r="A25" s="206" t="s">
        <v>380</v>
      </c>
      <c r="B25" s="121" t="s">
        <v>125</v>
      </c>
      <c r="C25" s="315">
        <f>+C26+C27</f>
        <v>0</v>
      </c>
    </row>
    <row r="26" spans="1:3" ht="12.75">
      <c r="A26" s="438" t="s">
        <v>634</v>
      </c>
      <c r="B26" s="439" t="s">
        <v>123</v>
      </c>
      <c r="C26" s="75"/>
    </row>
    <row r="27" spans="1:3" ht="12.75">
      <c r="A27" s="438" t="s">
        <v>637</v>
      </c>
      <c r="B27" s="440" t="s">
        <v>126</v>
      </c>
      <c r="C27" s="316"/>
    </row>
    <row r="28" spans="1:3" ht="13.5" thickBot="1">
      <c r="A28" s="437" t="s">
        <v>638</v>
      </c>
      <c r="B28" s="441" t="s">
        <v>127</v>
      </c>
      <c r="C28" s="82"/>
    </row>
    <row r="29" spans="1:3" ht="13.5" thickBot="1">
      <c r="A29" s="206" t="s">
        <v>381</v>
      </c>
      <c r="B29" s="121" t="s">
        <v>128</v>
      </c>
      <c r="C29" s="315">
        <f>+C30+C31+C32</f>
        <v>0</v>
      </c>
    </row>
    <row r="30" spans="1:3" ht="12.75">
      <c r="A30" s="438" t="s">
        <v>453</v>
      </c>
      <c r="B30" s="439" t="s">
        <v>663</v>
      </c>
      <c r="C30" s="75"/>
    </row>
    <row r="31" spans="1:3" ht="12.75">
      <c r="A31" s="438" t="s">
        <v>454</v>
      </c>
      <c r="B31" s="440" t="s">
        <v>664</v>
      </c>
      <c r="C31" s="316"/>
    </row>
    <row r="32" spans="1:3" ht="13.5" thickBot="1">
      <c r="A32" s="437" t="s">
        <v>455</v>
      </c>
      <c r="B32" s="137" t="s">
        <v>665</v>
      </c>
      <c r="C32" s="82"/>
    </row>
    <row r="33" spans="1:3" ht="13.5" thickBot="1">
      <c r="A33" s="206" t="s">
        <v>382</v>
      </c>
      <c r="B33" s="121" t="s">
        <v>75</v>
      </c>
      <c r="C33" s="342"/>
    </row>
    <row r="34" spans="1:3" ht="13.5" thickBot="1">
      <c r="A34" s="206" t="s">
        <v>383</v>
      </c>
      <c r="B34" s="121" t="s">
        <v>129</v>
      </c>
      <c r="C34" s="364"/>
    </row>
    <row r="35" spans="1:3" ht="13.5" thickBot="1">
      <c r="A35" s="198" t="s">
        <v>384</v>
      </c>
      <c r="B35" s="121" t="s">
        <v>130</v>
      </c>
      <c r="C35" s="365">
        <f>+C8+C19+C24+C25+C29+C33+C34</f>
        <v>0</v>
      </c>
    </row>
    <row r="36" spans="1:3" ht="13.5" thickBot="1">
      <c r="A36" s="237" t="s">
        <v>385</v>
      </c>
      <c r="B36" s="121" t="s">
        <v>131</v>
      </c>
      <c r="C36" s="365">
        <f>+C37+C38+C39</f>
        <v>0</v>
      </c>
    </row>
    <row r="37" spans="1:3" ht="12.75">
      <c r="A37" s="438" t="s">
        <v>132</v>
      </c>
      <c r="B37" s="439" t="s">
        <v>598</v>
      </c>
      <c r="C37" s="75"/>
    </row>
    <row r="38" spans="1:3" ht="12.75">
      <c r="A38" s="438" t="s">
        <v>133</v>
      </c>
      <c r="B38" s="440" t="s">
        <v>363</v>
      </c>
      <c r="C38" s="316"/>
    </row>
    <row r="39" spans="1:3" ht="13.5" thickBot="1">
      <c r="A39" s="437" t="s">
        <v>134</v>
      </c>
      <c r="B39" s="137" t="s">
        <v>135</v>
      </c>
      <c r="C39" s="82"/>
    </row>
    <row r="40" spans="1:3" ht="13.5" thickBot="1">
      <c r="A40" s="237" t="s">
        <v>386</v>
      </c>
      <c r="B40" s="238" t="s">
        <v>136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416</v>
      </c>
      <c r="C42" s="368"/>
    </row>
    <row r="43" spans="1:3" ht="13.5" thickBot="1">
      <c r="A43" s="206" t="s">
        <v>377</v>
      </c>
      <c r="B43" s="121" t="s">
        <v>137</v>
      </c>
      <c r="C43" s="315">
        <f>SUM(C44:C48)</f>
        <v>0</v>
      </c>
    </row>
    <row r="44" spans="1:3" ht="12.75">
      <c r="A44" s="437" t="s">
        <v>460</v>
      </c>
      <c r="B44" s="9" t="s">
        <v>407</v>
      </c>
      <c r="C44" s="75"/>
    </row>
    <row r="45" spans="1:3" ht="12.75">
      <c r="A45" s="437" t="s">
        <v>461</v>
      </c>
      <c r="B45" s="8" t="s">
        <v>540</v>
      </c>
      <c r="C45" s="78"/>
    </row>
    <row r="46" spans="1:3" ht="12.75">
      <c r="A46" s="437" t="s">
        <v>462</v>
      </c>
      <c r="B46" s="8" t="s">
        <v>497</v>
      </c>
      <c r="C46" s="78"/>
    </row>
    <row r="47" spans="1:3" ht="12.75">
      <c r="A47" s="437" t="s">
        <v>463</v>
      </c>
      <c r="B47" s="8" t="s">
        <v>541</v>
      </c>
      <c r="C47" s="78"/>
    </row>
    <row r="48" spans="1:3" ht="13.5" thickBot="1">
      <c r="A48" s="437" t="s">
        <v>505</v>
      </c>
      <c r="B48" s="8" t="s">
        <v>542</v>
      </c>
      <c r="C48" s="78"/>
    </row>
    <row r="49" spans="1:3" ht="13.5" thickBot="1">
      <c r="A49" s="206" t="s">
        <v>378</v>
      </c>
      <c r="B49" s="121" t="s">
        <v>138</v>
      </c>
      <c r="C49" s="315">
        <f>SUM(C50:C52)</f>
        <v>0</v>
      </c>
    </row>
    <row r="50" spans="1:3" ht="12.75">
      <c r="A50" s="437" t="s">
        <v>466</v>
      </c>
      <c r="B50" s="9" t="s">
        <v>589</v>
      </c>
      <c r="C50" s="75"/>
    </row>
    <row r="51" spans="1:3" ht="12.75">
      <c r="A51" s="437" t="s">
        <v>467</v>
      </c>
      <c r="B51" s="8" t="s">
        <v>544</v>
      </c>
      <c r="C51" s="78"/>
    </row>
    <row r="52" spans="1:3" ht="12.75">
      <c r="A52" s="437" t="s">
        <v>468</v>
      </c>
      <c r="B52" s="8" t="s">
        <v>417</v>
      </c>
      <c r="C52" s="78"/>
    </row>
    <row r="53" spans="1:3" ht="13.5" thickBot="1">
      <c r="A53" s="437" t="s">
        <v>469</v>
      </c>
      <c r="B53" s="8" t="s">
        <v>364</v>
      </c>
      <c r="C53" s="78"/>
    </row>
    <row r="54" spans="1:3" ht="13.5" thickBot="1">
      <c r="A54" s="206" t="s">
        <v>379</v>
      </c>
      <c r="B54" s="245" t="s">
        <v>139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563</v>
      </c>
      <c r="B56" s="249"/>
      <c r="C56" s="118"/>
    </row>
    <row r="57" spans="1:3" ht="13.5" thickBot="1">
      <c r="A57" s="248" t="s">
        <v>564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901" t="s">
        <v>365</v>
      </c>
      <c r="B1" s="901"/>
      <c r="C1" s="901"/>
      <c r="D1" s="901"/>
      <c r="E1" s="901"/>
      <c r="F1" s="901"/>
      <c r="G1" s="901"/>
    </row>
    <row r="2" ht="12.75">
      <c r="C2" s="46" t="s">
        <v>705</v>
      </c>
    </row>
    <row r="3" spans="1:7" s="161" customFormat="1" ht="27" customHeight="1">
      <c r="A3" s="159" t="s">
        <v>568</v>
      </c>
      <c r="B3" s="160"/>
      <c r="C3" s="900" t="s">
        <v>569</v>
      </c>
      <c r="D3" s="900"/>
      <c r="E3" s="900"/>
      <c r="F3" s="900"/>
      <c r="G3" s="900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570</v>
      </c>
      <c r="B5" s="160"/>
      <c r="C5" s="900" t="s">
        <v>569</v>
      </c>
      <c r="D5" s="900"/>
      <c r="E5" s="900"/>
      <c r="F5" s="900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706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571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375</v>
      </c>
      <c r="B9" s="196" t="s">
        <v>572</v>
      </c>
      <c r="C9" s="196" t="s">
        <v>573</v>
      </c>
      <c r="D9" s="196" t="s">
        <v>574</v>
      </c>
      <c r="E9" s="196" t="s">
        <v>575</v>
      </c>
      <c r="F9" s="196" t="s">
        <v>576</v>
      </c>
      <c r="G9" s="197" t="s">
        <v>410</v>
      </c>
    </row>
    <row r="10" spans="1:7" ht="24" customHeight="1">
      <c r="A10" s="253" t="s">
        <v>377</v>
      </c>
      <c r="B10" s="204" t="s">
        <v>577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378</v>
      </c>
      <c r="B11" s="205" t="s">
        <v>578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379</v>
      </c>
      <c r="B12" s="205" t="s">
        <v>579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380</v>
      </c>
      <c r="B13" s="205" t="s">
        <v>580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381</v>
      </c>
      <c r="B14" s="205" t="s">
        <v>581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382</v>
      </c>
      <c r="B15" s="258" t="s">
        <v>582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383</v>
      </c>
      <c r="B16" s="261" t="s">
        <v>410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583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2/2019. (I.29.)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15">
      <selection activeCell="C140" sqref="C140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4" width="19.125" style="380" bestFit="1" customWidth="1"/>
    <col min="5" max="5" width="9.00390625" style="37" customWidth="1"/>
    <col min="6" max="16384" width="9.375" style="37" customWidth="1"/>
  </cols>
  <sheetData>
    <row r="1" spans="1:4" ht="15.75" customHeight="1">
      <c r="A1" s="876" t="s">
        <v>374</v>
      </c>
      <c r="B1" s="876"/>
      <c r="C1" s="876"/>
      <c r="D1" s="876"/>
    </row>
    <row r="2" spans="1:4" ht="15.75" customHeight="1" thickBot="1">
      <c r="A2" s="903"/>
      <c r="B2" s="903"/>
      <c r="C2" s="466"/>
      <c r="D2" s="467"/>
    </row>
    <row r="3" spans="1:4" ht="37.5" customHeight="1" thickBot="1">
      <c r="A3" s="468" t="s">
        <v>430</v>
      </c>
      <c r="B3" s="469" t="s">
        <v>376</v>
      </c>
      <c r="C3" s="470" t="s">
        <v>766</v>
      </c>
      <c r="D3" s="471" t="s">
        <v>767</v>
      </c>
    </row>
    <row r="4" spans="1:4" s="39" customFormat="1" ht="15.75" customHeight="1" thickBot="1">
      <c r="A4" s="468">
        <v>1</v>
      </c>
      <c r="B4" s="469">
        <v>2</v>
      </c>
      <c r="C4" s="469">
        <v>3</v>
      </c>
      <c r="D4" s="471">
        <v>4</v>
      </c>
    </row>
    <row r="5" spans="1:4" s="1" customFormat="1" ht="15" customHeight="1" thickBot="1">
      <c r="A5" s="472" t="s">
        <v>377</v>
      </c>
      <c r="B5" s="473" t="s">
        <v>616</v>
      </c>
      <c r="C5" s="474">
        <v>447240084</v>
      </c>
      <c r="D5" s="475">
        <v>427600905</v>
      </c>
    </row>
    <row r="6" spans="1:4" s="1" customFormat="1" ht="15.75" customHeight="1">
      <c r="A6" s="476" t="s">
        <v>460</v>
      </c>
      <c r="B6" s="477" t="s">
        <v>617</v>
      </c>
      <c r="C6" s="478">
        <v>134265650</v>
      </c>
      <c r="D6" s="479">
        <v>133935865</v>
      </c>
    </row>
    <row r="7" spans="1:4" s="1" customFormat="1" ht="15" customHeight="1">
      <c r="A7" s="480" t="s">
        <v>461</v>
      </c>
      <c r="B7" s="481" t="s">
        <v>618</v>
      </c>
      <c r="C7" s="482">
        <v>126609667</v>
      </c>
      <c r="D7" s="483">
        <v>131200950</v>
      </c>
    </row>
    <row r="8" spans="1:4" s="1" customFormat="1" ht="15" customHeight="1">
      <c r="A8" s="480" t="s">
        <v>462</v>
      </c>
      <c r="B8" s="481" t="s">
        <v>619</v>
      </c>
      <c r="C8" s="482">
        <v>167051121</v>
      </c>
      <c r="D8" s="483">
        <v>155833290</v>
      </c>
    </row>
    <row r="9" spans="1:4" s="1" customFormat="1" ht="15" customHeight="1">
      <c r="A9" s="480" t="s">
        <v>463</v>
      </c>
      <c r="B9" s="481" t="s">
        <v>620</v>
      </c>
      <c r="C9" s="482">
        <v>7571194</v>
      </c>
      <c r="D9" s="483">
        <v>6630800</v>
      </c>
    </row>
    <row r="10" spans="1:4" s="1" customFormat="1" ht="13.5" customHeight="1">
      <c r="A10" s="480" t="s">
        <v>505</v>
      </c>
      <c r="B10" s="481" t="s">
        <v>621</v>
      </c>
      <c r="C10" s="484">
        <v>1975934</v>
      </c>
      <c r="D10" s="483"/>
    </row>
    <row r="11" spans="1:4" s="1" customFormat="1" ht="13.5" customHeight="1">
      <c r="A11" s="485" t="s">
        <v>464</v>
      </c>
      <c r="B11" s="486" t="s">
        <v>622</v>
      </c>
      <c r="C11" s="487">
        <v>9766518</v>
      </c>
      <c r="D11" s="483"/>
    </row>
    <row r="12" spans="1:4" s="1" customFormat="1" ht="15" customHeight="1">
      <c r="A12" s="480" t="s">
        <v>465</v>
      </c>
      <c r="B12" s="481" t="s">
        <v>310</v>
      </c>
      <c r="C12" s="482"/>
      <c r="D12" s="483"/>
    </row>
    <row r="13" spans="1:4" s="1" customFormat="1" ht="15" customHeight="1">
      <c r="A13" s="480" t="s">
        <v>475</v>
      </c>
      <c r="B13" s="481" t="s">
        <v>311</v>
      </c>
      <c r="C13" s="482"/>
      <c r="D13" s="483"/>
    </row>
    <row r="14" spans="1:4" s="1" customFormat="1" ht="15" customHeight="1">
      <c r="A14" s="480" t="s">
        <v>476</v>
      </c>
      <c r="B14" s="481" t="s">
        <v>312</v>
      </c>
      <c r="C14" s="482"/>
      <c r="D14" s="483"/>
    </row>
    <row r="15" spans="1:4" s="1" customFormat="1" ht="15" customHeight="1" thickBot="1">
      <c r="A15" s="480" t="s">
        <v>477</v>
      </c>
      <c r="B15" s="481" t="s">
        <v>313</v>
      </c>
      <c r="C15" s="482"/>
      <c r="D15" s="483"/>
    </row>
    <row r="16" spans="1:4" s="1" customFormat="1" ht="14.25" customHeight="1" thickBot="1">
      <c r="A16" s="472" t="s">
        <v>378</v>
      </c>
      <c r="B16" s="488" t="s">
        <v>623</v>
      </c>
      <c r="C16" s="474">
        <v>17934282</v>
      </c>
      <c r="D16" s="475">
        <v>13958344</v>
      </c>
    </row>
    <row r="17" spans="1:4" s="1" customFormat="1" ht="15" customHeight="1">
      <c r="A17" s="476" t="s">
        <v>466</v>
      </c>
      <c r="B17" s="481" t="s">
        <v>251</v>
      </c>
      <c r="C17" s="478"/>
      <c r="D17" s="479"/>
    </row>
    <row r="18" spans="1:4" s="1" customFormat="1" ht="13.5" customHeight="1">
      <c r="A18" s="480" t="s">
        <v>467</v>
      </c>
      <c r="B18" s="481" t="s">
        <v>252</v>
      </c>
      <c r="C18" s="482"/>
      <c r="D18" s="483"/>
    </row>
    <row r="19" spans="1:4" s="1" customFormat="1" ht="15" customHeight="1">
      <c r="A19" s="480" t="s">
        <v>468</v>
      </c>
      <c r="B19" s="481" t="s">
        <v>248</v>
      </c>
      <c r="C19" s="482">
        <v>11262000</v>
      </c>
      <c r="D19" s="483">
        <v>11092800</v>
      </c>
    </row>
    <row r="20" spans="1:4" s="1" customFormat="1" ht="15" customHeight="1">
      <c r="A20" s="480" t="s">
        <v>469</v>
      </c>
      <c r="B20" s="481" t="s">
        <v>249</v>
      </c>
      <c r="C20" s="482">
        <v>6672282</v>
      </c>
      <c r="D20" s="483"/>
    </row>
    <row r="21" spans="1:4" s="1" customFormat="1" ht="13.5" customHeight="1">
      <c r="A21" s="480" t="s">
        <v>470</v>
      </c>
      <c r="B21" s="481" t="s">
        <v>756</v>
      </c>
      <c r="C21" s="482"/>
      <c r="D21" s="483">
        <v>2865544</v>
      </c>
    </row>
    <row r="22" spans="1:4" s="1" customFormat="1" ht="13.5" customHeight="1">
      <c r="A22" s="480" t="s">
        <v>314</v>
      </c>
      <c r="B22" s="481" t="s">
        <v>315</v>
      </c>
      <c r="C22" s="489"/>
      <c r="D22" s="490"/>
    </row>
    <row r="23" spans="1:4" s="1" customFormat="1" ht="13.5" customHeight="1">
      <c r="A23" s="480" t="s">
        <v>479</v>
      </c>
      <c r="B23" s="481" t="s">
        <v>253</v>
      </c>
      <c r="C23" s="489"/>
      <c r="D23" s="490"/>
    </row>
    <row r="24" spans="1:4" s="1" customFormat="1" ht="13.5" customHeight="1">
      <c r="A24" s="480" t="s">
        <v>481</v>
      </c>
      <c r="B24" s="481" t="s">
        <v>254</v>
      </c>
      <c r="C24" s="489"/>
      <c r="D24" s="490"/>
    </row>
    <row r="25" spans="1:4" s="1" customFormat="1" ht="15" customHeight="1">
      <c r="A25" s="480" t="s">
        <v>545</v>
      </c>
      <c r="B25" s="481" t="s">
        <v>316</v>
      </c>
      <c r="C25" s="489"/>
      <c r="D25" s="490"/>
    </row>
    <row r="26" spans="1:4" s="1" customFormat="1" ht="15" customHeight="1">
      <c r="A26" s="480" t="s">
        <v>546</v>
      </c>
      <c r="B26" s="481" t="s">
        <v>255</v>
      </c>
      <c r="C26" s="489"/>
      <c r="D26" s="490"/>
    </row>
    <row r="27" spans="1:4" s="1" customFormat="1" ht="15" customHeight="1" thickBot="1">
      <c r="A27" s="480" t="s">
        <v>547</v>
      </c>
      <c r="B27" s="481" t="s">
        <v>256</v>
      </c>
      <c r="C27" s="489"/>
      <c r="D27" s="490"/>
    </row>
    <row r="28" spans="1:4" s="1" customFormat="1" ht="13.5" customHeight="1" thickBot="1">
      <c r="A28" s="472" t="s">
        <v>379</v>
      </c>
      <c r="B28" s="473" t="s">
        <v>628</v>
      </c>
      <c r="C28" s="474">
        <v>699151186</v>
      </c>
      <c r="D28" s="475">
        <f>D33+D35</f>
        <v>311246547</v>
      </c>
    </row>
    <row r="29" spans="1:4" s="1" customFormat="1" ht="13.5" customHeight="1">
      <c r="A29" s="476" t="s">
        <v>449</v>
      </c>
      <c r="B29" s="477" t="s">
        <v>358</v>
      </c>
      <c r="C29" s="478"/>
      <c r="D29" s="479"/>
    </row>
    <row r="30" spans="1:4" s="1" customFormat="1" ht="13.5" customHeight="1">
      <c r="A30" s="480" t="s">
        <v>450</v>
      </c>
      <c r="B30" s="477" t="s">
        <v>257</v>
      </c>
      <c r="C30" s="482"/>
      <c r="D30" s="483"/>
    </row>
    <row r="31" spans="1:4" s="1" customFormat="1" ht="15.75" customHeight="1">
      <c r="A31" s="480" t="s">
        <v>451</v>
      </c>
      <c r="B31" s="477" t="s">
        <v>258</v>
      </c>
      <c r="C31" s="482"/>
      <c r="D31" s="483"/>
    </row>
    <row r="32" spans="1:4" s="1" customFormat="1" ht="15" customHeight="1">
      <c r="A32" s="480" t="s">
        <v>452</v>
      </c>
      <c r="B32" s="481" t="s">
        <v>239</v>
      </c>
      <c r="C32" s="482"/>
      <c r="D32" s="483"/>
    </row>
    <row r="33" spans="1:4" s="1" customFormat="1" ht="15" customHeight="1">
      <c r="A33" s="480" t="s">
        <v>317</v>
      </c>
      <c r="B33" s="481" t="s">
        <v>717</v>
      </c>
      <c r="C33" s="482"/>
      <c r="D33" s="483">
        <v>311246547</v>
      </c>
    </row>
    <row r="34" spans="1:4" s="1" customFormat="1" ht="15" customHeight="1">
      <c r="A34" s="480" t="s">
        <v>318</v>
      </c>
      <c r="B34" s="481" t="s">
        <v>632</v>
      </c>
      <c r="C34" s="482"/>
      <c r="D34" s="483"/>
    </row>
    <row r="35" spans="1:4" s="1" customFormat="1" ht="13.5" customHeight="1">
      <c r="A35" s="480" t="s">
        <v>319</v>
      </c>
      <c r="B35" s="481" t="s">
        <v>238</v>
      </c>
      <c r="C35" s="482">
        <v>699151186</v>
      </c>
      <c r="D35" s="483"/>
    </row>
    <row r="36" spans="1:4" s="1" customFormat="1" ht="13.5" customHeight="1" thickBot="1">
      <c r="A36" s="485" t="s">
        <v>321</v>
      </c>
      <c r="B36" s="486" t="s">
        <v>320</v>
      </c>
      <c r="C36" s="489"/>
      <c r="D36" s="490"/>
    </row>
    <row r="37" spans="1:4" s="1" customFormat="1" ht="15" customHeight="1" thickBot="1">
      <c r="A37" s="472" t="s">
        <v>530</v>
      </c>
      <c r="B37" s="473" t="s">
        <v>633</v>
      </c>
      <c r="C37" s="491">
        <v>144300000</v>
      </c>
      <c r="D37" s="492">
        <v>170700000</v>
      </c>
    </row>
    <row r="38" spans="1:4" s="1" customFormat="1" ht="14.25" customHeight="1">
      <c r="A38" s="476" t="s">
        <v>634</v>
      </c>
      <c r="B38" s="477" t="s">
        <v>640</v>
      </c>
      <c r="C38" s="493">
        <v>120900000</v>
      </c>
      <c r="D38" s="494">
        <v>146000000</v>
      </c>
    </row>
    <row r="39" spans="1:4" s="1" customFormat="1" ht="13.5" customHeight="1">
      <c r="A39" s="480" t="s">
        <v>635</v>
      </c>
      <c r="B39" s="481" t="s">
        <v>641</v>
      </c>
      <c r="C39" s="482">
        <v>5900000</v>
      </c>
      <c r="D39" s="483">
        <v>6000000</v>
      </c>
    </row>
    <row r="40" spans="1:4" s="1" customFormat="1" ht="13.5" customHeight="1">
      <c r="A40" s="480" t="s">
        <v>636</v>
      </c>
      <c r="B40" s="481" t="s">
        <v>642</v>
      </c>
      <c r="C40" s="482">
        <v>115000000</v>
      </c>
      <c r="D40" s="483">
        <v>140000000</v>
      </c>
    </row>
    <row r="41" spans="1:4" s="1" customFormat="1" ht="13.5" customHeight="1">
      <c r="A41" s="480" t="s">
        <v>637</v>
      </c>
      <c r="B41" s="481" t="s">
        <v>643</v>
      </c>
      <c r="C41" s="482">
        <v>21000000</v>
      </c>
      <c r="D41" s="483">
        <v>22000000</v>
      </c>
    </row>
    <row r="42" spans="1:4" s="1" customFormat="1" ht="15" customHeight="1">
      <c r="A42" s="480" t="s">
        <v>638</v>
      </c>
      <c r="B42" s="481" t="s">
        <v>644</v>
      </c>
      <c r="C42" s="482">
        <v>900000</v>
      </c>
      <c r="D42" s="483">
        <v>1000000</v>
      </c>
    </row>
    <row r="43" spans="1:4" s="1" customFormat="1" ht="15" customHeight="1">
      <c r="A43" s="485" t="s">
        <v>639</v>
      </c>
      <c r="B43" s="704" t="s">
        <v>215</v>
      </c>
      <c r="C43" s="489">
        <v>1000000</v>
      </c>
      <c r="D43" s="490">
        <v>900000</v>
      </c>
    </row>
    <row r="44" spans="1:4" s="1" customFormat="1" ht="15.75" customHeight="1" thickBot="1">
      <c r="A44" s="485" t="s">
        <v>213</v>
      </c>
      <c r="B44" s="486" t="s">
        <v>645</v>
      </c>
      <c r="C44" s="489">
        <v>500000</v>
      </c>
      <c r="D44" s="490">
        <v>800000</v>
      </c>
    </row>
    <row r="45" spans="1:4" s="1" customFormat="1" ht="14.25" customHeight="1" thickBot="1">
      <c r="A45" s="472" t="s">
        <v>381</v>
      </c>
      <c r="B45" s="473" t="s">
        <v>646</v>
      </c>
      <c r="C45" s="474">
        <v>137783517</v>
      </c>
      <c r="D45" s="475">
        <v>122948200</v>
      </c>
    </row>
    <row r="46" spans="1:4" s="1" customFormat="1" ht="15" customHeight="1">
      <c r="A46" s="476" t="s">
        <v>453</v>
      </c>
      <c r="B46" s="477" t="s">
        <v>649</v>
      </c>
      <c r="C46" s="478"/>
      <c r="D46" s="479"/>
    </row>
    <row r="47" spans="1:4" s="1" customFormat="1" ht="13.5" customHeight="1">
      <c r="A47" s="480" t="s">
        <v>454</v>
      </c>
      <c r="B47" s="481" t="s">
        <v>650</v>
      </c>
      <c r="C47" s="482">
        <v>18503920</v>
      </c>
      <c r="D47" s="483">
        <v>14700000</v>
      </c>
    </row>
    <row r="48" spans="1:4" s="1" customFormat="1" ht="13.5" customHeight="1">
      <c r="A48" s="480" t="s">
        <v>455</v>
      </c>
      <c r="B48" s="481" t="s">
        <v>651</v>
      </c>
      <c r="C48" s="482">
        <v>470000</v>
      </c>
      <c r="D48" s="483">
        <v>350000</v>
      </c>
    </row>
    <row r="49" spans="1:4" s="1" customFormat="1" ht="13.5" customHeight="1">
      <c r="A49" s="480" t="s">
        <v>532</v>
      </c>
      <c r="B49" s="481" t="s">
        <v>652</v>
      </c>
      <c r="C49" s="482">
        <v>2600000</v>
      </c>
      <c r="D49" s="483"/>
    </row>
    <row r="50" spans="1:4" s="1" customFormat="1" ht="13.5" customHeight="1">
      <c r="A50" s="480" t="s">
        <v>533</v>
      </c>
      <c r="B50" s="481" t="s">
        <v>653</v>
      </c>
      <c r="C50" s="482">
        <v>84701200</v>
      </c>
      <c r="D50" s="483">
        <v>89093200</v>
      </c>
    </row>
    <row r="51" spans="1:4" s="1" customFormat="1" ht="13.5" customHeight="1">
      <c r="A51" s="480" t="s">
        <v>534</v>
      </c>
      <c r="B51" s="481" t="s">
        <v>654</v>
      </c>
      <c r="C51" s="482">
        <v>7291000</v>
      </c>
      <c r="D51" s="483">
        <v>3305000</v>
      </c>
    </row>
    <row r="52" spans="1:4" s="1" customFormat="1" ht="13.5" customHeight="1">
      <c r="A52" s="480" t="s">
        <v>535</v>
      </c>
      <c r="B52" s="481" t="s">
        <v>655</v>
      </c>
      <c r="C52" s="482">
        <v>10312000</v>
      </c>
      <c r="D52" s="483">
        <v>9950000</v>
      </c>
    </row>
    <row r="53" spans="1:4" s="1" customFormat="1" ht="15" customHeight="1">
      <c r="A53" s="480" t="s">
        <v>536</v>
      </c>
      <c r="B53" s="481" t="s">
        <v>656</v>
      </c>
      <c r="C53" s="482">
        <v>4001400</v>
      </c>
      <c r="D53" s="483">
        <v>50000</v>
      </c>
    </row>
    <row r="54" spans="1:4" s="1" customFormat="1" ht="13.5" customHeight="1">
      <c r="A54" s="480" t="s">
        <v>647</v>
      </c>
      <c r="B54" s="481" t="s">
        <v>657</v>
      </c>
      <c r="C54" s="495"/>
      <c r="D54" s="496"/>
    </row>
    <row r="55" spans="1:4" s="1" customFormat="1" ht="14.25" customHeight="1" thickBot="1">
      <c r="A55" s="485" t="s">
        <v>648</v>
      </c>
      <c r="B55" s="486" t="s">
        <v>658</v>
      </c>
      <c r="C55" s="497">
        <v>9903997</v>
      </c>
      <c r="D55" s="498">
        <v>5500000</v>
      </c>
    </row>
    <row r="56" spans="1:4" s="1" customFormat="1" ht="18" customHeight="1" thickBot="1">
      <c r="A56" s="472" t="s">
        <v>382</v>
      </c>
      <c r="B56" s="473" t="s">
        <v>659</v>
      </c>
      <c r="C56" s="474">
        <v>18659765</v>
      </c>
      <c r="D56" s="475"/>
    </row>
    <row r="57" spans="1:4" s="1" customFormat="1" ht="18" customHeight="1">
      <c r="A57" s="476" t="s">
        <v>456</v>
      </c>
      <c r="B57" s="477" t="s">
        <v>663</v>
      </c>
      <c r="C57" s="499"/>
      <c r="D57" s="500"/>
    </row>
    <row r="58" spans="1:4" s="1" customFormat="1" ht="15.75" customHeight="1">
      <c r="A58" s="480" t="s">
        <v>457</v>
      </c>
      <c r="B58" s="481" t="s">
        <v>664</v>
      </c>
      <c r="C58" s="495">
        <v>18659765</v>
      </c>
      <c r="D58" s="496"/>
    </row>
    <row r="59" spans="1:4" s="1" customFormat="1" ht="17.25" customHeight="1">
      <c r="A59" s="480" t="s">
        <v>660</v>
      </c>
      <c r="B59" s="481" t="s">
        <v>665</v>
      </c>
      <c r="C59" s="495"/>
      <c r="D59" s="496"/>
    </row>
    <row r="60" spans="1:4" s="1" customFormat="1" ht="15" customHeight="1">
      <c r="A60" s="480" t="s">
        <v>661</v>
      </c>
      <c r="B60" s="481" t="s">
        <v>165</v>
      </c>
      <c r="C60" s="495"/>
      <c r="D60" s="496"/>
    </row>
    <row r="61" spans="1:4" s="1" customFormat="1" ht="16.5" customHeight="1" thickBot="1">
      <c r="A61" s="485" t="s">
        <v>662</v>
      </c>
      <c r="B61" s="486" t="s">
        <v>667</v>
      </c>
      <c r="C61" s="497"/>
      <c r="D61" s="498"/>
    </row>
    <row r="62" spans="1:4" s="1" customFormat="1" ht="15" customHeight="1" thickBot="1">
      <c r="A62" s="472" t="s">
        <v>537</v>
      </c>
      <c r="B62" s="473" t="s">
        <v>668</v>
      </c>
      <c r="C62" s="474">
        <v>3705544</v>
      </c>
      <c r="D62" s="475"/>
    </row>
    <row r="63" spans="1:4" s="1" customFormat="1" ht="15.75" customHeight="1">
      <c r="A63" s="476" t="s">
        <v>458</v>
      </c>
      <c r="B63" s="481" t="s">
        <v>151</v>
      </c>
      <c r="C63" s="478"/>
      <c r="D63" s="479"/>
    </row>
    <row r="64" spans="1:4" s="1" customFormat="1" ht="15" customHeight="1">
      <c r="A64" s="480" t="s">
        <v>459</v>
      </c>
      <c r="B64" s="481" t="s">
        <v>301</v>
      </c>
      <c r="C64" s="482">
        <v>840000</v>
      </c>
      <c r="D64" s="483"/>
    </row>
    <row r="65" spans="1:4" s="1" customFormat="1" ht="15.75" customHeight="1">
      <c r="A65" s="480" t="s">
        <v>672</v>
      </c>
      <c r="B65" s="481" t="s">
        <v>670</v>
      </c>
      <c r="C65" s="482">
        <v>2865544</v>
      </c>
      <c r="D65" s="483"/>
    </row>
    <row r="66" spans="1:4" s="1" customFormat="1" ht="15" customHeight="1" thickBot="1">
      <c r="A66" s="485" t="s">
        <v>673</v>
      </c>
      <c r="B66" s="486" t="s">
        <v>671</v>
      </c>
      <c r="C66" s="489"/>
      <c r="D66" s="490"/>
    </row>
    <row r="67" spans="1:4" s="1" customFormat="1" ht="13.5" customHeight="1" thickBot="1">
      <c r="A67" s="472" t="s">
        <v>384</v>
      </c>
      <c r="B67" s="488" t="s">
        <v>674</v>
      </c>
      <c r="C67" s="474">
        <v>6989820</v>
      </c>
      <c r="D67" s="475"/>
    </row>
    <row r="68" spans="1:4" s="1" customFormat="1" ht="12" customHeight="1">
      <c r="A68" s="480" t="s">
        <v>538</v>
      </c>
      <c r="B68" s="481" t="s">
        <v>677</v>
      </c>
      <c r="C68" s="495"/>
      <c r="D68" s="496"/>
    </row>
    <row r="69" spans="1:4" s="1" customFormat="1" ht="12" customHeight="1">
      <c r="A69" s="480" t="s">
        <v>539</v>
      </c>
      <c r="B69" s="481" t="s">
        <v>152</v>
      </c>
      <c r="C69" s="495"/>
      <c r="D69" s="496"/>
    </row>
    <row r="70" spans="1:4" s="1" customFormat="1" ht="12" customHeight="1">
      <c r="A70" s="480" t="s">
        <v>591</v>
      </c>
      <c r="B70" s="481" t="s">
        <v>677</v>
      </c>
      <c r="C70" s="495">
        <v>6989820</v>
      </c>
      <c r="D70" s="496"/>
    </row>
    <row r="71" spans="1:4" s="1" customFormat="1" ht="12" customHeight="1" thickBot="1">
      <c r="A71" s="480" t="s">
        <v>675</v>
      </c>
      <c r="B71" s="486" t="s">
        <v>302</v>
      </c>
      <c r="C71" s="495"/>
      <c r="D71" s="496"/>
    </row>
    <row r="72" spans="1:4" s="1" customFormat="1" ht="12" customHeight="1" thickBot="1">
      <c r="A72" s="472" t="s">
        <v>385</v>
      </c>
      <c r="B72" s="473" t="s">
        <v>679</v>
      </c>
      <c r="C72" s="491">
        <v>1475764198</v>
      </c>
      <c r="D72" s="492">
        <v>1043286116</v>
      </c>
    </row>
    <row r="73" spans="1:4" s="1" customFormat="1" ht="15.75" customHeight="1" thickBot="1">
      <c r="A73" s="501" t="s">
        <v>680</v>
      </c>
      <c r="B73" s="488" t="s">
        <v>681</v>
      </c>
      <c r="C73" s="474"/>
      <c r="D73" s="475"/>
    </row>
    <row r="74" spans="1:4" s="1" customFormat="1" ht="12.75" customHeight="1">
      <c r="A74" s="480" t="s">
        <v>12</v>
      </c>
      <c r="B74" s="477" t="s">
        <v>682</v>
      </c>
      <c r="C74" s="495"/>
      <c r="D74" s="496"/>
    </row>
    <row r="75" spans="1:4" s="1" customFormat="1" ht="13.5" customHeight="1">
      <c r="A75" s="480" t="s">
        <v>21</v>
      </c>
      <c r="B75" s="481" t="s">
        <v>683</v>
      </c>
      <c r="C75" s="495"/>
      <c r="D75" s="496"/>
    </row>
    <row r="76" spans="1:4" s="1" customFormat="1" ht="12" customHeight="1" thickBot="1">
      <c r="A76" s="480" t="s">
        <v>22</v>
      </c>
      <c r="B76" s="502" t="s">
        <v>159</v>
      </c>
      <c r="C76" s="495"/>
      <c r="D76" s="496"/>
    </row>
    <row r="77" spans="1:4" s="1" customFormat="1" ht="17.25" customHeight="1" thickBot="1">
      <c r="A77" s="501" t="s">
        <v>685</v>
      </c>
      <c r="B77" s="488" t="s">
        <v>686</v>
      </c>
      <c r="C77" s="474">
        <v>560000000</v>
      </c>
      <c r="D77" s="475">
        <f>D78</f>
        <v>0</v>
      </c>
    </row>
    <row r="78" spans="1:4" s="1" customFormat="1" ht="15.75" customHeight="1">
      <c r="A78" s="480" t="s">
        <v>506</v>
      </c>
      <c r="B78" s="477" t="s">
        <v>687</v>
      </c>
      <c r="C78" s="495">
        <v>560000000</v>
      </c>
      <c r="D78" s="496"/>
    </row>
    <row r="79" spans="1:4" s="1" customFormat="1" ht="12" customHeight="1">
      <c r="A79" s="480" t="s">
        <v>507</v>
      </c>
      <c r="B79" s="481" t="s">
        <v>688</v>
      </c>
      <c r="C79" s="495"/>
      <c r="D79" s="496"/>
    </row>
    <row r="80" spans="1:4" s="1" customFormat="1" ht="12" customHeight="1">
      <c r="A80" s="480" t="s">
        <v>13</v>
      </c>
      <c r="B80" s="481" t="s">
        <v>689</v>
      </c>
      <c r="C80" s="495"/>
      <c r="D80" s="496"/>
    </row>
    <row r="81" spans="1:6" s="1" customFormat="1" ht="17.25" customHeight="1" thickBot="1">
      <c r="A81" s="480" t="s">
        <v>14</v>
      </c>
      <c r="B81" s="486" t="s">
        <v>690</v>
      </c>
      <c r="C81" s="495"/>
      <c r="D81" s="496"/>
      <c r="F81" s="40"/>
    </row>
    <row r="82" spans="1:4" s="1" customFormat="1" ht="16.5" thickBot="1">
      <c r="A82" s="501" t="s">
        <v>691</v>
      </c>
      <c r="B82" s="488" t="s">
        <v>692</v>
      </c>
      <c r="C82" s="474">
        <v>520992772</v>
      </c>
      <c r="D82" s="475">
        <f>D83</f>
        <v>500000000</v>
      </c>
    </row>
    <row r="83" spans="1:4" s="1" customFormat="1" ht="15.75" customHeight="1">
      <c r="A83" s="480" t="s">
        <v>15</v>
      </c>
      <c r="B83" s="477" t="s">
        <v>693</v>
      </c>
      <c r="C83" s="495">
        <v>520992772</v>
      </c>
      <c r="D83" s="496">
        <v>500000000</v>
      </c>
    </row>
    <row r="84" spans="1:4" s="1" customFormat="1" ht="12" customHeight="1" thickBot="1">
      <c r="A84" s="480" t="s">
        <v>16</v>
      </c>
      <c r="B84" s="486" t="s">
        <v>694</v>
      </c>
      <c r="C84" s="495"/>
      <c r="D84" s="496"/>
    </row>
    <row r="85" spans="1:4" s="1" customFormat="1" ht="12" customHeight="1" thickBot="1">
      <c r="A85" s="501" t="s">
        <v>695</v>
      </c>
      <c r="B85" s="488" t="s">
        <v>696</v>
      </c>
      <c r="C85" s="474"/>
      <c r="D85" s="475"/>
    </row>
    <row r="86" spans="1:4" s="1" customFormat="1" ht="12" customHeight="1">
      <c r="A86" s="480" t="s">
        <v>17</v>
      </c>
      <c r="B86" s="477" t="s">
        <v>697</v>
      </c>
      <c r="C86" s="495"/>
      <c r="D86" s="496"/>
    </row>
    <row r="87" spans="1:4" s="1" customFormat="1" ht="12" customHeight="1">
      <c r="A87" s="480" t="s">
        <v>18</v>
      </c>
      <c r="B87" s="481" t="s">
        <v>698</v>
      </c>
      <c r="C87" s="495"/>
      <c r="D87" s="496"/>
    </row>
    <row r="88" spans="1:4" s="1" customFormat="1" ht="12" customHeight="1" thickBot="1">
      <c r="A88" s="480" t="s">
        <v>19</v>
      </c>
      <c r="B88" s="486" t="s">
        <v>699</v>
      </c>
      <c r="C88" s="495"/>
      <c r="D88" s="496"/>
    </row>
    <row r="89" spans="1:4" s="1" customFormat="1" ht="12" customHeight="1" thickBot="1">
      <c r="A89" s="501" t="s">
        <v>700</v>
      </c>
      <c r="B89" s="488" t="s">
        <v>20</v>
      </c>
      <c r="C89" s="474">
        <f>SUM(C90:C93)</f>
        <v>0</v>
      </c>
      <c r="D89" s="475"/>
    </row>
    <row r="90" spans="1:4" s="1" customFormat="1" ht="12" customHeight="1">
      <c r="A90" s="503" t="s">
        <v>701</v>
      </c>
      <c r="B90" s="477" t="s">
        <v>0</v>
      </c>
      <c r="C90" s="495"/>
      <c r="D90" s="496"/>
    </row>
    <row r="91" spans="1:4" s="1" customFormat="1" ht="12" customHeight="1">
      <c r="A91" s="504" t="s">
        <v>1</v>
      </c>
      <c r="B91" s="481" t="s">
        <v>2</v>
      </c>
      <c r="C91" s="495"/>
      <c r="D91" s="496"/>
    </row>
    <row r="92" spans="1:4" s="1" customFormat="1" ht="12" customHeight="1">
      <c r="A92" s="504" t="s">
        <v>3</v>
      </c>
      <c r="B92" s="481" t="s">
        <v>4</v>
      </c>
      <c r="C92" s="495"/>
      <c r="D92" s="496"/>
    </row>
    <row r="93" spans="1:4" s="1" customFormat="1" ht="12" customHeight="1" thickBot="1">
      <c r="A93" s="505" t="s">
        <v>5</v>
      </c>
      <c r="B93" s="486" t="s">
        <v>6</v>
      </c>
      <c r="C93" s="495"/>
      <c r="D93" s="496"/>
    </row>
    <row r="94" spans="1:4" s="1" customFormat="1" ht="12" customHeight="1" thickBot="1">
      <c r="A94" s="501" t="s">
        <v>7</v>
      </c>
      <c r="B94" s="488" t="s">
        <v>8</v>
      </c>
      <c r="C94" s="506"/>
      <c r="D94" s="507"/>
    </row>
    <row r="95" spans="1:4" s="1" customFormat="1" ht="12" customHeight="1" thickBot="1">
      <c r="A95" s="501" t="s">
        <v>9</v>
      </c>
      <c r="B95" s="508" t="s">
        <v>10</v>
      </c>
      <c r="C95" s="491">
        <f>C77+C82</f>
        <v>1080992772</v>
      </c>
      <c r="D95" s="492">
        <v>500000000</v>
      </c>
    </row>
    <row r="96" spans="1:4" s="1" customFormat="1" ht="12" customHeight="1" thickBot="1">
      <c r="A96" s="732" t="s">
        <v>393</v>
      </c>
      <c r="B96" s="509" t="s">
        <v>707</v>
      </c>
      <c r="C96" s="491"/>
      <c r="D96" s="492"/>
    </row>
    <row r="97" spans="1:4" s="1" customFormat="1" ht="12" customHeight="1" thickBot="1">
      <c r="A97" s="732" t="s">
        <v>394</v>
      </c>
      <c r="B97" s="509" t="s">
        <v>708</v>
      </c>
      <c r="C97" s="491"/>
      <c r="D97" s="492"/>
    </row>
    <row r="98" spans="1:4" s="1" customFormat="1" ht="15" customHeight="1" thickBot="1">
      <c r="A98" s="732" t="s">
        <v>395</v>
      </c>
      <c r="B98" s="509" t="s">
        <v>11</v>
      </c>
      <c r="C98" s="491">
        <v>2556756970</v>
      </c>
      <c r="D98" s="492">
        <v>1543286116</v>
      </c>
    </row>
    <row r="99" spans="1:4" s="1" customFormat="1" ht="12" customHeight="1">
      <c r="A99" s="374"/>
      <c r="B99" s="375"/>
      <c r="C99" s="843"/>
      <c r="D99" s="510"/>
    </row>
    <row r="100" spans="1:4" s="1" customFormat="1" ht="12" customHeight="1">
      <c r="A100" s="876"/>
      <c r="B100" s="876"/>
      <c r="C100" s="876"/>
      <c r="D100" s="876"/>
    </row>
    <row r="101" spans="1:4" s="1" customFormat="1" ht="12" customHeight="1" thickBot="1">
      <c r="A101" s="902"/>
      <c r="B101" s="902"/>
      <c r="C101" s="466"/>
      <c r="D101" s="467"/>
    </row>
    <row r="102" spans="1:5" s="1" customFormat="1" ht="34.5" customHeight="1" thickBot="1">
      <c r="A102" s="468" t="s">
        <v>375</v>
      </c>
      <c r="B102" s="469" t="s">
        <v>406</v>
      </c>
      <c r="C102" s="470" t="s">
        <v>766</v>
      </c>
      <c r="D102" s="471" t="s">
        <v>767</v>
      </c>
      <c r="E102" s="144"/>
    </row>
    <row r="103" spans="1:5" s="1" customFormat="1" ht="12" customHeight="1" thickBot="1">
      <c r="A103" s="468">
        <v>1</v>
      </c>
      <c r="B103" s="469">
        <v>2</v>
      </c>
      <c r="C103" s="469">
        <v>3</v>
      </c>
      <c r="D103" s="511">
        <v>4</v>
      </c>
      <c r="E103" s="144"/>
    </row>
    <row r="104" spans="1:5" s="1" customFormat="1" ht="15" customHeight="1" thickBot="1">
      <c r="A104" s="512" t="s">
        <v>377</v>
      </c>
      <c r="B104" s="513" t="s">
        <v>166</v>
      </c>
      <c r="C104" s="514">
        <v>805735375</v>
      </c>
      <c r="D104" s="515">
        <v>660585872</v>
      </c>
      <c r="E104" s="144"/>
    </row>
    <row r="105" spans="1:4" s="1" customFormat="1" ht="12.75" customHeight="1">
      <c r="A105" s="516" t="s">
        <v>460</v>
      </c>
      <c r="B105" s="517" t="s">
        <v>407</v>
      </c>
      <c r="C105" s="518">
        <v>246948399</v>
      </c>
      <c r="D105" s="519">
        <v>217652213</v>
      </c>
    </row>
    <row r="106" spans="1:4" ht="16.5" customHeight="1">
      <c r="A106" s="480" t="s">
        <v>461</v>
      </c>
      <c r="B106" s="520" t="s">
        <v>540</v>
      </c>
      <c r="C106" s="482">
        <v>54093149</v>
      </c>
      <c r="D106" s="483">
        <v>46894323</v>
      </c>
    </row>
    <row r="107" spans="1:4" ht="15.75">
      <c r="A107" s="480" t="s">
        <v>462</v>
      </c>
      <c r="B107" s="520" t="s">
        <v>497</v>
      </c>
      <c r="C107" s="489">
        <v>325994212</v>
      </c>
      <c r="D107" s="490">
        <v>223354547</v>
      </c>
    </row>
    <row r="108" spans="1:4" s="39" customFormat="1" ht="12" customHeight="1">
      <c r="A108" s="480" t="s">
        <v>463</v>
      </c>
      <c r="B108" s="521" t="s">
        <v>541</v>
      </c>
      <c r="C108" s="489">
        <v>5150000</v>
      </c>
      <c r="D108" s="490">
        <v>3700000</v>
      </c>
    </row>
    <row r="109" spans="1:4" ht="12" customHeight="1">
      <c r="A109" s="480" t="s">
        <v>474</v>
      </c>
      <c r="B109" s="522" t="s">
        <v>542</v>
      </c>
      <c r="C109" s="489">
        <v>173549615</v>
      </c>
      <c r="D109" s="490">
        <v>168984789</v>
      </c>
    </row>
    <row r="110" spans="1:4" ht="12" customHeight="1">
      <c r="A110" s="480" t="s">
        <v>464</v>
      </c>
      <c r="B110" s="520" t="s">
        <v>27</v>
      </c>
      <c r="C110" s="489"/>
      <c r="D110" s="490"/>
    </row>
    <row r="111" spans="1:4" ht="12" customHeight="1">
      <c r="A111" s="480" t="s">
        <v>465</v>
      </c>
      <c r="B111" s="523" t="s">
        <v>28</v>
      </c>
      <c r="C111" s="489"/>
      <c r="D111" s="490"/>
    </row>
    <row r="112" spans="1:4" ht="12" customHeight="1">
      <c r="A112" s="480" t="s">
        <v>475</v>
      </c>
      <c r="B112" s="524" t="s">
        <v>29</v>
      </c>
      <c r="C112" s="489"/>
      <c r="D112" s="490"/>
    </row>
    <row r="113" spans="1:4" ht="12" customHeight="1">
      <c r="A113" s="480" t="s">
        <v>476</v>
      </c>
      <c r="B113" s="524" t="s">
        <v>30</v>
      </c>
      <c r="C113" s="489"/>
      <c r="D113" s="490"/>
    </row>
    <row r="114" spans="1:4" ht="12" customHeight="1">
      <c r="A114" s="480" t="s">
        <v>477</v>
      </c>
      <c r="B114" s="523" t="s">
        <v>298</v>
      </c>
      <c r="C114" s="489">
        <v>169079615</v>
      </c>
      <c r="D114" s="490">
        <v>164784789</v>
      </c>
    </row>
    <row r="115" spans="1:4" ht="12" customHeight="1">
      <c r="A115" s="480" t="s">
        <v>478</v>
      </c>
      <c r="B115" s="523" t="s">
        <v>31</v>
      </c>
      <c r="C115" s="489">
        <v>1000000</v>
      </c>
      <c r="D115" s="490">
        <v>1000000</v>
      </c>
    </row>
    <row r="116" spans="1:4" ht="12" customHeight="1">
      <c r="A116" s="480" t="s">
        <v>480</v>
      </c>
      <c r="B116" s="524" t="s">
        <v>33</v>
      </c>
      <c r="C116" s="489"/>
      <c r="D116" s="490"/>
    </row>
    <row r="117" spans="1:4" ht="12" customHeight="1">
      <c r="A117" s="525" t="s">
        <v>543</v>
      </c>
      <c r="B117" s="523" t="s">
        <v>322</v>
      </c>
      <c r="C117" s="489"/>
      <c r="D117" s="490"/>
    </row>
    <row r="118" spans="1:4" ht="12" customHeight="1">
      <c r="A118" s="480" t="s">
        <v>24</v>
      </c>
      <c r="B118" s="523" t="s">
        <v>299</v>
      </c>
      <c r="C118" s="489"/>
      <c r="D118" s="490"/>
    </row>
    <row r="119" spans="1:4" ht="12" customHeight="1" thickBot="1">
      <c r="A119" s="526" t="s">
        <v>25</v>
      </c>
      <c r="B119" s="523" t="s">
        <v>300</v>
      </c>
      <c r="C119" s="527">
        <v>3470000</v>
      </c>
      <c r="D119" s="528">
        <v>3200000</v>
      </c>
    </row>
    <row r="120" spans="1:4" ht="21" customHeight="1" thickBot="1">
      <c r="A120" s="472" t="s">
        <v>378</v>
      </c>
      <c r="B120" s="529" t="s">
        <v>167</v>
      </c>
      <c r="C120" s="474">
        <v>1129135314</v>
      </c>
      <c r="D120" s="475">
        <v>520038407</v>
      </c>
    </row>
    <row r="121" spans="1:4" ht="18.75" customHeight="1">
      <c r="A121" s="476" t="s">
        <v>466</v>
      </c>
      <c r="B121" s="520" t="s">
        <v>589</v>
      </c>
      <c r="C121" s="478">
        <v>1040920406</v>
      </c>
      <c r="D121" s="479">
        <v>455680964</v>
      </c>
    </row>
    <row r="122" spans="1:4" ht="12" customHeight="1">
      <c r="A122" s="476" t="s">
        <v>467</v>
      </c>
      <c r="B122" s="530" t="s">
        <v>41</v>
      </c>
      <c r="C122" s="478"/>
      <c r="D122" s="479"/>
    </row>
    <row r="123" spans="1:4" ht="12" customHeight="1">
      <c r="A123" s="476" t="s">
        <v>468</v>
      </c>
      <c r="B123" s="530" t="s">
        <v>544</v>
      </c>
      <c r="C123" s="482">
        <v>85214908</v>
      </c>
      <c r="D123" s="483">
        <v>64357443</v>
      </c>
    </row>
    <row r="124" spans="1:4" ht="12" customHeight="1">
      <c r="A124" s="476" t="s">
        <v>469</v>
      </c>
      <c r="B124" s="530" t="s">
        <v>42</v>
      </c>
      <c r="C124" s="482"/>
      <c r="D124" s="483"/>
    </row>
    <row r="125" spans="1:4" ht="12" customHeight="1">
      <c r="A125" s="476" t="s">
        <v>470</v>
      </c>
      <c r="B125" s="486" t="s">
        <v>592</v>
      </c>
      <c r="C125" s="482"/>
      <c r="D125" s="483"/>
    </row>
    <row r="126" spans="1:4" ht="12" customHeight="1">
      <c r="A126" s="476" t="s">
        <v>479</v>
      </c>
      <c r="B126" s="531" t="s">
        <v>153</v>
      </c>
      <c r="C126" s="482"/>
      <c r="D126" s="483"/>
    </row>
    <row r="127" spans="1:4" ht="31.5">
      <c r="A127" s="476" t="s">
        <v>481</v>
      </c>
      <c r="B127" s="532" t="s">
        <v>47</v>
      </c>
      <c r="C127" s="482"/>
      <c r="D127" s="483"/>
    </row>
    <row r="128" spans="1:4" ht="12" customHeight="1">
      <c r="A128" s="476" t="s">
        <v>545</v>
      </c>
      <c r="B128" s="524" t="s">
        <v>46</v>
      </c>
      <c r="C128" s="482"/>
      <c r="D128" s="483"/>
    </row>
    <row r="129" spans="1:4" ht="12" customHeight="1">
      <c r="A129" s="476" t="s">
        <v>546</v>
      </c>
      <c r="B129" s="524" t="s">
        <v>276</v>
      </c>
      <c r="C129" s="482"/>
      <c r="D129" s="483"/>
    </row>
    <row r="130" spans="1:4" ht="12" customHeight="1">
      <c r="A130" s="476" t="s">
        <v>547</v>
      </c>
      <c r="B130" s="524" t="s">
        <v>303</v>
      </c>
      <c r="C130" s="482"/>
      <c r="D130" s="483"/>
    </row>
    <row r="131" spans="1:4" ht="12" customHeight="1">
      <c r="A131" s="476" t="s">
        <v>38</v>
      </c>
      <c r="B131" s="524" t="s">
        <v>45</v>
      </c>
      <c r="C131" s="482"/>
      <c r="D131" s="483"/>
    </row>
    <row r="132" spans="1:4" ht="12" customHeight="1">
      <c r="A132" s="476" t="s">
        <v>39</v>
      </c>
      <c r="B132" s="524" t="s">
        <v>33</v>
      </c>
      <c r="C132" s="482"/>
      <c r="D132" s="483"/>
    </row>
    <row r="133" spans="1:4" ht="12" customHeight="1">
      <c r="A133" s="476" t="s">
        <v>40</v>
      </c>
      <c r="B133" s="524" t="s">
        <v>44</v>
      </c>
      <c r="C133" s="482"/>
      <c r="D133" s="483"/>
    </row>
    <row r="134" spans="1:4" ht="12" customHeight="1" thickBot="1">
      <c r="A134" s="525" t="s">
        <v>281</v>
      </c>
      <c r="B134" s="524" t="s">
        <v>43</v>
      </c>
      <c r="C134" s="489">
        <v>3000000</v>
      </c>
      <c r="D134" s="490"/>
    </row>
    <row r="135" spans="1:4" ht="15.75" customHeight="1" thickBot="1">
      <c r="A135" s="472" t="s">
        <v>379</v>
      </c>
      <c r="B135" s="533" t="s">
        <v>48</v>
      </c>
      <c r="C135" s="474">
        <v>541270684</v>
      </c>
      <c r="D135" s="475">
        <f>D136+D137</f>
        <v>242302220</v>
      </c>
    </row>
    <row r="136" spans="1:4" ht="12" customHeight="1">
      <c r="A136" s="476" t="s">
        <v>449</v>
      </c>
      <c r="B136" s="534" t="s">
        <v>418</v>
      </c>
      <c r="C136" s="478">
        <v>541270684</v>
      </c>
      <c r="D136" s="298">
        <v>59348561</v>
      </c>
    </row>
    <row r="137" spans="1:4" ht="12" customHeight="1" thickBot="1">
      <c r="A137" s="485" t="s">
        <v>450</v>
      </c>
      <c r="B137" s="530" t="s">
        <v>419</v>
      </c>
      <c r="C137" s="489"/>
      <c r="D137" s="298">
        <v>182953659</v>
      </c>
    </row>
    <row r="138" spans="1:4" ht="12" customHeight="1" thickBot="1">
      <c r="A138" s="472" t="s">
        <v>380</v>
      </c>
      <c r="B138" s="533" t="s">
        <v>49</v>
      </c>
      <c r="C138" s="474"/>
      <c r="D138" s="475"/>
    </row>
    <row r="139" spans="1:4" ht="13.5" customHeight="1" thickBot="1">
      <c r="A139" s="472" t="s">
        <v>381</v>
      </c>
      <c r="B139" s="533" t="s">
        <v>50</v>
      </c>
      <c r="C139" s="474"/>
      <c r="D139" s="475"/>
    </row>
    <row r="140" spans="1:4" ht="12" customHeight="1">
      <c r="A140" s="476" t="s">
        <v>453</v>
      </c>
      <c r="B140" s="534" t="s">
        <v>51</v>
      </c>
      <c r="C140" s="482"/>
      <c r="D140" s="483"/>
    </row>
    <row r="141" spans="1:4" ht="12" customHeight="1">
      <c r="A141" s="476" t="s">
        <v>454</v>
      </c>
      <c r="B141" s="534" t="s">
        <v>52</v>
      </c>
      <c r="C141" s="482"/>
      <c r="D141" s="483"/>
    </row>
    <row r="142" spans="1:4" ht="12" customHeight="1" thickBot="1">
      <c r="A142" s="525" t="s">
        <v>455</v>
      </c>
      <c r="B142" s="535" t="s">
        <v>53</v>
      </c>
      <c r="C142" s="482"/>
      <c r="D142" s="483"/>
    </row>
    <row r="143" spans="1:4" ht="12" customHeight="1" thickBot="1">
      <c r="A143" s="472" t="s">
        <v>382</v>
      </c>
      <c r="B143" s="533" t="s">
        <v>112</v>
      </c>
      <c r="C143" s="474">
        <v>61031908</v>
      </c>
      <c r="D143" s="475">
        <v>108254481</v>
      </c>
    </row>
    <row r="144" spans="1:4" ht="12" customHeight="1">
      <c r="A144" s="476" t="s">
        <v>456</v>
      </c>
      <c r="B144" s="534" t="s">
        <v>54</v>
      </c>
      <c r="C144" s="482">
        <v>61031908</v>
      </c>
      <c r="D144" s="483">
        <v>108254481</v>
      </c>
    </row>
    <row r="145" spans="1:4" ht="12" customHeight="1">
      <c r="A145" s="476" t="s">
        <v>457</v>
      </c>
      <c r="B145" s="534" t="s">
        <v>55</v>
      </c>
      <c r="C145" s="482"/>
      <c r="D145" s="483"/>
    </row>
    <row r="146" spans="1:4" ht="12" customHeight="1">
      <c r="A146" s="476" t="s">
        <v>660</v>
      </c>
      <c r="B146" s="534" t="s">
        <v>56</v>
      </c>
      <c r="C146" s="482"/>
      <c r="D146" s="483"/>
    </row>
    <row r="147" spans="1:4" ht="12" customHeight="1" thickBot="1">
      <c r="A147" s="525" t="s">
        <v>661</v>
      </c>
      <c r="B147" s="535" t="s">
        <v>57</v>
      </c>
      <c r="C147" s="482"/>
      <c r="D147" s="483"/>
    </row>
    <row r="148" spans="1:4" ht="12" customHeight="1" thickBot="1">
      <c r="A148" s="472" t="s">
        <v>383</v>
      </c>
      <c r="B148" s="533" t="s">
        <v>58</v>
      </c>
      <c r="C148" s="491">
        <v>19583689</v>
      </c>
      <c r="D148" s="492">
        <v>15273016</v>
      </c>
    </row>
    <row r="149" spans="1:4" ht="12" customHeight="1">
      <c r="A149" s="476" t="s">
        <v>458</v>
      </c>
      <c r="B149" s="534" t="s">
        <v>59</v>
      </c>
      <c r="C149" s="482">
        <v>4523155</v>
      </c>
      <c r="D149" s="483"/>
    </row>
    <row r="150" spans="1:4" ht="12" customHeight="1">
      <c r="A150" s="476" t="s">
        <v>459</v>
      </c>
      <c r="B150" s="534" t="s">
        <v>69</v>
      </c>
      <c r="C150" s="482">
        <v>15060534</v>
      </c>
      <c r="D150" s="483">
        <v>15273016</v>
      </c>
    </row>
    <row r="151" spans="1:4" ht="12" customHeight="1">
      <c r="A151" s="476" t="s">
        <v>672</v>
      </c>
      <c r="B151" s="534" t="s">
        <v>60</v>
      </c>
      <c r="C151" s="482"/>
      <c r="D151" s="483"/>
    </row>
    <row r="152" spans="1:4" ht="12" customHeight="1" thickBot="1">
      <c r="A152" s="525" t="s">
        <v>673</v>
      </c>
      <c r="B152" s="535" t="s">
        <v>61</v>
      </c>
      <c r="C152" s="482"/>
      <c r="D152" s="483"/>
    </row>
    <row r="153" spans="1:4" ht="12" customHeight="1" thickBot="1">
      <c r="A153" s="472" t="s">
        <v>384</v>
      </c>
      <c r="B153" s="533" t="s">
        <v>62</v>
      </c>
      <c r="C153" s="536"/>
      <c r="D153" s="537"/>
    </row>
    <row r="154" spans="1:4" ht="12" customHeight="1">
      <c r="A154" s="476" t="s">
        <v>538</v>
      </c>
      <c r="B154" s="534" t="s">
        <v>63</v>
      </c>
      <c r="C154" s="482"/>
      <c r="D154" s="483"/>
    </row>
    <row r="155" spans="1:4" ht="12" customHeight="1">
      <c r="A155" s="476" t="s">
        <v>539</v>
      </c>
      <c r="B155" s="534" t="s">
        <v>64</v>
      </c>
      <c r="C155" s="482"/>
      <c r="D155" s="483"/>
    </row>
    <row r="156" spans="1:4" ht="12" customHeight="1">
      <c r="A156" s="476" t="s">
        <v>591</v>
      </c>
      <c r="B156" s="534" t="s">
        <v>65</v>
      </c>
      <c r="C156" s="482"/>
      <c r="D156" s="483"/>
    </row>
    <row r="157" spans="1:4" ht="12" customHeight="1" thickBot="1">
      <c r="A157" s="476" t="s">
        <v>675</v>
      </c>
      <c r="B157" s="534" t="s">
        <v>66</v>
      </c>
      <c r="C157" s="482"/>
      <c r="D157" s="483"/>
    </row>
    <row r="158" spans="1:4" ht="12" customHeight="1" thickBot="1">
      <c r="A158" s="472" t="s">
        <v>385</v>
      </c>
      <c r="B158" s="533" t="s">
        <v>67</v>
      </c>
      <c r="C158" s="538">
        <v>80615597</v>
      </c>
      <c r="D158" s="539">
        <v>65273016</v>
      </c>
    </row>
    <row r="159" spans="1:4" ht="12" customHeight="1" thickBot="1">
      <c r="A159" s="731" t="s">
        <v>386</v>
      </c>
      <c r="B159" s="733" t="s">
        <v>304</v>
      </c>
      <c r="C159" s="538"/>
      <c r="D159" s="539"/>
    </row>
    <row r="160" spans="1:4" ht="12" customHeight="1" thickBot="1">
      <c r="A160" s="731" t="s">
        <v>387</v>
      </c>
      <c r="B160" s="733" t="s">
        <v>305</v>
      </c>
      <c r="C160" s="538"/>
      <c r="D160" s="539"/>
    </row>
    <row r="161" spans="1:4" ht="12" customHeight="1" thickBot="1">
      <c r="A161" s="731" t="s">
        <v>388</v>
      </c>
      <c r="B161" s="733" t="s">
        <v>306</v>
      </c>
      <c r="C161" s="538"/>
      <c r="D161" s="539"/>
    </row>
    <row r="162" spans="1:4" ht="12" customHeight="1" thickBot="1">
      <c r="A162" s="731" t="s">
        <v>389</v>
      </c>
      <c r="B162" s="733" t="s">
        <v>307</v>
      </c>
      <c r="C162" s="538"/>
      <c r="D162" s="539"/>
    </row>
    <row r="163" spans="1:4" ht="12" customHeight="1" thickBot="1">
      <c r="A163" s="731" t="s">
        <v>390</v>
      </c>
      <c r="B163" s="733" t="s">
        <v>308</v>
      </c>
      <c r="C163" s="538"/>
      <c r="D163" s="539"/>
    </row>
    <row r="164" spans="1:4" ht="12" customHeight="1" thickBot="1">
      <c r="A164" s="731" t="s">
        <v>391</v>
      </c>
      <c r="B164" s="733" t="s">
        <v>309</v>
      </c>
      <c r="C164" s="538"/>
      <c r="D164" s="539"/>
    </row>
    <row r="165" spans="1:4" ht="12" customHeight="1" thickBot="1">
      <c r="A165" s="540" t="s">
        <v>392</v>
      </c>
      <c r="B165" s="541" t="s">
        <v>68</v>
      </c>
      <c r="C165" s="538">
        <v>2556756970</v>
      </c>
      <c r="D165" s="539">
        <v>1543286116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16" sqref="E16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904" t="s">
        <v>366</v>
      </c>
      <c r="B1" s="904"/>
      <c r="C1" s="904"/>
      <c r="D1" s="904"/>
      <c r="E1" s="904"/>
      <c r="F1" s="904"/>
      <c r="G1" s="904"/>
      <c r="H1" s="904"/>
      <c r="I1" s="904"/>
    </row>
    <row r="2" ht="20.25" customHeight="1" thickBot="1">
      <c r="I2" s="460"/>
    </row>
    <row r="3" spans="1:9" s="461" customFormat="1" ht="26.25" customHeight="1">
      <c r="A3" s="912" t="s">
        <v>430</v>
      </c>
      <c r="B3" s="907" t="s">
        <v>446</v>
      </c>
      <c r="C3" s="912" t="s">
        <v>447</v>
      </c>
      <c r="D3" s="912" t="s">
        <v>737</v>
      </c>
      <c r="E3" s="909" t="s">
        <v>429</v>
      </c>
      <c r="F3" s="910"/>
      <c r="G3" s="910"/>
      <c r="H3" s="911"/>
      <c r="I3" s="907" t="s">
        <v>409</v>
      </c>
    </row>
    <row r="4" spans="1:9" s="462" customFormat="1" ht="32.25" customHeight="1" thickBot="1">
      <c r="A4" s="913"/>
      <c r="B4" s="908"/>
      <c r="C4" s="908"/>
      <c r="D4" s="913"/>
      <c r="E4" s="270">
        <v>2019</v>
      </c>
      <c r="F4" s="270">
        <v>2020</v>
      </c>
      <c r="G4" s="270">
        <v>2021</v>
      </c>
      <c r="H4" s="271" t="s">
        <v>738</v>
      </c>
      <c r="I4" s="908"/>
    </row>
    <row r="5" spans="1:9" s="463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448</v>
      </c>
    </row>
    <row r="6" spans="1:9" ht="24.75" customHeight="1" thickBot="1">
      <c r="A6" s="277" t="s">
        <v>377</v>
      </c>
      <c r="B6" s="278" t="s">
        <v>367</v>
      </c>
      <c r="C6" s="455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378</v>
      </c>
      <c r="B7" s="63" t="s">
        <v>431</v>
      </c>
      <c r="C7" s="456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379</v>
      </c>
      <c r="B8" s="63" t="s">
        <v>431</v>
      </c>
      <c r="C8" s="456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380</v>
      </c>
      <c r="B9" s="278" t="s">
        <v>368</v>
      </c>
      <c r="C9" s="457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381</v>
      </c>
      <c r="B10" s="63" t="s">
        <v>431</v>
      </c>
      <c r="C10" s="456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382</v>
      </c>
      <c r="B11" s="63" t="s">
        <v>431</v>
      </c>
      <c r="C11" s="456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383</v>
      </c>
      <c r="B12" s="278" t="s">
        <v>565</v>
      </c>
      <c r="C12" s="457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384</v>
      </c>
      <c r="B13" s="63" t="s">
        <v>431</v>
      </c>
      <c r="C13" s="456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385</v>
      </c>
      <c r="B14" s="278" t="s">
        <v>566</v>
      </c>
      <c r="C14" s="457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386</v>
      </c>
      <c r="B15" s="66" t="s">
        <v>431</v>
      </c>
      <c r="C15" s="458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387</v>
      </c>
      <c r="B16" s="283" t="s">
        <v>567</v>
      </c>
      <c r="C16" s="457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388</v>
      </c>
      <c r="B17" s="69" t="s">
        <v>178</v>
      </c>
      <c r="C17" s="459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905" t="s">
        <v>503</v>
      </c>
      <c r="B18" s="906"/>
      <c r="C18" s="735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H25" sqref="H25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915" t="s">
        <v>369</v>
      </c>
      <c r="C1" s="915"/>
      <c r="D1" s="915"/>
    </row>
    <row r="2" spans="1:4" s="72" customFormat="1" ht="16.5" thickBot="1">
      <c r="A2" s="71"/>
      <c r="B2" s="376"/>
      <c r="D2" s="43"/>
    </row>
    <row r="3" spans="1:4" s="74" customFormat="1" ht="48" customHeight="1" thickBot="1">
      <c r="A3" s="73" t="s">
        <v>375</v>
      </c>
      <c r="B3" s="196" t="s">
        <v>376</v>
      </c>
      <c r="C3" s="196" t="s">
        <v>432</v>
      </c>
      <c r="D3" s="197" t="s">
        <v>433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377</v>
      </c>
      <c r="B5" s="201" t="s">
        <v>524</v>
      </c>
      <c r="C5" s="860">
        <v>89093200</v>
      </c>
      <c r="D5" s="861"/>
    </row>
    <row r="6" spans="1:4" ht="18" customHeight="1">
      <c r="A6" s="76" t="s">
        <v>378</v>
      </c>
      <c r="B6" s="202" t="s">
        <v>525</v>
      </c>
      <c r="C6" s="129"/>
      <c r="D6" s="78"/>
    </row>
    <row r="7" spans="1:4" ht="18" customHeight="1">
      <c r="A7" s="76" t="s">
        <v>379</v>
      </c>
      <c r="B7" s="202" t="s">
        <v>482</v>
      </c>
      <c r="C7" s="129"/>
      <c r="D7" s="78"/>
    </row>
    <row r="8" spans="1:4" ht="18" customHeight="1">
      <c r="A8" s="76" t="s">
        <v>380</v>
      </c>
      <c r="B8" s="202" t="s">
        <v>483</v>
      </c>
      <c r="C8" s="129"/>
      <c r="D8" s="78"/>
    </row>
    <row r="9" spans="1:4" ht="18" customHeight="1">
      <c r="A9" s="76" t="s">
        <v>381</v>
      </c>
      <c r="B9" s="202" t="s">
        <v>517</v>
      </c>
      <c r="C9" s="129"/>
      <c r="D9" s="78"/>
    </row>
    <row r="10" spans="1:4" ht="18" customHeight="1">
      <c r="A10" s="76" t="s">
        <v>382</v>
      </c>
      <c r="B10" s="202" t="s">
        <v>518</v>
      </c>
      <c r="C10" s="129"/>
      <c r="D10" s="78"/>
    </row>
    <row r="11" spans="1:4" ht="18" customHeight="1">
      <c r="A11" s="76" t="s">
        <v>383</v>
      </c>
      <c r="B11" s="203" t="s">
        <v>519</v>
      </c>
      <c r="C11" s="129"/>
      <c r="D11" s="78"/>
    </row>
    <row r="12" spans="1:4" ht="18" customHeight="1">
      <c r="A12" s="76" t="s">
        <v>385</v>
      </c>
      <c r="B12" s="203" t="s">
        <v>520</v>
      </c>
      <c r="C12" s="129">
        <v>6000000</v>
      </c>
      <c r="D12" s="78"/>
    </row>
    <row r="13" spans="1:4" ht="18" customHeight="1">
      <c r="A13" s="76" t="s">
        <v>386</v>
      </c>
      <c r="B13" s="203" t="s">
        <v>521</v>
      </c>
      <c r="C13" s="129">
        <v>1000000</v>
      </c>
      <c r="D13" s="78"/>
    </row>
    <row r="14" spans="1:4" ht="18" customHeight="1">
      <c r="A14" s="76" t="s">
        <v>387</v>
      </c>
      <c r="B14" s="203" t="s">
        <v>522</v>
      </c>
      <c r="C14" s="129"/>
      <c r="D14" s="78"/>
    </row>
    <row r="15" spans="1:4" ht="22.5" customHeight="1">
      <c r="A15" s="76" t="s">
        <v>388</v>
      </c>
      <c r="B15" s="203" t="s">
        <v>523</v>
      </c>
      <c r="C15" s="129">
        <v>140000000</v>
      </c>
      <c r="D15" s="78"/>
    </row>
    <row r="16" spans="1:4" ht="18" customHeight="1">
      <c r="A16" s="76" t="s">
        <v>389</v>
      </c>
      <c r="B16" s="202" t="s">
        <v>484</v>
      </c>
      <c r="C16" s="129">
        <v>22000000</v>
      </c>
      <c r="D16" s="78"/>
    </row>
    <row r="17" spans="1:4" ht="18" customHeight="1">
      <c r="A17" s="76" t="s">
        <v>390</v>
      </c>
      <c r="B17" s="202" t="s">
        <v>371</v>
      </c>
      <c r="C17" s="129"/>
      <c r="D17" s="78"/>
    </row>
    <row r="18" spans="1:4" ht="18" customHeight="1">
      <c r="A18" s="76" t="s">
        <v>391</v>
      </c>
      <c r="B18" s="202" t="s">
        <v>370</v>
      </c>
      <c r="C18" s="129"/>
      <c r="D18" s="78"/>
    </row>
    <row r="19" spans="1:4" ht="18" customHeight="1">
      <c r="A19" s="76" t="s">
        <v>392</v>
      </c>
      <c r="B19" s="202" t="s">
        <v>485</v>
      </c>
      <c r="C19" s="129"/>
      <c r="D19" s="78"/>
    </row>
    <row r="20" spans="1:4" ht="18" customHeight="1">
      <c r="A20" s="76" t="s">
        <v>393</v>
      </c>
      <c r="B20" s="202" t="s">
        <v>486</v>
      </c>
      <c r="C20" s="129"/>
      <c r="D20" s="78"/>
    </row>
    <row r="21" spans="1:4" ht="18" customHeight="1">
      <c r="A21" s="76" t="s">
        <v>394</v>
      </c>
      <c r="B21" s="120"/>
      <c r="C21" s="77"/>
      <c r="D21" s="78"/>
    </row>
    <row r="22" spans="1:4" ht="18" customHeight="1">
      <c r="A22" s="76" t="s">
        <v>395</v>
      </c>
      <c r="B22" s="79"/>
      <c r="C22" s="77"/>
      <c r="D22" s="78"/>
    </row>
    <row r="23" spans="1:4" ht="18" customHeight="1">
      <c r="A23" s="76" t="s">
        <v>396</v>
      </c>
      <c r="B23" s="79"/>
      <c r="C23" s="77"/>
      <c r="D23" s="78"/>
    </row>
    <row r="24" spans="1:4" ht="18" customHeight="1">
      <c r="A24" s="76" t="s">
        <v>397</v>
      </c>
      <c r="B24" s="79"/>
      <c r="C24" s="77"/>
      <c r="D24" s="78"/>
    </row>
    <row r="25" spans="1:4" ht="18" customHeight="1">
      <c r="A25" s="76" t="s">
        <v>398</v>
      </c>
      <c r="B25" s="79"/>
      <c r="C25" s="77"/>
      <c r="D25" s="78"/>
    </row>
    <row r="26" spans="1:4" ht="18" customHeight="1">
      <c r="A26" s="76" t="s">
        <v>399</v>
      </c>
      <c r="B26" s="79"/>
      <c r="C26" s="77"/>
      <c r="D26" s="78"/>
    </row>
    <row r="27" spans="1:4" ht="18" customHeight="1">
      <c r="A27" s="76" t="s">
        <v>400</v>
      </c>
      <c r="B27" s="79"/>
      <c r="C27" s="77"/>
      <c r="D27" s="78"/>
    </row>
    <row r="28" spans="1:4" ht="18" customHeight="1">
      <c r="A28" s="76" t="s">
        <v>401</v>
      </c>
      <c r="B28" s="79"/>
      <c r="C28" s="77"/>
      <c r="D28" s="78"/>
    </row>
    <row r="29" spans="1:4" ht="18" customHeight="1" thickBot="1">
      <c r="A29" s="131" t="s">
        <v>402</v>
      </c>
      <c r="B29" s="80"/>
      <c r="C29" s="81"/>
      <c r="D29" s="82"/>
    </row>
    <row r="30" spans="1:4" ht="18" customHeight="1" thickBot="1">
      <c r="A30" s="35" t="s">
        <v>403</v>
      </c>
      <c r="B30" s="207" t="s">
        <v>410</v>
      </c>
      <c r="C30" s="208">
        <f>+C5+C6+C7+C8+C9+C16+C18+C12+C13+C15+C17+C19+C20+C21+C22+C23+C24+C25+C26+C27+C28+C29</f>
        <v>258093200</v>
      </c>
      <c r="D30" s="209">
        <f>+D5+D6+D7+D8+D9+D16+D17+D18+D19+D20+D21+D22+D23+D24+D25+D26+D27+D28+D29</f>
        <v>0</v>
      </c>
    </row>
    <row r="31" spans="1:4" ht="27" customHeight="1">
      <c r="A31" s="83"/>
      <c r="B31" s="914"/>
      <c r="C31" s="914"/>
      <c r="D31" s="91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C5" sqref="C5:N5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919" t="s">
        <v>736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</row>
    <row r="2" ht="16.5" thickBot="1">
      <c r="O2" s="4"/>
    </row>
    <row r="3" spans="1:15" s="99" customFormat="1" ht="25.5" customHeight="1" thickBot="1">
      <c r="A3" s="96" t="s">
        <v>375</v>
      </c>
      <c r="B3" s="97" t="s">
        <v>422</v>
      </c>
      <c r="C3" s="97" t="s">
        <v>434</v>
      </c>
      <c r="D3" s="97" t="s">
        <v>435</v>
      </c>
      <c r="E3" s="97" t="s">
        <v>436</v>
      </c>
      <c r="F3" s="97" t="s">
        <v>437</v>
      </c>
      <c r="G3" s="97" t="s">
        <v>438</v>
      </c>
      <c r="H3" s="97" t="s">
        <v>439</v>
      </c>
      <c r="I3" s="97" t="s">
        <v>440</v>
      </c>
      <c r="J3" s="97" t="s">
        <v>441</v>
      </c>
      <c r="K3" s="97" t="s">
        <v>442</v>
      </c>
      <c r="L3" s="97" t="s">
        <v>443</v>
      </c>
      <c r="M3" s="97" t="s">
        <v>444</v>
      </c>
      <c r="N3" s="97" t="s">
        <v>445</v>
      </c>
      <c r="O3" s="98" t="s">
        <v>410</v>
      </c>
    </row>
    <row r="4" spans="1:15" s="101" customFormat="1" ht="15" customHeight="1" thickBot="1">
      <c r="A4" s="100" t="s">
        <v>377</v>
      </c>
      <c r="B4" s="916" t="s">
        <v>414</v>
      </c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8"/>
    </row>
    <row r="5" spans="1:15" s="101" customFormat="1" ht="22.5">
      <c r="A5" s="102" t="s">
        <v>378</v>
      </c>
      <c r="B5" s="464" t="s">
        <v>73</v>
      </c>
      <c r="C5" s="103">
        <v>35633409</v>
      </c>
      <c r="D5" s="103">
        <v>35633409</v>
      </c>
      <c r="E5" s="103">
        <v>35633409</v>
      </c>
      <c r="F5" s="103">
        <v>35633409</v>
      </c>
      <c r="G5" s="103">
        <v>35633409</v>
      </c>
      <c r="H5" s="103">
        <v>35633409</v>
      </c>
      <c r="I5" s="103">
        <v>35633409</v>
      </c>
      <c r="J5" s="103">
        <v>35633409</v>
      </c>
      <c r="K5" s="103">
        <v>35633409</v>
      </c>
      <c r="L5" s="103">
        <v>35633409</v>
      </c>
      <c r="M5" s="103">
        <v>35633409</v>
      </c>
      <c r="N5" s="103">
        <v>35633406</v>
      </c>
      <c r="O5" s="705">
        <v>427600905</v>
      </c>
    </row>
    <row r="6" spans="1:15" s="108" customFormat="1" ht="22.5">
      <c r="A6" s="105" t="s">
        <v>379</v>
      </c>
      <c r="B6" s="288" t="s">
        <v>144</v>
      </c>
      <c r="C6" s="106">
        <v>1163195</v>
      </c>
      <c r="D6" s="106">
        <v>1163195</v>
      </c>
      <c r="E6" s="106">
        <v>1163195</v>
      </c>
      <c r="F6" s="106">
        <v>1163195</v>
      </c>
      <c r="G6" s="106">
        <v>1163195</v>
      </c>
      <c r="H6" s="106">
        <v>1163195</v>
      </c>
      <c r="I6" s="106">
        <v>1163195</v>
      </c>
      <c r="J6" s="106">
        <v>1163195</v>
      </c>
      <c r="K6" s="106">
        <v>1163195</v>
      </c>
      <c r="L6" s="106">
        <v>1163195</v>
      </c>
      <c r="M6" s="106">
        <v>1163195</v>
      </c>
      <c r="N6" s="106">
        <v>1163199</v>
      </c>
      <c r="O6" s="107">
        <v>13958344</v>
      </c>
    </row>
    <row r="7" spans="1:15" s="108" customFormat="1" ht="22.5">
      <c r="A7" s="105" t="s">
        <v>380</v>
      </c>
      <c r="B7" s="287" t="s">
        <v>145</v>
      </c>
      <c r="C7" s="109"/>
      <c r="D7" s="109"/>
      <c r="E7" s="109">
        <v>311246547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311246547</v>
      </c>
    </row>
    <row r="8" spans="1:15" s="108" customFormat="1" ht="13.5" customHeight="1">
      <c r="A8" s="105" t="s">
        <v>381</v>
      </c>
      <c r="B8" s="286" t="s">
        <v>531</v>
      </c>
      <c r="C8" s="106"/>
      <c r="D8" s="106"/>
      <c r="E8" s="106">
        <v>70700000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f>E8+N8</f>
        <v>170700000</v>
      </c>
    </row>
    <row r="9" spans="1:15" s="108" customFormat="1" ht="13.5" customHeight="1">
      <c r="A9" s="105" t="s">
        <v>382</v>
      </c>
      <c r="B9" s="286" t="s">
        <v>146</v>
      </c>
      <c r="C9" s="106">
        <v>10245683</v>
      </c>
      <c r="D9" s="106">
        <v>10245683</v>
      </c>
      <c r="E9" s="106">
        <v>10245683</v>
      </c>
      <c r="F9" s="106">
        <v>10245683</v>
      </c>
      <c r="G9" s="106">
        <v>10245683</v>
      </c>
      <c r="H9" s="106">
        <v>10245683</v>
      </c>
      <c r="I9" s="106">
        <v>10245683</v>
      </c>
      <c r="J9" s="106">
        <v>10245683</v>
      </c>
      <c r="K9" s="106">
        <v>10245683</v>
      </c>
      <c r="L9" s="106">
        <v>10245683</v>
      </c>
      <c r="M9" s="106">
        <v>10245683</v>
      </c>
      <c r="N9" s="106">
        <v>10245687</v>
      </c>
      <c r="O9" s="107">
        <v>122948200</v>
      </c>
    </row>
    <row r="10" spans="1:15" s="108" customFormat="1" ht="13.5" customHeight="1">
      <c r="A10" s="105" t="s">
        <v>383</v>
      </c>
      <c r="B10" s="286" t="s">
        <v>372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384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385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386</v>
      </c>
      <c r="B13" s="288" t="s">
        <v>710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387</v>
      </c>
      <c r="B14" s="286" t="s">
        <v>709</v>
      </c>
      <c r="C14" s="106">
        <v>500000000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500000000</v>
      </c>
    </row>
    <row r="15" spans="1:15" s="101" customFormat="1" ht="15.75" customHeight="1" thickBot="1">
      <c r="A15" s="100" t="s">
        <v>388</v>
      </c>
      <c r="B15" s="36" t="s">
        <v>471</v>
      </c>
      <c r="C15" s="111">
        <f>SUM(C5:C14)</f>
        <v>547042287</v>
      </c>
      <c r="D15" s="111">
        <f aca="true" t="shared" si="0" ref="D15:N15">SUM(D5:D14)</f>
        <v>47042287</v>
      </c>
      <c r="E15" s="111">
        <f t="shared" si="0"/>
        <v>428988834</v>
      </c>
      <c r="F15" s="111">
        <f t="shared" si="0"/>
        <v>47042287</v>
      </c>
      <c r="G15" s="111">
        <f t="shared" si="0"/>
        <v>47042287</v>
      </c>
      <c r="H15" s="111">
        <f t="shared" si="0"/>
        <v>47042287</v>
      </c>
      <c r="I15" s="111">
        <f t="shared" si="0"/>
        <v>47042287</v>
      </c>
      <c r="J15" s="111">
        <f t="shared" si="0"/>
        <v>47042287</v>
      </c>
      <c r="K15" s="111">
        <f t="shared" si="0"/>
        <v>47042287</v>
      </c>
      <c r="L15" s="111">
        <f t="shared" si="0"/>
        <v>47042287</v>
      </c>
      <c r="M15" s="111">
        <f t="shared" si="0"/>
        <v>47042287</v>
      </c>
      <c r="N15" s="111">
        <f t="shared" si="0"/>
        <v>147042292</v>
      </c>
      <c r="O15" s="112">
        <f>O5+O6+O7+O8+O9+O10+O14+O13</f>
        <v>1546453996</v>
      </c>
    </row>
    <row r="16" spans="1:15" s="101" customFormat="1" ht="15" customHeight="1" thickBot="1">
      <c r="A16" s="100"/>
      <c r="B16" s="916" t="s">
        <v>416</v>
      </c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8"/>
    </row>
    <row r="17" spans="1:15" s="108" customFormat="1" ht="13.5" customHeight="1">
      <c r="A17" s="113" t="s">
        <v>389</v>
      </c>
      <c r="B17" s="289" t="s">
        <v>423</v>
      </c>
      <c r="C17" s="109">
        <v>18137684</v>
      </c>
      <c r="D17" s="109">
        <v>18137684</v>
      </c>
      <c r="E17" s="109">
        <v>18137684</v>
      </c>
      <c r="F17" s="109">
        <v>18137684</v>
      </c>
      <c r="G17" s="109">
        <v>18137684</v>
      </c>
      <c r="H17" s="109">
        <v>18137684</v>
      </c>
      <c r="I17" s="109">
        <v>18137684</v>
      </c>
      <c r="J17" s="109">
        <v>18137684</v>
      </c>
      <c r="K17" s="109">
        <v>18137684</v>
      </c>
      <c r="L17" s="109">
        <v>18137684</v>
      </c>
      <c r="M17" s="109">
        <v>18137684</v>
      </c>
      <c r="N17" s="109">
        <v>18137689</v>
      </c>
      <c r="O17" s="110">
        <v>217652213</v>
      </c>
    </row>
    <row r="18" spans="1:15" s="108" customFormat="1" ht="27" customHeight="1">
      <c r="A18" s="105" t="s">
        <v>390</v>
      </c>
      <c r="B18" s="288" t="s">
        <v>540</v>
      </c>
      <c r="C18" s="106">
        <v>3907860</v>
      </c>
      <c r="D18" s="106">
        <v>3907860</v>
      </c>
      <c r="E18" s="106">
        <v>3907860</v>
      </c>
      <c r="F18" s="106">
        <v>3907860</v>
      </c>
      <c r="G18" s="106">
        <v>3907860</v>
      </c>
      <c r="H18" s="106">
        <v>3907860</v>
      </c>
      <c r="I18" s="106">
        <v>3907860</v>
      </c>
      <c r="J18" s="106">
        <v>3907860</v>
      </c>
      <c r="K18" s="106">
        <v>3907860</v>
      </c>
      <c r="L18" s="106">
        <v>3907860</v>
      </c>
      <c r="M18" s="106">
        <v>3907860</v>
      </c>
      <c r="N18" s="106">
        <v>3907863</v>
      </c>
      <c r="O18" s="110">
        <v>46894323</v>
      </c>
    </row>
    <row r="19" spans="1:15" s="108" customFormat="1" ht="13.5" customHeight="1">
      <c r="A19" s="105" t="s">
        <v>391</v>
      </c>
      <c r="B19" s="286" t="s">
        <v>497</v>
      </c>
      <c r="C19" s="106">
        <v>18612879</v>
      </c>
      <c r="D19" s="106">
        <v>18612879</v>
      </c>
      <c r="E19" s="106">
        <v>18612879</v>
      </c>
      <c r="F19" s="106">
        <v>18612879</v>
      </c>
      <c r="G19" s="106">
        <v>18612879</v>
      </c>
      <c r="H19" s="106">
        <v>18612879</v>
      </c>
      <c r="I19" s="106">
        <v>18612879</v>
      </c>
      <c r="J19" s="106">
        <v>18612879</v>
      </c>
      <c r="K19" s="106">
        <v>18612879</v>
      </c>
      <c r="L19" s="106">
        <v>18612879</v>
      </c>
      <c r="M19" s="106">
        <v>18612879</v>
      </c>
      <c r="N19" s="106">
        <v>18612878</v>
      </c>
      <c r="O19" s="110">
        <v>223354547</v>
      </c>
    </row>
    <row r="20" spans="1:15" s="108" customFormat="1" ht="13.5" customHeight="1">
      <c r="A20" s="105" t="s">
        <v>392</v>
      </c>
      <c r="B20" s="286" t="s">
        <v>541</v>
      </c>
      <c r="C20" s="106">
        <v>308333</v>
      </c>
      <c r="D20" s="106">
        <v>308333</v>
      </c>
      <c r="E20" s="106">
        <v>308333</v>
      </c>
      <c r="F20" s="106">
        <v>308333</v>
      </c>
      <c r="G20" s="106">
        <v>308333</v>
      </c>
      <c r="H20" s="106">
        <v>308333</v>
      </c>
      <c r="I20" s="106">
        <v>308333</v>
      </c>
      <c r="J20" s="106">
        <v>308333</v>
      </c>
      <c r="K20" s="106">
        <v>308333</v>
      </c>
      <c r="L20" s="106">
        <v>308333</v>
      </c>
      <c r="M20" s="106">
        <v>308333</v>
      </c>
      <c r="N20" s="106">
        <v>308337</v>
      </c>
      <c r="O20" s="110">
        <v>3700000</v>
      </c>
    </row>
    <row r="21" spans="1:15" s="108" customFormat="1" ht="13.5" customHeight="1">
      <c r="A21" s="105" t="s">
        <v>393</v>
      </c>
      <c r="B21" s="286" t="s">
        <v>373</v>
      </c>
      <c r="C21" s="106">
        <v>14082066</v>
      </c>
      <c r="D21" s="106">
        <v>14082066</v>
      </c>
      <c r="E21" s="106">
        <v>14082066</v>
      </c>
      <c r="F21" s="106">
        <v>14082066</v>
      </c>
      <c r="G21" s="106">
        <v>14082066</v>
      </c>
      <c r="H21" s="106">
        <v>14082066</v>
      </c>
      <c r="I21" s="106">
        <v>14082066</v>
      </c>
      <c r="J21" s="106">
        <v>14082066</v>
      </c>
      <c r="K21" s="106">
        <v>14082066</v>
      </c>
      <c r="L21" s="106">
        <v>14082066</v>
      </c>
      <c r="M21" s="106">
        <v>14082066</v>
      </c>
      <c r="N21" s="106">
        <v>14082063</v>
      </c>
      <c r="O21" s="110">
        <v>168984789</v>
      </c>
    </row>
    <row r="22" spans="1:15" s="108" customFormat="1" ht="13.5" customHeight="1">
      <c r="A22" s="105" t="s">
        <v>394</v>
      </c>
      <c r="B22" s="286" t="s">
        <v>589</v>
      </c>
      <c r="C22" s="106"/>
      <c r="D22" s="106"/>
      <c r="E22" s="106"/>
      <c r="F22" s="106">
        <v>300000000</v>
      </c>
      <c r="G22" s="106"/>
      <c r="H22" s="106">
        <v>100000000</v>
      </c>
      <c r="I22" s="106"/>
      <c r="J22" s="106"/>
      <c r="K22" s="106"/>
      <c r="L22" s="106"/>
      <c r="M22" s="106"/>
      <c r="N22" s="106">
        <v>55680964</v>
      </c>
      <c r="O22" s="110">
        <v>455680964</v>
      </c>
    </row>
    <row r="23" spans="1:15" s="108" customFormat="1" ht="15.75">
      <c r="A23" s="105" t="s">
        <v>395</v>
      </c>
      <c r="B23" s="288" t="s">
        <v>544</v>
      </c>
      <c r="C23" s="106">
        <v>50000000</v>
      </c>
      <c r="D23" s="106"/>
      <c r="E23" s="106"/>
      <c r="F23" s="106"/>
      <c r="G23" s="106">
        <v>14357443</v>
      </c>
      <c r="H23" s="106"/>
      <c r="I23" s="106"/>
      <c r="J23" s="106"/>
      <c r="K23" s="106"/>
      <c r="L23" s="106"/>
      <c r="M23" s="106"/>
      <c r="N23" s="106"/>
      <c r="O23" s="110">
        <v>64357443</v>
      </c>
    </row>
    <row r="24" spans="1:15" s="108" customFormat="1" ht="13.5" customHeight="1">
      <c r="A24" s="105" t="s">
        <v>396</v>
      </c>
      <c r="B24" s="286" t="s">
        <v>763</v>
      </c>
      <c r="C24" s="106">
        <v>108254481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108254481</v>
      </c>
    </row>
    <row r="25" spans="1:15" s="108" customFormat="1" ht="22.5">
      <c r="A25" s="105" t="s">
        <v>397</v>
      </c>
      <c r="B25" s="288" t="s">
        <v>69</v>
      </c>
      <c r="C25" s="106"/>
      <c r="D25" s="106"/>
      <c r="E25" s="106">
        <v>15273016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f>D25+E25+H25</f>
        <v>15273016</v>
      </c>
    </row>
    <row r="26" spans="1:15" s="101" customFormat="1" ht="15.75" customHeight="1" thickBot="1">
      <c r="A26" s="562" t="s">
        <v>398</v>
      </c>
      <c r="B26" s="563" t="s">
        <v>712</v>
      </c>
      <c r="C26" s="106">
        <v>20191852</v>
      </c>
      <c r="D26" s="106">
        <v>20191852</v>
      </c>
      <c r="E26" s="106">
        <v>20191852</v>
      </c>
      <c r="F26" s="106">
        <v>20191852</v>
      </c>
      <c r="G26" s="106">
        <v>20191852</v>
      </c>
      <c r="H26" s="106">
        <v>20191852</v>
      </c>
      <c r="I26" s="106">
        <v>20191852</v>
      </c>
      <c r="J26" s="106">
        <v>20191852</v>
      </c>
      <c r="K26" s="106">
        <v>20191852</v>
      </c>
      <c r="L26" s="106">
        <v>20191852</v>
      </c>
      <c r="M26" s="106">
        <v>20191852</v>
      </c>
      <c r="N26" s="106">
        <v>20191848</v>
      </c>
      <c r="O26" s="110">
        <v>242302220</v>
      </c>
    </row>
    <row r="27" spans="1:15" ht="16.5" thickBot="1">
      <c r="A27" s="564" t="s">
        <v>399</v>
      </c>
      <c r="B27" s="863" t="s">
        <v>472</v>
      </c>
      <c r="C27" s="111">
        <f>SUM(C17:C26)</f>
        <v>233495155</v>
      </c>
      <c r="D27" s="565">
        <f aca="true" t="shared" si="1" ref="D27:N27">SUM(D17:D26)</f>
        <v>75240674</v>
      </c>
      <c r="E27" s="565">
        <f t="shared" si="1"/>
        <v>90513690</v>
      </c>
      <c r="F27" s="565">
        <f t="shared" si="1"/>
        <v>375240674</v>
      </c>
      <c r="G27" s="565">
        <f t="shared" si="1"/>
        <v>89598117</v>
      </c>
      <c r="H27" s="565">
        <f t="shared" si="1"/>
        <v>175240674</v>
      </c>
      <c r="I27" s="565">
        <f t="shared" si="1"/>
        <v>75240674</v>
      </c>
      <c r="J27" s="565">
        <f t="shared" si="1"/>
        <v>75240674</v>
      </c>
      <c r="K27" s="565">
        <f t="shared" si="1"/>
        <v>75240674</v>
      </c>
      <c r="L27" s="565">
        <f t="shared" si="1"/>
        <v>75240674</v>
      </c>
      <c r="M27" s="565">
        <f t="shared" si="1"/>
        <v>75240674</v>
      </c>
      <c r="N27" s="565">
        <f t="shared" si="1"/>
        <v>130921642</v>
      </c>
      <c r="O27" s="112">
        <f>O17+O18+O19+O20+O21+O22+O23+O25+O26+O24</f>
        <v>1546453996</v>
      </c>
    </row>
    <row r="28" spans="1:15" ht="16.5" thickBot="1">
      <c r="A28" s="564" t="s">
        <v>400</v>
      </c>
      <c r="B28" s="864" t="s">
        <v>473</v>
      </c>
      <c r="C28" s="865">
        <f>(C15-C27)</f>
        <v>313547132</v>
      </c>
      <c r="D28" s="566">
        <f aca="true" t="shared" si="2" ref="D28:N28">(D15-D27)</f>
        <v>-28198387</v>
      </c>
      <c r="E28" s="566">
        <f t="shared" si="2"/>
        <v>338475144</v>
      </c>
      <c r="F28" s="566">
        <f t="shared" si="2"/>
        <v>-328198387</v>
      </c>
      <c r="G28" s="566">
        <f t="shared" si="2"/>
        <v>-42555830</v>
      </c>
      <c r="H28" s="566">
        <f t="shared" si="2"/>
        <v>-128198387</v>
      </c>
      <c r="I28" s="566">
        <f t="shared" si="2"/>
        <v>-28198387</v>
      </c>
      <c r="J28" s="566">
        <f t="shared" si="2"/>
        <v>-28198387</v>
      </c>
      <c r="K28" s="566">
        <f t="shared" si="2"/>
        <v>-28198387</v>
      </c>
      <c r="L28" s="566">
        <f t="shared" si="2"/>
        <v>-28198387</v>
      </c>
      <c r="M28" s="566">
        <f t="shared" si="2"/>
        <v>-28198387</v>
      </c>
      <c r="N28" s="566">
        <f t="shared" si="2"/>
        <v>16120650</v>
      </c>
      <c r="O28" s="112">
        <f>SUM(C28:N28)</f>
        <v>0</v>
      </c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I31" sqref="I31:I45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927" t="s">
        <v>731</v>
      </c>
      <c r="B1" s="927"/>
      <c r="C1" s="927"/>
      <c r="D1" s="927"/>
      <c r="E1" s="927"/>
      <c r="F1" s="927"/>
      <c r="G1" s="927"/>
      <c r="H1" s="927"/>
      <c r="I1" s="927"/>
    </row>
    <row r="2" spans="1:9" ht="16.5" thickBot="1">
      <c r="A2" s="544"/>
      <c r="B2" s="544"/>
      <c r="C2" s="544"/>
      <c r="D2" s="544"/>
      <c r="E2" s="923"/>
      <c r="F2" s="924"/>
      <c r="G2" s="544"/>
      <c r="H2" s="923" t="s">
        <v>107</v>
      </c>
      <c r="I2" s="924"/>
    </row>
    <row r="3" spans="1:9" ht="18.75" customHeight="1">
      <c r="A3" s="736" t="s">
        <v>334</v>
      </c>
      <c r="B3" s="737"/>
      <c r="C3" s="737"/>
      <c r="D3" s="738" t="s">
        <v>335</v>
      </c>
      <c r="E3" s="768"/>
      <c r="F3" s="739"/>
      <c r="G3" s="738" t="s">
        <v>335</v>
      </c>
      <c r="H3" s="768"/>
      <c r="I3" s="739"/>
    </row>
    <row r="4" spans="1:9" s="47" customFormat="1" ht="24" customHeight="1">
      <c r="A4" s="740"/>
      <c r="B4" s="542"/>
      <c r="C4" s="542"/>
      <c r="D4" s="604" t="s">
        <v>209</v>
      </c>
      <c r="E4" s="769" t="s">
        <v>209</v>
      </c>
      <c r="F4" s="741" t="s">
        <v>209</v>
      </c>
      <c r="G4" s="604" t="s">
        <v>702</v>
      </c>
      <c r="H4" s="769" t="s">
        <v>702</v>
      </c>
      <c r="I4" s="741" t="s">
        <v>702</v>
      </c>
    </row>
    <row r="5" spans="1:9" s="47" customFormat="1" ht="16.5" customHeight="1">
      <c r="A5" s="740"/>
      <c r="B5" s="542"/>
      <c r="C5" s="542"/>
      <c r="D5" s="604"/>
      <c r="E5" s="769"/>
      <c r="F5" s="741"/>
      <c r="G5" s="604"/>
      <c r="H5" s="769"/>
      <c r="I5" s="741"/>
    </row>
    <row r="6" spans="1:9" s="48" customFormat="1" ht="12.75">
      <c r="A6" s="742"/>
      <c r="B6" s="605"/>
      <c r="C6" s="605"/>
      <c r="D6" s="543" t="s">
        <v>336</v>
      </c>
      <c r="E6" s="770" t="s">
        <v>337</v>
      </c>
      <c r="F6" s="743" t="s">
        <v>338</v>
      </c>
      <c r="G6" s="543" t="s">
        <v>336</v>
      </c>
      <c r="H6" s="770" t="s">
        <v>337</v>
      </c>
      <c r="I6" s="743" t="s">
        <v>338</v>
      </c>
    </row>
    <row r="7" spans="1:9" ht="12.75">
      <c r="A7" s="744" t="s">
        <v>339</v>
      </c>
      <c r="B7" s="606"/>
      <c r="C7" s="606"/>
      <c r="D7" s="607">
        <v>21.76</v>
      </c>
      <c r="E7" s="759">
        <v>4580000</v>
      </c>
      <c r="F7" s="745">
        <v>99660800</v>
      </c>
      <c r="G7" s="607">
        <v>21.77</v>
      </c>
      <c r="H7" s="759">
        <v>4580000</v>
      </c>
      <c r="I7" s="745">
        <v>99706600</v>
      </c>
    </row>
    <row r="8" spans="1:9" ht="12.75" customHeight="1">
      <c r="A8" s="744" t="s">
        <v>340</v>
      </c>
      <c r="B8" s="606"/>
      <c r="C8" s="606"/>
      <c r="D8" s="608"/>
      <c r="E8" s="758"/>
      <c r="F8" s="745">
        <v>5956330</v>
      </c>
      <c r="G8" s="608"/>
      <c r="H8" s="758"/>
      <c r="I8" s="745">
        <v>5956330</v>
      </c>
    </row>
    <row r="9" spans="1:9" ht="12.75">
      <c r="A9" s="744" t="s">
        <v>341</v>
      </c>
      <c r="B9" s="606"/>
      <c r="C9" s="606"/>
      <c r="D9" s="608"/>
      <c r="E9" s="758"/>
      <c r="F9" s="745">
        <v>10624000</v>
      </c>
      <c r="G9" s="608"/>
      <c r="H9" s="758"/>
      <c r="I9" s="745">
        <v>10688000</v>
      </c>
    </row>
    <row r="10" spans="1:9" ht="12.75">
      <c r="A10" s="744" t="s">
        <v>342</v>
      </c>
      <c r="B10" s="606"/>
      <c r="C10" s="606"/>
      <c r="D10" s="608"/>
      <c r="E10" s="758"/>
      <c r="F10" s="745">
        <v>100000</v>
      </c>
      <c r="G10" s="608"/>
      <c r="H10" s="758"/>
      <c r="I10" s="745">
        <v>100000</v>
      </c>
    </row>
    <row r="11" spans="1:9" ht="12.75">
      <c r="A11" s="744" t="s">
        <v>343</v>
      </c>
      <c r="B11" s="606"/>
      <c r="C11" s="606"/>
      <c r="D11" s="608"/>
      <c r="E11" s="758"/>
      <c r="F11" s="745">
        <v>5395790</v>
      </c>
      <c r="G11" s="608"/>
      <c r="H11" s="758"/>
      <c r="I11" s="745">
        <v>5395790</v>
      </c>
    </row>
    <row r="12" spans="1:9" ht="12.75">
      <c r="A12" s="744" t="s">
        <v>344</v>
      </c>
      <c r="B12" s="606"/>
      <c r="C12" s="606"/>
      <c r="D12" s="608"/>
      <c r="E12" s="758"/>
      <c r="F12" s="848"/>
      <c r="G12" s="608"/>
      <c r="H12" s="758"/>
      <c r="I12" s="848"/>
    </row>
    <row r="13" spans="1:9" ht="12.75">
      <c r="A13" s="744" t="s">
        <v>345</v>
      </c>
      <c r="B13" s="606"/>
      <c r="C13" s="606"/>
      <c r="D13" s="608"/>
      <c r="E13" s="759"/>
      <c r="F13" s="846">
        <v>14782500</v>
      </c>
      <c r="G13" s="608"/>
      <c r="H13" s="759"/>
      <c r="I13" s="846">
        <v>14796000</v>
      </c>
    </row>
    <row r="14" spans="1:9" s="706" customFormat="1" ht="12.75">
      <c r="A14" s="844" t="s">
        <v>344</v>
      </c>
      <c r="B14" s="845"/>
      <c r="C14" s="845"/>
      <c r="D14" s="608"/>
      <c r="E14" s="759"/>
      <c r="F14" s="847">
        <v>-2871720</v>
      </c>
      <c r="G14" s="608"/>
      <c r="H14" s="759"/>
      <c r="I14" s="847">
        <v>-5665855</v>
      </c>
    </row>
    <row r="15" spans="1:9" ht="12.75">
      <c r="A15" s="744" t="s">
        <v>346</v>
      </c>
      <c r="B15" s="606"/>
      <c r="C15" s="606"/>
      <c r="D15" s="608"/>
      <c r="E15" s="760"/>
      <c r="F15" s="846">
        <v>370600</v>
      </c>
      <c r="G15" s="608"/>
      <c r="H15" s="760"/>
      <c r="I15" s="846">
        <v>1012200</v>
      </c>
    </row>
    <row r="16" spans="1:9" ht="12.75">
      <c r="A16" s="744" t="s">
        <v>347</v>
      </c>
      <c r="B16" s="606"/>
      <c r="C16" s="606"/>
      <c r="D16" s="608"/>
      <c r="E16" s="761"/>
      <c r="F16" s="746">
        <v>247350</v>
      </c>
      <c r="G16" s="608"/>
      <c r="H16" s="761"/>
      <c r="I16" s="746">
        <v>265200</v>
      </c>
    </row>
    <row r="17" spans="1:9" ht="12.75">
      <c r="A17" s="744" t="s">
        <v>715</v>
      </c>
      <c r="B17" s="606"/>
      <c r="C17" s="606"/>
      <c r="D17" s="608"/>
      <c r="E17" s="761"/>
      <c r="F17" s="746">
        <v>1756400</v>
      </c>
      <c r="G17" s="608"/>
      <c r="H17" s="761"/>
      <c r="I17" s="746">
        <v>1681600</v>
      </c>
    </row>
    <row r="18" spans="1:9" ht="12.75">
      <c r="A18" s="747" t="s">
        <v>284</v>
      </c>
      <c r="B18" s="707"/>
      <c r="C18" s="707"/>
      <c r="D18" s="708"/>
      <c r="E18" s="762"/>
      <c r="F18" s="748">
        <f>F7+F8+F9+F10+F11+F13+F14+F15+F16+F17</f>
        <v>136022050</v>
      </c>
      <c r="G18" s="708"/>
      <c r="H18" s="762"/>
      <c r="I18" s="748">
        <f>I7+I8+I9+I10+I11+I13+I14+I15+I16+I17</f>
        <v>133935865</v>
      </c>
    </row>
    <row r="19" spans="1:9" ht="12.75">
      <c r="A19" s="749" t="s">
        <v>353</v>
      </c>
      <c r="B19" s="609"/>
      <c r="C19" s="609"/>
      <c r="D19" s="611">
        <v>18</v>
      </c>
      <c r="E19" s="759"/>
      <c r="F19" s="745">
        <v>53028000</v>
      </c>
      <c r="G19" s="611">
        <v>17.7</v>
      </c>
      <c r="H19" s="759"/>
      <c r="I19" s="745">
        <v>51583700</v>
      </c>
    </row>
    <row r="20" spans="1:9" ht="12.75">
      <c r="A20" s="744" t="s">
        <v>354</v>
      </c>
      <c r="B20" s="606"/>
      <c r="C20" s="606"/>
      <c r="D20" s="611">
        <v>18</v>
      </c>
      <c r="E20" s="759"/>
      <c r="F20" s="745">
        <v>26514000</v>
      </c>
      <c r="G20" s="611">
        <v>17.7</v>
      </c>
      <c r="H20" s="759"/>
      <c r="I20" s="745">
        <v>25791850</v>
      </c>
    </row>
    <row r="21" spans="1:9" ht="12.75">
      <c r="A21" s="744" t="s">
        <v>355</v>
      </c>
      <c r="B21" s="606"/>
      <c r="C21" s="606"/>
      <c r="D21" s="611"/>
      <c r="E21" s="759"/>
      <c r="F21" s="745"/>
      <c r="G21" s="611"/>
      <c r="H21" s="759"/>
      <c r="I21" s="745"/>
    </row>
    <row r="22" spans="1:9" ht="12.75">
      <c r="A22" s="744" t="s">
        <v>261</v>
      </c>
      <c r="B22" s="606"/>
      <c r="C22" s="606"/>
      <c r="D22" s="611"/>
      <c r="E22" s="759"/>
      <c r="F22" s="745"/>
      <c r="G22" s="611"/>
      <c r="H22" s="759"/>
      <c r="I22" s="745"/>
    </row>
    <row r="23" spans="1:9" ht="12.75">
      <c r="A23" s="744" t="s">
        <v>205</v>
      </c>
      <c r="B23" s="606"/>
      <c r="C23" s="606"/>
      <c r="D23" s="608">
        <v>14</v>
      </c>
      <c r="E23" s="759">
        <v>2205000</v>
      </c>
      <c r="F23" s="745">
        <v>20580000</v>
      </c>
      <c r="G23" s="608">
        <v>14</v>
      </c>
      <c r="H23" s="759">
        <v>2205000</v>
      </c>
      <c r="I23" s="745">
        <v>20580000</v>
      </c>
    </row>
    <row r="24" spans="1:9" ht="12.75">
      <c r="A24" s="744" t="s">
        <v>262</v>
      </c>
      <c r="B24" s="606"/>
      <c r="C24" s="606"/>
      <c r="D24" s="608">
        <v>14</v>
      </c>
      <c r="E24" s="759"/>
      <c r="F24" s="745">
        <v>10290000</v>
      </c>
      <c r="G24" s="608">
        <v>14</v>
      </c>
      <c r="H24" s="759"/>
      <c r="I24" s="745">
        <v>10290000</v>
      </c>
    </row>
    <row r="25" spans="1:9" ht="12.75">
      <c r="A25" s="744" t="s">
        <v>206</v>
      </c>
      <c r="B25" s="606"/>
      <c r="C25" s="606"/>
      <c r="D25" s="608"/>
      <c r="E25" s="759"/>
      <c r="F25" s="745"/>
      <c r="G25" s="608"/>
      <c r="H25" s="759"/>
      <c r="I25" s="745"/>
    </row>
    <row r="26" spans="1:9" ht="12.75">
      <c r="A26" s="744" t="s">
        <v>263</v>
      </c>
      <c r="B26" s="606"/>
      <c r="C26" s="606"/>
      <c r="D26" s="608"/>
      <c r="E26" s="759"/>
      <c r="F26" s="745"/>
      <c r="G26" s="608"/>
      <c r="H26" s="759"/>
      <c r="I26" s="745"/>
    </row>
    <row r="27" spans="1:11" ht="12.75">
      <c r="A27" s="744" t="s">
        <v>264</v>
      </c>
      <c r="B27" s="606"/>
      <c r="C27" s="606"/>
      <c r="D27" s="608"/>
      <c r="E27" s="759"/>
      <c r="F27" s="745">
        <v>11111200</v>
      </c>
      <c r="G27" s="608">
        <v>201</v>
      </c>
      <c r="H27" s="759"/>
      <c r="I27" s="745">
        <v>13051600</v>
      </c>
      <c r="K27" s="771"/>
    </row>
    <row r="28" spans="1:9" ht="12.75">
      <c r="A28" s="744" t="s">
        <v>265</v>
      </c>
      <c r="B28" s="606"/>
      <c r="C28" s="606"/>
      <c r="D28" s="608"/>
      <c r="E28" s="759"/>
      <c r="F28" s="745">
        <v>5555600</v>
      </c>
      <c r="G28" s="608">
        <v>201</v>
      </c>
      <c r="H28" s="759"/>
      <c r="I28" s="745">
        <v>6525800</v>
      </c>
    </row>
    <row r="29" spans="1:10" ht="12.75">
      <c r="A29" s="744" t="s">
        <v>730</v>
      </c>
      <c r="B29" s="606"/>
      <c r="C29" s="606"/>
      <c r="D29" s="608"/>
      <c r="E29" s="759"/>
      <c r="F29" s="745"/>
      <c r="G29" s="608">
        <v>6</v>
      </c>
      <c r="H29" s="759"/>
      <c r="I29" s="745">
        <v>3378000</v>
      </c>
      <c r="J29" s="706"/>
    </row>
    <row r="30" spans="1:9" ht="12.75">
      <c r="A30" s="750" t="s">
        <v>285</v>
      </c>
      <c r="B30" s="707"/>
      <c r="C30" s="707"/>
      <c r="D30" s="708"/>
      <c r="E30" s="762"/>
      <c r="F30" s="748">
        <f>F19+F20+F23+F24+F27+F28</f>
        <v>127078800</v>
      </c>
      <c r="G30" s="708"/>
      <c r="H30" s="762"/>
      <c r="I30" s="748">
        <f>I19+I20+I23+I24+I27+I28+I29</f>
        <v>131200950</v>
      </c>
    </row>
    <row r="31" spans="1:9" ht="12.75">
      <c r="A31" s="744" t="s">
        <v>208</v>
      </c>
      <c r="B31" s="606"/>
      <c r="C31" s="606"/>
      <c r="D31" s="608"/>
      <c r="E31" s="763"/>
      <c r="F31" s="745">
        <v>33223000</v>
      </c>
      <c r="G31" s="608"/>
      <c r="H31" s="763"/>
      <c r="I31" s="745">
        <v>17400722</v>
      </c>
    </row>
    <row r="32" spans="1:9" ht="12.75">
      <c r="A32" s="744" t="s">
        <v>260</v>
      </c>
      <c r="B32" s="606"/>
      <c r="C32" s="606"/>
      <c r="D32" s="608"/>
      <c r="E32" s="759"/>
      <c r="F32" s="745">
        <v>4420000</v>
      </c>
      <c r="G32" s="608"/>
      <c r="H32" s="759"/>
      <c r="I32" s="745">
        <v>4420000</v>
      </c>
    </row>
    <row r="33" spans="1:9" ht="12.75">
      <c r="A33" s="744" t="s">
        <v>348</v>
      </c>
      <c r="B33" s="606"/>
      <c r="C33" s="606"/>
      <c r="D33" s="608"/>
      <c r="E33" s="759"/>
      <c r="F33" s="745"/>
      <c r="G33" s="608"/>
      <c r="H33" s="759"/>
      <c r="I33" s="745">
        <v>3167880</v>
      </c>
    </row>
    <row r="34" spans="1:9" ht="12.75">
      <c r="A34" s="744" t="s">
        <v>171</v>
      </c>
      <c r="B34" s="606"/>
      <c r="C34" s="606"/>
      <c r="D34" s="608"/>
      <c r="E34" s="759"/>
      <c r="F34" s="745"/>
      <c r="G34" s="608"/>
      <c r="H34" s="759"/>
      <c r="I34" s="745"/>
    </row>
    <row r="35" spans="1:9" ht="12.75">
      <c r="A35" s="744" t="s">
        <v>349</v>
      </c>
      <c r="B35" s="606"/>
      <c r="C35" s="606"/>
      <c r="D35" s="608"/>
      <c r="E35" s="759"/>
      <c r="F35" s="745"/>
      <c r="G35" s="608"/>
      <c r="H35" s="759"/>
      <c r="I35" s="745"/>
    </row>
    <row r="36" spans="1:9" ht="12.75">
      <c r="A36" s="925" t="s">
        <v>350</v>
      </c>
      <c r="B36" s="926"/>
      <c r="C36" s="926"/>
      <c r="D36" s="610"/>
      <c r="E36" s="764"/>
      <c r="F36" s="751">
        <v>608960</v>
      </c>
      <c r="G36" s="610"/>
      <c r="H36" s="764"/>
      <c r="I36" s="751">
        <v>442880</v>
      </c>
    </row>
    <row r="37" spans="1:9" ht="12.75">
      <c r="A37" s="749" t="s">
        <v>168</v>
      </c>
      <c r="B37" s="609"/>
      <c r="C37" s="609"/>
      <c r="D37" s="610"/>
      <c r="E37" s="764"/>
      <c r="F37" s="751"/>
      <c r="G37" s="610"/>
      <c r="H37" s="764"/>
      <c r="I37" s="751"/>
    </row>
    <row r="38" spans="1:9" ht="12.75">
      <c r="A38" s="744" t="s">
        <v>351</v>
      </c>
      <c r="B38" s="606"/>
      <c r="C38" s="606"/>
      <c r="D38" s="608"/>
      <c r="E38" s="759"/>
      <c r="F38" s="745">
        <v>2725000</v>
      </c>
      <c r="G38" s="608"/>
      <c r="H38" s="759"/>
      <c r="I38" s="745">
        <v>2725000</v>
      </c>
    </row>
    <row r="39" spans="1:9" ht="12.75">
      <c r="A39" s="744" t="s">
        <v>282</v>
      </c>
      <c r="B39" s="606"/>
      <c r="C39" s="606"/>
      <c r="D39" s="608">
        <v>19</v>
      </c>
      <c r="E39" s="759">
        <v>2848000</v>
      </c>
      <c r="F39" s="745">
        <v>54112000</v>
      </c>
      <c r="G39" s="608">
        <v>19</v>
      </c>
      <c r="H39" s="759">
        <v>2848000</v>
      </c>
      <c r="I39" s="745">
        <v>54112000</v>
      </c>
    </row>
    <row r="40" spans="1:9" ht="12.75">
      <c r="A40" s="744" t="s">
        <v>352</v>
      </c>
      <c r="B40" s="606"/>
      <c r="C40" s="606"/>
      <c r="D40" s="608"/>
      <c r="E40" s="759"/>
      <c r="F40" s="745">
        <v>2001000</v>
      </c>
      <c r="G40" s="608"/>
      <c r="H40" s="759"/>
      <c r="I40" s="745">
        <v>21258000</v>
      </c>
    </row>
    <row r="41" spans="1:9" s="49" customFormat="1" ht="12" customHeight="1">
      <c r="A41" s="744" t="s">
        <v>170</v>
      </c>
      <c r="B41" s="606"/>
      <c r="C41" s="606"/>
      <c r="D41" s="608"/>
      <c r="E41" s="759"/>
      <c r="F41" s="745">
        <v>8979000</v>
      </c>
      <c r="G41" s="608"/>
      <c r="H41" s="759"/>
      <c r="I41" s="745">
        <v>8979000</v>
      </c>
    </row>
    <row r="42" spans="1:9" s="49" customFormat="1" ht="12" customHeight="1">
      <c r="A42" s="744" t="s">
        <v>716</v>
      </c>
      <c r="B42" s="606"/>
      <c r="C42" s="606"/>
      <c r="D42" s="608"/>
      <c r="E42" s="759"/>
      <c r="F42" s="745">
        <v>3083000</v>
      </c>
      <c r="G42" s="608"/>
      <c r="H42" s="759"/>
      <c r="I42" s="745">
        <v>2137000</v>
      </c>
    </row>
    <row r="43" spans="1:9" ht="12.75">
      <c r="A43" s="925" t="s">
        <v>207</v>
      </c>
      <c r="B43" s="926"/>
      <c r="C43" s="926"/>
      <c r="D43" s="614"/>
      <c r="E43" s="759"/>
      <c r="F43" s="751">
        <v>18164000</v>
      </c>
      <c r="G43" s="614"/>
      <c r="H43" s="759"/>
      <c r="I43" s="751">
        <v>18164000</v>
      </c>
    </row>
    <row r="44" spans="1:9" ht="12.75">
      <c r="A44" s="752" t="s">
        <v>356</v>
      </c>
      <c r="B44" s="609"/>
      <c r="C44" s="609"/>
      <c r="D44" s="612"/>
      <c r="E44" s="759"/>
      <c r="F44" s="827">
        <v>21685484</v>
      </c>
      <c r="G44" s="612"/>
      <c r="H44" s="759"/>
      <c r="I44" s="827">
        <v>22954988</v>
      </c>
    </row>
    <row r="45" spans="1:9" ht="12.75">
      <c r="A45" s="752" t="s">
        <v>283</v>
      </c>
      <c r="B45" s="609"/>
      <c r="C45" s="609"/>
      <c r="D45" s="612"/>
      <c r="E45" s="759"/>
      <c r="F45" s="827">
        <v>145920</v>
      </c>
      <c r="G45" s="612"/>
      <c r="H45" s="759"/>
      <c r="I45" s="827">
        <v>71820</v>
      </c>
    </row>
    <row r="46" spans="1:9" ht="26.25" customHeight="1">
      <c r="A46" s="930" t="s">
        <v>286</v>
      </c>
      <c r="B46" s="931"/>
      <c r="C46" s="931"/>
      <c r="D46" s="874"/>
      <c r="E46" s="765"/>
      <c r="F46" s="753">
        <f>F31+F32+F36+F38+F39+F40+F41+F43+F44+F45+F42</f>
        <v>149147364</v>
      </c>
      <c r="G46" s="709"/>
      <c r="H46" s="765"/>
      <c r="I46" s="753">
        <f>I31+I32+I36+I38+I39+I40+I41+I43+I44+I45+I42+I33</f>
        <v>155833290</v>
      </c>
    </row>
    <row r="47" spans="1:11" ht="12.75">
      <c r="A47" s="928" t="s">
        <v>357</v>
      </c>
      <c r="B47" s="929"/>
      <c r="C47" s="929"/>
      <c r="D47" s="613"/>
      <c r="E47" s="763"/>
      <c r="F47" s="754">
        <v>6624750</v>
      </c>
      <c r="G47" s="613"/>
      <c r="H47" s="763"/>
      <c r="I47" s="754">
        <v>6630800</v>
      </c>
      <c r="J47" s="706"/>
      <c r="K47" s="772"/>
    </row>
    <row r="48" spans="1:10" ht="12.75">
      <c r="A48" s="755" t="s">
        <v>287</v>
      </c>
      <c r="B48" s="710"/>
      <c r="C48" s="710"/>
      <c r="D48" s="711"/>
      <c r="E48" s="766"/>
      <c r="F48" s="756">
        <v>6624750</v>
      </c>
      <c r="G48" s="711"/>
      <c r="H48" s="766"/>
      <c r="I48" s="756">
        <v>6630800</v>
      </c>
      <c r="J48" s="706"/>
    </row>
    <row r="49" spans="1:9" ht="21.75" customHeight="1" thickBot="1">
      <c r="A49" s="921" t="s">
        <v>172</v>
      </c>
      <c r="B49" s="922"/>
      <c r="C49" s="712"/>
      <c r="D49" s="713"/>
      <c r="E49" s="767"/>
      <c r="F49" s="757">
        <f>F48+F46+F30+F18</f>
        <v>418872964</v>
      </c>
      <c r="G49" s="713"/>
      <c r="H49" s="767"/>
      <c r="I49" s="757">
        <f>I48+I46+I30+I18</f>
        <v>427600905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5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934" t="s">
        <v>735</v>
      </c>
      <c r="B1" s="934"/>
      <c r="C1" s="934"/>
      <c r="D1" s="934"/>
      <c r="E1" s="934"/>
      <c r="F1" s="934"/>
    </row>
    <row r="2" spans="1:6" ht="15.75" customHeight="1">
      <c r="A2" s="622"/>
      <c r="B2" s="622"/>
      <c r="C2" s="622"/>
      <c r="D2" s="622"/>
      <c r="E2" s="936" t="s">
        <v>227</v>
      </c>
      <c r="F2" s="936"/>
    </row>
    <row r="3" spans="1:6" ht="13.5" thickBot="1">
      <c r="A3" s="630"/>
      <c r="B3" s="630"/>
      <c r="C3" s="935"/>
      <c r="D3" s="935"/>
      <c r="E3" s="935"/>
      <c r="F3" s="935"/>
    </row>
    <row r="4" spans="1:6" ht="42.75" customHeight="1" thickBot="1">
      <c r="A4" s="647" t="s">
        <v>430</v>
      </c>
      <c r="B4" s="648" t="s">
        <v>487</v>
      </c>
      <c r="C4" s="648" t="s">
        <v>488</v>
      </c>
      <c r="D4" s="649" t="s">
        <v>219</v>
      </c>
      <c r="E4" s="650" t="s">
        <v>220</v>
      </c>
      <c r="F4" s="652"/>
    </row>
    <row r="5" spans="1:6" ht="15.75" customHeight="1">
      <c r="A5" s="631" t="s">
        <v>377</v>
      </c>
      <c r="B5" s="632" t="s">
        <v>326</v>
      </c>
      <c r="C5" s="632" t="s">
        <v>328</v>
      </c>
      <c r="D5" s="651">
        <v>125000</v>
      </c>
      <c r="E5" s="641" t="s">
        <v>221</v>
      </c>
      <c r="F5" s="937">
        <v>2450000</v>
      </c>
    </row>
    <row r="6" spans="1:6" ht="15.75" customHeight="1">
      <c r="A6" s="633" t="s">
        <v>378</v>
      </c>
      <c r="B6" s="634" t="s">
        <v>327</v>
      </c>
      <c r="C6" s="634" t="s">
        <v>328</v>
      </c>
      <c r="D6" s="640">
        <v>125000</v>
      </c>
      <c r="E6" s="642" t="s">
        <v>221</v>
      </c>
      <c r="F6" s="938"/>
    </row>
    <row r="7" spans="1:6" ht="15.75" customHeight="1">
      <c r="A7" s="633" t="s">
        <v>379</v>
      </c>
      <c r="B7" s="634" t="s">
        <v>329</v>
      </c>
      <c r="C7" s="634" t="s">
        <v>328</v>
      </c>
      <c r="D7" s="640">
        <v>125000</v>
      </c>
      <c r="E7" s="642" t="s">
        <v>221</v>
      </c>
      <c r="F7" s="938"/>
    </row>
    <row r="8" spans="1:6" ht="15.75" customHeight="1">
      <c r="A8" s="637" t="s">
        <v>380</v>
      </c>
      <c r="B8" s="635" t="s">
        <v>331</v>
      </c>
      <c r="C8" s="635" t="s">
        <v>328</v>
      </c>
      <c r="D8" s="646">
        <v>300000</v>
      </c>
      <c r="E8" s="643" t="s">
        <v>221</v>
      </c>
      <c r="F8" s="938"/>
    </row>
    <row r="9" spans="1:6" ht="15.75" customHeight="1">
      <c r="A9" s="633" t="s">
        <v>381</v>
      </c>
      <c r="B9" s="634" t="s">
        <v>332</v>
      </c>
      <c r="C9" s="635" t="s">
        <v>328</v>
      </c>
      <c r="D9" s="640">
        <v>100000</v>
      </c>
      <c r="E9" s="642" t="s">
        <v>221</v>
      </c>
      <c r="F9" s="938"/>
    </row>
    <row r="10" spans="1:6" ht="15.75" customHeight="1">
      <c r="A10" s="633" t="s">
        <v>382</v>
      </c>
      <c r="B10" s="634" t="s">
        <v>333</v>
      </c>
      <c r="C10" s="634" t="s">
        <v>328</v>
      </c>
      <c r="D10" s="640">
        <v>675000</v>
      </c>
      <c r="E10" s="642" t="s">
        <v>221</v>
      </c>
      <c r="F10" s="938"/>
    </row>
    <row r="11" spans="1:6" ht="15.75" customHeight="1" thickBot="1">
      <c r="A11" s="629" t="s">
        <v>383</v>
      </c>
      <c r="B11" s="639" t="s">
        <v>228</v>
      </c>
      <c r="C11" s="638" t="s">
        <v>328</v>
      </c>
      <c r="D11" s="628">
        <v>1000000</v>
      </c>
      <c r="E11" s="645" t="s">
        <v>221</v>
      </c>
      <c r="F11" s="939"/>
    </row>
    <row r="12" spans="1:6" ht="15.75" customHeight="1" thickBot="1">
      <c r="A12" s="629" t="s">
        <v>384</v>
      </c>
      <c r="B12" s="639" t="s">
        <v>223</v>
      </c>
      <c r="C12" s="639" t="s">
        <v>224</v>
      </c>
      <c r="D12" s="628">
        <v>1200000</v>
      </c>
      <c r="E12" s="644" t="s">
        <v>222</v>
      </c>
      <c r="F12" s="836">
        <v>1200000</v>
      </c>
    </row>
    <row r="13" spans="1:6" ht="15.75" customHeight="1" thickBot="1">
      <c r="A13" s="653" t="s">
        <v>385</v>
      </c>
      <c r="B13" s="654" t="s">
        <v>330</v>
      </c>
      <c r="C13" s="654" t="s">
        <v>328</v>
      </c>
      <c r="D13" s="655">
        <v>1750000</v>
      </c>
      <c r="E13" s="656" t="s">
        <v>225</v>
      </c>
      <c r="F13" s="831">
        <v>1750000</v>
      </c>
    </row>
    <row r="14" spans="1:6" ht="15.75" customHeight="1">
      <c r="A14" s="637" t="s">
        <v>386</v>
      </c>
      <c r="B14" s="635"/>
      <c r="C14" s="632"/>
      <c r="D14" s="646"/>
      <c r="E14" s="828"/>
      <c r="F14" s="832"/>
    </row>
    <row r="15" spans="1:6" ht="15.75" customHeight="1">
      <c r="A15" s="633" t="s">
        <v>387</v>
      </c>
      <c r="B15" s="634"/>
      <c r="C15" s="634"/>
      <c r="D15" s="640"/>
      <c r="E15" s="829"/>
      <c r="F15" s="833"/>
    </row>
    <row r="16" spans="1:6" ht="15.75" customHeight="1">
      <c r="A16" s="633" t="s">
        <v>388</v>
      </c>
      <c r="B16" s="634"/>
      <c r="C16" s="634"/>
      <c r="D16" s="640"/>
      <c r="E16" s="829"/>
      <c r="F16" s="833"/>
    </row>
    <row r="17" spans="1:6" ht="15.75" customHeight="1">
      <c r="A17" s="633" t="s">
        <v>389</v>
      </c>
      <c r="B17" s="634"/>
      <c r="C17" s="634"/>
      <c r="D17" s="640"/>
      <c r="E17" s="829"/>
      <c r="F17" s="833"/>
    </row>
    <row r="18" spans="1:6" ht="15.75" customHeight="1">
      <c r="A18" s="633" t="s">
        <v>390</v>
      </c>
      <c r="B18" s="634"/>
      <c r="C18" s="634"/>
      <c r="D18" s="640"/>
      <c r="E18" s="829"/>
      <c r="F18" s="833"/>
    </row>
    <row r="19" spans="1:6" ht="15.75" customHeight="1" thickBot="1">
      <c r="A19" s="633" t="s">
        <v>391</v>
      </c>
      <c r="B19" s="634"/>
      <c r="C19" s="774"/>
      <c r="D19" s="640"/>
      <c r="E19" s="829"/>
      <c r="F19" s="834"/>
    </row>
    <row r="20" spans="1:6" ht="15.75" customHeight="1" thickBot="1">
      <c r="A20" s="932" t="s">
        <v>410</v>
      </c>
      <c r="B20" s="933"/>
      <c r="C20" s="775"/>
      <c r="D20" s="773">
        <f>D5+D6+D7+D8+D9+D10+D11+D12+D13</f>
        <v>5400000</v>
      </c>
      <c r="E20" s="830"/>
      <c r="F20" s="835"/>
    </row>
    <row r="21" spans="1:4" ht="15.75" customHeight="1">
      <c r="A21" s="624"/>
      <c r="B21" s="625"/>
      <c r="C21" s="625"/>
      <c r="D21" s="626"/>
    </row>
    <row r="22" spans="1:5" ht="15.75" customHeight="1">
      <c r="A22" s="636"/>
      <c r="B22" s="636"/>
      <c r="E22" s="542"/>
    </row>
    <row r="23" spans="1:4" ht="15.75" customHeight="1">
      <c r="A23" s="624"/>
      <c r="B23" s="625"/>
      <c r="C23" s="625"/>
      <c r="D23" s="626"/>
    </row>
    <row r="24" spans="1:4" ht="15.75" customHeight="1">
      <c r="A24" s="624"/>
      <c r="B24" s="625"/>
      <c r="C24" s="625"/>
      <c r="D24" s="626"/>
    </row>
    <row r="25" spans="1:4" ht="15.75" customHeight="1">
      <c r="A25" s="624"/>
      <c r="B25" s="625"/>
      <c r="C25" s="625"/>
      <c r="D25" s="626"/>
    </row>
    <row r="26" spans="1:4" ht="15.75" customHeight="1">
      <c r="A26" s="624"/>
      <c r="B26" s="625"/>
      <c r="C26" s="625"/>
      <c r="D26" s="626"/>
    </row>
    <row r="27" spans="1:4" ht="15.75" customHeight="1">
      <c r="A27" s="624"/>
      <c r="B27" s="625"/>
      <c r="C27" s="625"/>
      <c r="D27" s="627"/>
    </row>
    <row r="28" spans="1:4" ht="15.75" customHeight="1">
      <c r="A28" s="624"/>
      <c r="B28" s="625"/>
      <c r="C28" s="625"/>
      <c r="D28" s="627"/>
    </row>
    <row r="29" spans="1:4" ht="15.75" customHeight="1">
      <c r="A29" s="624"/>
      <c r="B29" s="625"/>
      <c r="C29" s="625"/>
      <c r="D29" s="627"/>
    </row>
    <row r="30" spans="1:4" ht="15.75" customHeight="1">
      <c r="A30" s="624"/>
      <c r="B30" s="625"/>
      <c r="C30" s="625"/>
      <c r="D30" s="627"/>
    </row>
    <row r="31" spans="1:4" ht="12.75">
      <c r="A31" s="542"/>
      <c r="B31" s="542"/>
      <c r="C31" s="542"/>
      <c r="D31" s="542"/>
    </row>
    <row r="32" spans="1:4" ht="12.75">
      <c r="A32" s="542"/>
      <c r="B32" s="542"/>
      <c r="C32" s="542"/>
      <c r="D32" s="542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6384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940" t="s">
        <v>179</v>
      </c>
      <c r="B1" s="940"/>
      <c r="C1" s="940"/>
      <c r="D1" s="940"/>
      <c r="E1" s="940"/>
      <c r="F1" s="940"/>
      <c r="G1" s="940"/>
    </row>
    <row r="2" spans="1:7" ht="14.25">
      <c r="A2" s="603"/>
      <c r="B2" s="603"/>
      <c r="C2" s="603"/>
      <c r="D2" s="603"/>
      <c r="E2" s="603"/>
      <c r="F2" s="603"/>
      <c r="G2" s="822" t="s">
        <v>108</v>
      </c>
    </row>
    <row r="3" spans="1:7" ht="15.75" thickBot="1">
      <c r="A3" s="567"/>
      <c r="B3" s="567"/>
      <c r="C3" s="567"/>
      <c r="D3" s="567"/>
      <c r="E3" s="567"/>
      <c r="F3" s="567"/>
      <c r="G3" s="568"/>
    </row>
    <row r="4" spans="1:7" ht="12.75">
      <c r="A4" s="941" t="s">
        <v>555</v>
      </c>
      <c r="B4" s="944" t="s">
        <v>226</v>
      </c>
      <c r="C4" s="947" t="s">
        <v>180</v>
      </c>
      <c r="D4" s="948"/>
      <c r="E4" s="948"/>
      <c r="F4" s="948"/>
      <c r="G4" s="951" t="s">
        <v>181</v>
      </c>
    </row>
    <row r="5" spans="1:7" ht="30.75" customHeight="1">
      <c r="A5" s="942"/>
      <c r="B5" s="945"/>
      <c r="C5" s="949"/>
      <c r="D5" s="950"/>
      <c r="E5" s="950"/>
      <c r="F5" s="950"/>
      <c r="G5" s="952"/>
    </row>
    <row r="6" spans="1:7" ht="34.5" customHeight="1" thickBot="1">
      <c r="A6" s="943"/>
      <c r="B6" s="946"/>
      <c r="C6" s="569" t="s">
        <v>702</v>
      </c>
      <c r="D6" s="569" t="s">
        <v>723</v>
      </c>
      <c r="E6" s="569" t="s">
        <v>732</v>
      </c>
      <c r="F6" s="570" t="s">
        <v>733</v>
      </c>
      <c r="G6" s="953"/>
    </row>
    <row r="7" spans="1:7" ht="12.75">
      <c r="A7" s="571">
        <v>1</v>
      </c>
      <c r="B7" s="572">
        <v>2</v>
      </c>
      <c r="C7" s="572">
        <v>3</v>
      </c>
      <c r="D7" s="572">
        <v>4</v>
      </c>
      <c r="E7" s="572">
        <v>5</v>
      </c>
      <c r="F7" s="573">
        <v>6</v>
      </c>
      <c r="G7" s="574">
        <v>7</v>
      </c>
    </row>
    <row r="8" spans="1:7" ht="15" customHeight="1">
      <c r="A8" s="575" t="s">
        <v>415</v>
      </c>
      <c r="B8" s="576" t="s">
        <v>411</v>
      </c>
      <c r="C8" s="577">
        <v>146000000</v>
      </c>
      <c r="D8" s="577">
        <f>C8*102%</f>
        <v>148920000</v>
      </c>
      <c r="E8" s="577">
        <f>D8*102%</f>
        <v>151898400</v>
      </c>
      <c r="F8" s="578">
        <f>E8*102%</f>
        <v>154936368</v>
      </c>
      <c r="G8" s="579">
        <f>+C8+D8+E8+F8</f>
        <v>601754768</v>
      </c>
    </row>
    <row r="9" spans="1:7" ht="12.75" customHeight="1">
      <c r="A9" s="575" t="s">
        <v>182</v>
      </c>
      <c r="B9" s="576" t="s">
        <v>420</v>
      </c>
      <c r="C9" s="577">
        <v>0</v>
      </c>
      <c r="D9" s="577">
        <v>0</v>
      </c>
      <c r="E9" s="577">
        <v>0</v>
      </c>
      <c r="F9" s="578">
        <v>0</v>
      </c>
      <c r="G9" s="579">
        <f aca="true" t="shared" si="0" ref="G9:G34">+C9+D9+E9+F9</f>
        <v>0</v>
      </c>
    </row>
    <row r="10" spans="1:7" ht="12.75" customHeight="1">
      <c r="A10" s="575" t="s">
        <v>183</v>
      </c>
      <c r="B10" s="576" t="s">
        <v>421</v>
      </c>
      <c r="C10" s="577">
        <v>800000</v>
      </c>
      <c r="D10" s="577">
        <f aca="true" t="shared" si="1" ref="D10:F11">C10*102%</f>
        <v>816000</v>
      </c>
      <c r="E10" s="577">
        <f t="shared" si="1"/>
        <v>832320</v>
      </c>
      <c r="F10" s="578">
        <f t="shared" si="1"/>
        <v>848966.4</v>
      </c>
      <c r="G10" s="579">
        <f t="shared" si="0"/>
        <v>3297286.4</v>
      </c>
    </row>
    <row r="11" spans="1:7" ht="36" customHeight="1">
      <c r="A11" s="575" t="s">
        <v>184</v>
      </c>
      <c r="B11" s="576" t="s">
        <v>157</v>
      </c>
      <c r="C11" s="577"/>
      <c r="D11" s="577">
        <f t="shared" si="1"/>
        <v>0</v>
      </c>
      <c r="E11" s="577">
        <f t="shared" si="1"/>
        <v>0</v>
      </c>
      <c r="F11" s="578">
        <f t="shared" si="1"/>
        <v>0</v>
      </c>
      <c r="G11" s="862">
        <f>C11+D11+E11+F11</f>
        <v>0</v>
      </c>
    </row>
    <row r="12" spans="1:7" ht="15.75" customHeight="1">
      <c r="A12" s="575" t="s">
        <v>185</v>
      </c>
      <c r="B12" s="576" t="s">
        <v>186</v>
      </c>
      <c r="C12" s="577">
        <v>0</v>
      </c>
      <c r="D12" s="577">
        <v>0</v>
      </c>
      <c r="E12" s="577">
        <v>0</v>
      </c>
      <c r="F12" s="578">
        <v>0</v>
      </c>
      <c r="G12" s="579">
        <f t="shared" si="0"/>
        <v>0</v>
      </c>
    </row>
    <row r="13" spans="1:7" ht="24" customHeight="1">
      <c r="A13" s="575" t="s">
        <v>187</v>
      </c>
      <c r="B13" s="576" t="s">
        <v>188</v>
      </c>
      <c r="C13" s="577">
        <v>0</v>
      </c>
      <c r="D13" s="577">
        <v>0</v>
      </c>
      <c r="E13" s="577">
        <v>0</v>
      </c>
      <c r="F13" s="578">
        <v>0</v>
      </c>
      <c r="G13" s="579">
        <f t="shared" si="0"/>
        <v>0</v>
      </c>
    </row>
    <row r="14" spans="1:7" ht="15" customHeight="1" thickBot="1">
      <c r="A14" s="580" t="s">
        <v>554</v>
      </c>
      <c r="B14" s="581" t="s">
        <v>189</v>
      </c>
      <c r="C14" s="582">
        <v>0</v>
      </c>
      <c r="D14" s="582">
        <v>0</v>
      </c>
      <c r="E14" s="582">
        <v>0</v>
      </c>
      <c r="F14" s="583">
        <v>0</v>
      </c>
      <c r="G14" s="584">
        <f t="shared" si="0"/>
        <v>0</v>
      </c>
    </row>
    <row r="15" spans="1:7" ht="14.25" customHeight="1" thickBot="1">
      <c r="A15" s="585" t="s">
        <v>190</v>
      </c>
      <c r="B15" s="586" t="s">
        <v>191</v>
      </c>
      <c r="C15" s="587">
        <f>C8+C10+C11</f>
        <v>146800000</v>
      </c>
      <c r="D15" s="587">
        <f>D8+D10+D11</f>
        <v>149736000</v>
      </c>
      <c r="E15" s="587">
        <f>E8+E10+E11</f>
        <v>152730720</v>
      </c>
      <c r="F15" s="587">
        <f>F8+F10+F11</f>
        <v>155785334.4</v>
      </c>
      <c r="G15" s="589">
        <f>G8+G10+G11</f>
        <v>605052054.4</v>
      </c>
    </row>
    <row r="16" spans="1:7" ht="15" customHeight="1" thickBot="1">
      <c r="A16" s="590" t="s">
        <v>192</v>
      </c>
      <c r="B16" s="591" t="s">
        <v>193</v>
      </c>
      <c r="C16" s="592">
        <f>+C15*0.5</f>
        <v>73400000</v>
      </c>
      <c r="D16" s="592">
        <f>+D15*0.5</f>
        <v>74868000</v>
      </c>
      <c r="E16" s="592">
        <f>+E15*0.5</f>
        <v>76365360</v>
      </c>
      <c r="F16" s="592">
        <f>+F15*0.5</f>
        <v>77892667.2</v>
      </c>
      <c r="G16" s="589">
        <f t="shared" si="0"/>
        <v>302526027.2</v>
      </c>
    </row>
    <row r="17" spans="1:7" ht="26.25" customHeight="1" thickBot="1">
      <c r="A17" s="585" t="s">
        <v>194</v>
      </c>
      <c r="B17" s="593">
        <v>10</v>
      </c>
      <c r="C17" s="587">
        <f>SUM(C18:C24)</f>
        <v>0</v>
      </c>
      <c r="D17" s="587">
        <f>SUM(D18:D24)</f>
        <v>0</v>
      </c>
      <c r="E17" s="587">
        <f>SUM(E18:E24)</f>
        <v>0</v>
      </c>
      <c r="F17" s="588">
        <f>SUM(F18:F24)</f>
        <v>0</v>
      </c>
      <c r="G17" s="589">
        <f t="shared" si="0"/>
        <v>0</v>
      </c>
    </row>
    <row r="18" spans="1:7" ht="18" customHeight="1">
      <c r="A18" s="594" t="s">
        <v>195</v>
      </c>
      <c r="B18" s="595">
        <v>11</v>
      </c>
      <c r="C18" s="596">
        <v>0</v>
      </c>
      <c r="D18" s="596">
        <v>0</v>
      </c>
      <c r="E18" s="596">
        <v>0</v>
      </c>
      <c r="F18" s="597">
        <v>0</v>
      </c>
      <c r="G18" s="598">
        <f t="shared" si="0"/>
        <v>0</v>
      </c>
    </row>
    <row r="19" spans="1:7" ht="15" customHeight="1">
      <c r="A19" s="575" t="s">
        <v>196</v>
      </c>
      <c r="B19" s="599">
        <v>12</v>
      </c>
      <c r="C19" s="577">
        <v>0</v>
      </c>
      <c r="D19" s="577">
        <v>0</v>
      </c>
      <c r="E19" s="577">
        <v>0</v>
      </c>
      <c r="F19" s="578">
        <v>0</v>
      </c>
      <c r="G19" s="579">
        <f t="shared" si="0"/>
        <v>0</v>
      </c>
    </row>
    <row r="20" spans="1:7" ht="14.25" customHeight="1">
      <c r="A20" s="575" t="s">
        <v>197</v>
      </c>
      <c r="B20" s="599">
        <v>13</v>
      </c>
      <c r="C20" s="577">
        <v>0</v>
      </c>
      <c r="D20" s="577">
        <v>0</v>
      </c>
      <c r="E20" s="577">
        <v>0</v>
      </c>
      <c r="F20" s="578">
        <v>0</v>
      </c>
      <c r="G20" s="579">
        <f t="shared" si="0"/>
        <v>0</v>
      </c>
    </row>
    <row r="21" spans="1:7" ht="14.25" customHeight="1">
      <c r="A21" s="575" t="s">
        <v>198</v>
      </c>
      <c r="B21" s="599">
        <v>14</v>
      </c>
      <c r="C21" s="577">
        <v>0</v>
      </c>
      <c r="D21" s="577">
        <v>0</v>
      </c>
      <c r="E21" s="577">
        <v>0</v>
      </c>
      <c r="F21" s="578">
        <v>0</v>
      </c>
      <c r="G21" s="579">
        <f t="shared" si="0"/>
        <v>0</v>
      </c>
    </row>
    <row r="22" spans="1:7" ht="15" customHeight="1">
      <c r="A22" s="575" t="s">
        <v>199</v>
      </c>
      <c r="B22" s="599">
        <v>15</v>
      </c>
      <c r="C22" s="577">
        <v>0</v>
      </c>
      <c r="D22" s="577">
        <v>0</v>
      </c>
      <c r="E22" s="577">
        <v>0</v>
      </c>
      <c r="F22" s="578">
        <v>0</v>
      </c>
      <c r="G22" s="579">
        <f t="shared" si="0"/>
        <v>0</v>
      </c>
    </row>
    <row r="23" spans="1:7" ht="15" customHeight="1">
      <c r="A23" s="575" t="s">
        <v>200</v>
      </c>
      <c r="B23" s="599">
        <v>16</v>
      </c>
      <c r="C23" s="577">
        <v>0</v>
      </c>
      <c r="D23" s="577">
        <v>0</v>
      </c>
      <c r="E23" s="577">
        <v>0</v>
      </c>
      <c r="F23" s="578">
        <v>0</v>
      </c>
      <c r="G23" s="579">
        <f t="shared" si="0"/>
        <v>0</v>
      </c>
    </row>
    <row r="24" spans="1:7" ht="15" customHeight="1" thickBot="1">
      <c r="A24" s="580" t="s">
        <v>201</v>
      </c>
      <c r="B24" s="600">
        <v>17</v>
      </c>
      <c r="C24" s="582">
        <v>0</v>
      </c>
      <c r="D24" s="582">
        <v>0</v>
      </c>
      <c r="E24" s="582">
        <v>0</v>
      </c>
      <c r="F24" s="583">
        <v>0</v>
      </c>
      <c r="G24" s="584">
        <f t="shared" si="0"/>
        <v>0</v>
      </c>
    </row>
    <row r="25" spans="1:7" ht="35.25" customHeight="1" thickBot="1">
      <c r="A25" s="585" t="s">
        <v>202</v>
      </c>
      <c r="B25" s="593">
        <v>18</v>
      </c>
      <c r="C25" s="587">
        <f>SUM(C26:C32)</f>
        <v>0</v>
      </c>
      <c r="D25" s="587">
        <f>SUM(D26:D32)</f>
        <v>0</v>
      </c>
      <c r="E25" s="587">
        <f>SUM(E26:E32)</f>
        <v>0</v>
      </c>
      <c r="F25" s="588">
        <f>SUM(F26:F32)</f>
        <v>0</v>
      </c>
      <c r="G25" s="589">
        <f t="shared" si="0"/>
        <v>0</v>
      </c>
    </row>
    <row r="26" spans="1:7" ht="16.5" customHeight="1">
      <c r="A26" s="594" t="s">
        <v>195</v>
      </c>
      <c r="B26" s="595">
        <v>19</v>
      </c>
      <c r="C26" s="596">
        <v>0</v>
      </c>
      <c r="D26" s="596">
        <v>0</v>
      </c>
      <c r="E26" s="596">
        <v>0</v>
      </c>
      <c r="F26" s="597">
        <v>0</v>
      </c>
      <c r="G26" s="598">
        <f t="shared" si="0"/>
        <v>0</v>
      </c>
    </row>
    <row r="27" spans="1:7" ht="15.75" customHeight="1">
      <c r="A27" s="575" t="s">
        <v>196</v>
      </c>
      <c r="B27" s="599">
        <v>20</v>
      </c>
      <c r="C27" s="577">
        <v>0</v>
      </c>
      <c r="D27" s="577">
        <v>0</v>
      </c>
      <c r="E27" s="577">
        <v>0</v>
      </c>
      <c r="F27" s="578">
        <v>0</v>
      </c>
      <c r="G27" s="579">
        <f t="shared" si="0"/>
        <v>0</v>
      </c>
    </row>
    <row r="28" spans="1:7" ht="15.75" customHeight="1">
      <c r="A28" s="575" t="s">
        <v>197</v>
      </c>
      <c r="B28" s="599">
        <v>21</v>
      </c>
      <c r="C28" s="577">
        <v>0</v>
      </c>
      <c r="D28" s="577">
        <v>0</v>
      </c>
      <c r="E28" s="577">
        <v>0</v>
      </c>
      <c r="F28" s="578">
        <v>0</v>
      </c>
      <c r="G28" s="579">
        <f t="shared" si="0"/>
        <v>0</v>
      </c>
    </row>
    <row r="29" spans="1:7" ht="12.75">
      <c r="A29" s="575" t="s">
        <v>198</v>
      </c>
      <c r="B29" s="599">
        <v>22</v>
      </c>
      <c r="C29" s="577">
        <v>0</v>
      </c>
      <c r="D29" s="577">
        <v>0</v>
      </c>
      <c r="E29" s="577">
        <v>0</v>
      </c>
      <c r="F29" s="578">
        <v>0</v>
      </c>
      <c r="G29" s="579">
        <f t="shared" si="0"/>
        <v>0</v>
      </c>
    </row>
    <row r="30" spans="1:7" ht="12.75">
      <c r="A30" s="575" t="s">
        <v>199</v>
      </c>
      <c r="B30" s="599">
        <v>23</v>
      </c>
      <c r="C30" s="577">
        <v>0</v>
      </c>
      <c r="D30" s="577">
        <v>0</v>
      </c>
      <c r="E30" s="577">
        <v>0</v>
      </c>
      <c r="F30" s="578">
        <v>0</v>
      </c>
      <c r="G30" s="579">
        <f t="shared" si="0"/>
        <v>0</v>
      </c>
    </row>
    <row r="31" spans="1:7" ht="12.75">
      <c r="A31" s="575" t="s">
        <v>200</v>
      </c>
      <c r="B31" s="599">
        <v>24</v>
      </c>
      <c r="C31" s="577">
        <v>0</v>
      </c>
      <c r="D31" s="577">
        <v>0</v>
      </c>
      <c r="E31" s="577">
        <v>0</v>
      </c>
      <c r="F31" s="578">
        <v>0</v>
      </c>
      <c r="G31" s="579">
        <f t="shared" si="0"/>
        <v>0</v>
      </c>
    </row>
    <row r="32" spans="1:7" ht="18" customHeight="1" thickBot="1">
      <c r="A32" s="580" t="s">
        <v>201</v>
      </c>
      <c r="B32" s="600">
        <v>25</v>
      </c>
      <c r="C32" s="582">
        <v>0</v>
      </c>
      <c r="D32" s="582">
        <v>0</v>
      </c>
      <c r="E32" s="582">
        <v>0</v>
      </c>
      <c r="F32" s="583">
        <v>0</v>
      </c>
      <c r="G32" s="584">
        <f t="shared" si="0"/>
        <v>0</v>
      </c>
    </row>
    <row r="33" spans="1:7" ht="17.25" customHeight="1" thickBot="1">
      <c r="A33" s="585" t="s">
        <v>203</v>
      </c>
      <c r="B33" s="593">
        <v>26</v>
      </c>
      <c r="C33" s="587">
        <f>+C17+C25</f>
        <v>0</v>
      </c>
      <c r="D33" s="587">
        <f>+D17+D25</f>
        <v>0</v>
      </c>
      <c r="E33" s="587">
        <f>+E17+E25</f>
        <v>0</v>
      </c>
      <c r="F33" s="588">
        <f>+F17+F25</f>
        <v>0</v>
      </c>
      <c r="G33" s="589">
        <f t="shared" si="0"/>
        <v>0</v>
      </c>
    </row>
    <row r="34" spans="1:7" ht="21" customHeight="1" thickBot="1">
      <c r="A34" s="590" t="s">
        <v>204</v>
      </c>
      <c r="B34" s="601">
        <v>27</v>
      </c>
      <c r="C34" s="592">
        <f>+C16-C33</f>
        <v>73400000</v>
      </c>
      <c r="D34" s="592">
        <f>+D16-D33</f>
        <v>74868000</v>
      </c>
      <c r="E34" s="592">
        <f>+E16-E33</f>
        <v>76365360</v>
      </c>
      <c r="F34" s="592">
        <f>+F16-F33</f>
        <v>77892667.2</v>
      </c>
      <c r="G34" s="602">
        <f t="shared" si="0"/>
        <v>302526027.2</v>
      </c>
    </row>
    <row r="35" spans="1:7" ht="15">
      <c r="A35" s="567"/>
      <c r="B35" s="567"/>
      <c r="C35" s="567"/>
      <c r="D35" s="567"/>
      <c r="E35" s="567"/>
      <c r="F35" s="567"/>
      <c r="G35" s="567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BreakPreview" zoomScaleSheetLayoutView="100" zoomScalePageLayoutView="0" workbookViewId="0" topLeftCell="A106">
      <selection activeCell="C126" sqref="C12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9.50390625" style="401" bestFit="1" customWidth="1"/>
    <col min="5" max="5" width="20.00390625" style="401" customWidth="1"/>
    <col min="6" max="6" width="20.50390625" style="401" customWidth="1"/>
    <col min="7" max="16384" width="9.375" style="401" customWidth="1"/>
  </cols>
  <sheetData>
    <row r="1" spans="1:3" ht="15.75" customHeight="1">
      <c r="A1" s="876" t="s">
        <v>374</v>
      </c>
      <c r="B1" s="876"/>
      <c r="C1" s="876"/>
    </row>
    <row r="2" spans="1:6" ht="15.75" customHeight="1" thickBot="1">
      <c r="A2" s="875" t="s">
        <v>509</v>
      </c>
      <c r="B2" s="875"/>
      <c r="C2" s="305"/>
      <c r="F2" s="305"/>
    </row>
    <row r="3" spans="1:6" ht="37.5" customHeight="1" thickBot="1">
      <c r="A3" s="23" t="s">
        <v>430</v>
      </c>
      <c r="B3" s="24" t="s">
        <v>376</v>
      </c>
      <c r="C3" s="38" t="s">
        <v>324</v>
      </c>
      <c r="D3" s="38" t="s">
        <v>703</v>
      </c>
      <c r="E3" s="38" t="s">
        <v>725</v>
      </c>
      <c r="F3" s="38" t="s">
        <v>734</v>
      </c>
    </row>
    <row r="4" spans="1:6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  <c r="F4" s="398">
        <v>6</v>
      </c>
    </row>
    <row r="5" spans="1:6" s="403" customFormat="1" ht="12" customHeight="1" thickBot="1">
      <c r="A5" s="20" t="s">
        <v>377</v>
      </c>
      <c r="B5" s="21" t="s">
        <v>616</v>
      </c>
      <c r="C5" s="295">
        <f>+C6+C7+C8+C9+C10+C11</f>
        <v>427600905</v>
      </c>
      <c r="D5" s="295">
        <f>C5*102%</f>
        <v>436152923.1</v>
      </c>
      <c r="E5" s="295">
        <f>C5*104%</f>
        <v>444704941.2</v>
      </c>
      <c r="F5" s="295">
        <f>C5*106%</f>
        <v>453256959.3</v>
      </c>
    </row>
    <row r="6" spans="1:6" s="403" customFormat="1" ht="12" customHeight="1">
      <c r="A6" s="15" t="s">
        <v>460</v>
      </c>
      <c r="B6" s="404" t="s">
        <v>617</v>
      </c>
      <c r="C6" s="809">
        <v>133935865</v>
      </c>
      <c r="D6" s="784">
        <f aca="true" t="shared" si="0" ref="D6:D69">C6*102%</f>
        <v>136614582.3</v>
      </c>
      <c r="E6" s="783">
        <f aca="true" t="shared" si="1" ref="E6:E69">C6*104%</f>
        <v>139293299.6</v>
      </c>
      <c r="F6" s="783">
        <f aca="true" t="shared" si="2" ref="F6:F69">C6*106%</f>
        <v>141972016.9</v>
      </c>
    </row>
    <row r="7" spans="1:6" s="403" customFormat="1" ht="12" customHeight="1">
      <c r="A7" s="14" t="s">
        <v>461</v>
      </c>
      <c r="B7" s="405" t="s">
        <v>618</v>
      </c>
      <c r="C7" s="806">
        <v>131200950</v>
      </c>
      <c r="D7" s="785">
        <f t="shared" si="0"/>
        <v>133824969</v>
      </c>
      <c r="E7" s="786">
        <f t="shared" si="1"/>
        <v>136448988</v>
      </c>
      <c r="F7" s="786">
        <f t="shared" si="2"/>
        <v>139073007</v>
      </c>
    </row>
    <row r="8" spans="1:6" s="403" customFormat="1" ht="12" customHeight="1">
      <c r="A8" s="14" t="s">
        <v>462</v>
      </c>
      <c r="B8" s="405" t="s">
        <v>619</v>
      </c>
      <c r="C8" s="806">
        <v>155833290</v>
      </c>
      <c r="D8" s="785">
        <f t="shared" si="0"/>
        <v>158949955.8</v>
      </c>
      <c r="E8" s="786">
        <f t="shared" si="1"/>
        <v>162066621.6</v>
      </c>
      <c r="F8" s="786">
        <f t="shared" si="2"/>
        <v>165183287.4</v>
      </c>
    </row>
    <row r="9" spans="1:6" s="403" customFormat="1" ht="12" customHeight="1">
      <c r="A9" s="14" t="s">
        <v>463</v>
      </c>
      <c r="B9" s="405" t="s">
        <v>620</v>
      </c>
      <c r="C9" s="806">
        <v>6630800</v>
      </c>
      <c r="D9" s="785">
        <f t="shared" si="0"/>
        <v>6763416</v>
      </c>
      <c r="E9" s="786">
        <f t="shared" si="1"/>
        <v>6896032</v>
      </c>
      <c r="F9" s="786">
        <f t="shared" si="2"/>
        <v>7028648</v>
      </c>
    </row>
    <row r="10" spans="1:6" s="403" customFormat="1" ht="12" customHeight="1">
      <c r="A10" s="14" t="s">
        <v>505</v>
      </c>
      <c r="B10" s="405" t="s">
        <v>621</v>
      </c>
      <c r="C10" s="806"/>
      <c r="D10" s="785">
        <f t="shared" si="0"/>
        <v>0</v>
      </c>
      <c r="E10" s="786">
        <f t="shared" si="1"/>
        <v>0</v>
      </c>
      <c r="F10" s="786">
        <f t="shared" si="2"/>
        <v>0</v>
      </c>
    </row>
    <row r="11" spans="1:6" s="403" customFormat="1" ht="12" customHeight="1" thickBot="1">
      <c r="A11" s="16" t="s">
        <v>464</v>
      </c>
      <c r="B11" s="406" t="s">
        <v>622</v>
      </c>
      <c r="C11" s="806"/>
      <c r="D11" s="787">
        <f t="shared" si="0"/>
        <v>0</v>
      </c>
      <c r="E11" s="788">
        <f t="shared" si="1"/>
        <v>0</v>
      </c>
      <c r="F11" s="788">
        <f t="shared" si="2"/>
        <v>0</v>
      </c>
    </row>
    <row r="12" spans="1:6" s="403" customFormat="1" ht="12" customHeight="1" thickBot="1">
      <c r="A12" s="20" t="s">
        <v>378</v>
      </c>
      <c r="B12" s="290" t="s">
        <v>623</v>
      </c>
      <c r="C12" s="301">
        <f>+C13+C14+C15+C16+C17</f>
        <v>13958344</v>
      </c>
      <c r="D12" s="295">
        <f t="shared" si="0"/>
        <v>14237510.88</v>
      </c>
      <c r="E12" s="295">
        <f t="shared" si="1"/>
        <v>14516677.76</v>
      </c>
      <c r="F12" s="295">
        <f t="shared" si="2"/>
        <v>14795844.64</v>
      </c>
    </row>
    <row r="13" spans="1:6" s="403" customFormat="1" ht="12" customHeight="1">
      <c r="A13" s="15" t="s">
        <v>466</v>
      </c>
      <c r="B13" s="404" t="s">
        <v>624</v>
      </c>
      <c r="C13" s="809"/>
      <c r="D13" s="784">
        <f t="shared" si="0"/>
        <v>0</v>
      </c>
      <c r="E13" s="783">
        <f t="shared" si="1"/>
        <v>0</v>
      </c>
      <c r="F13" s="783">
        <f t="shared" si="2"/>
        <v>0</v>
      </c>
    </row>
    <row r="14" spans="1:6" s="403" customFormat="1" ht="12" customHeight="1">
      <c r="A14" s="14" t="s">
        <v>467</v>
      </c>
      <c r="B14" s="405" t="s">
        <v>625</v>
      </c>
      <c r="C14" s="806"/>
      <c r="D14" s="785">
        <f t="shared" si="0"/>
        <v>0</v>
      </c>
      <c r="E14" s="786">
        <f t="shared" si="1"/>
        <v>0</v>
      </c>
      <c r="F14" s="786">
        <f t="shared" si="2"/>
        <v>0</v>
      </c>
    </row>
    <row r="15" spans="1:6" s="403" customFormat="1" ht="12" customHeight="1">
      <c r="A15" s="14" t="s">
        <v>468</v>
      </c>
      <c r="B15" s="405" t="s">
        <v>174</v>
      </c>
      <c r="C15" s="806">
        <v>11092800</v>
      </c>
      <c r="D15" s="785">
        <f t="shared" si="0"/>
        <v>11314656</v>
      </c>
      <c r="E15" s="786">
        <f t="shared" si="1"/>
        <v>11536512</v>
      </c>
      <c r="F15" s="786">
        <f t="shared" si="2"/>
        <v>11758368</v>
      </c>
    </row>
    <row r="16" spans="1:6" s="403" customFormat="1" ht="12" customHeight="1">
      <c r="A16" s="14" t="s">
        <v>469</v>
      </c>
      <c r="B16" s="405" t="s">
        <v>237</v>
      </c>
      <c r="C16" s="297"/>
      <c r="D16" s="785">
        <f t="shared" si="0"/>
        <v>0</v>
      </c>
      <c r="E16" s="786">
        <f t="shared" si="1"/>
        <v>0</v>
      </c>
      <c r="F16" s="786">
        <f t="shared" si="2"/>
        <v>0</v>
      </c>
    </row>
    <row r="17" spans="1:6" s="403" customFormat="1" ht="12" customHeight="1">
      <c r="A17" s="14" t="s">
        <v>470</v>
      </c>
      <c r="B17" s="405" t="s">
        <v>762</v>
      </c>
      <c r="C17" s="297">
        <v>2865544</v>
      </c>
      <c r="D17" s="785">
        <f t="shared" si="0"/>
        <v>2922854.88</v>
      </c>
      <c r="E17" s="786">
        <f t="shared" si="1"/>
        <v>2980165.7600000002</v>
      </c>
      <c r="F17" s="786">
        <f t="shared" si="2"/>
        <v>3037476.64</v>
      </c>
    </row>
    <row r="18" spans="1:6" s="403" customFormat="1" ht="12" customHeight="1" thickBot="1">
      <c r="A18" s="16" t="s">
        <v>479</v>
      </c>
      <c r="B18" s="406" t="s">
        <v>627</v>
      </c>
      <c r="C18" s="299"/>
      <c r="D18" s="787">
        <f t="shared" si="0"/>
        <v>0</v>
      </c>
      <c r="E18" s="788">
        <f t="shared" si="1"/>
        <v>0</v>
      </c>
      <c r="F18" s="788">
        <f t="shared" si="2"/>
        <v>0</v>
      </c>
    </row>
    <row r="19" spans="1:6" s="403" customFormat="1" ht="12" customHeight="1" thickBot="1">
      <c r="A19" s="20" t="s">
        <v>379</v>
      </c>
      <c r="B19" s="21" t="s">
        <v>628</v>
      </c>
      <c r="C19" s="295">
        <f>+C20+C21+C22+C23+C24</f>
        <v>311246547</v>
      </c>
      <c r="D19" s="295">
        <f t="shared" si="0"/>
        <v>317471477.94</v>
      </c>
      <c r="E19" s="295">
        <f t="shared" si="1"/>
        <v>323696408.88</v>
      </c>
      <c r="F19" s="295">
        <f t="shared" si="2"/>
        <v>329921339.82</v>
      </c>
    </row>
    <row r="20" spans="1:6" s="403" customFormat="1" ht="12" customHeight="1">
      <c r="A20" s="15" t="s">
        <v>449</v>
      </c>
      <c r="B20" s="404" t="s">
        <v>358</v>
      </c>
      <c r="C20" s="298"/>
      <c r="D20" s="784">
        <f t="shared" si="0"/>
        <v>0</v>
      </c>
      <c r="E20" s="783">
        <f t="shared" si="1"/>
        <v>0</v>
      </c>
      <c r="F20" s="783">
        <f t="shared" si="2"/>
        <v>0</v>
      </c>
    </row>
    <row r="21" spans="1:6" s="403" customFormat="1" ht="12" customHeight="1">
      <c r="A21" s="14" t="s">
        <v>450</v>
      </c>
      <c r="B21" s="405" t="s">
        <v>630</v>
      </c>
      <c r="C21" s="297"/>
      <c r="D21" s="785">
        <f t="shared" si="0"/>
        <v>0</v>
      </c>
      <c r="E21" s="786">
        <f t="shared" si="1"/>
        <v>0</v>
      </c>
      <c r="F21" s="786">
        <f t="shared" si="2"/>
        <v>0</v>
      </c>
    </row>
    <row r="22" spans="1:6" s="403" customFormat="1" ht="12" customHeight="1">
      <c r="A22" s="14" t="s">
        <v>451</v>
      </c>
      <c r="B22" s="405" t="s">
        <v>149</v>
      </c>
      <c r="C22" s="297"/>
      <c r="D22" s="785">
        <f t="shared" si="0"/>
        <v>0</v>
      </c>
      <c r="E22" s="786">
        <f t="shared" si="1"/>
        <v>0</v>
      </c>
      <c r="F22" s="786">
        <f t="shared" si="2"/>
        <v>0</v>
      </c>
    </row>
    <row r="23" spans="1:6" s="403" customFormat="1" ht="12" customHeight="1">
      <c r="A23" s="14" t="s">
        <v>452</v>
      </c>
      <c r="B23" s="405" t="s">
        <v>631</v>
      </c>
      <c r="C23" s="806">
        <v>311246547</v>
      </c>
      <c r="D23" s="785">
        <f t="shared" si="0"/>
        <v>317471477.94</v>
      </c>
      <c r="E23" s="786">
        <f t="shared" si="1"/>
        <v>323696408.88</v>
      </c>
      <c r="F23" s="786">
        <f t="shared" si="2"/>
        <v>329921339.82</v>
      </c>
    </row>
    <row r="24" spans="1:6" s="403" customFormat="1" ht="12" customHeight="1">
      <c r="A24" s="14" t="s">
        <v>528</v>
      </c>
      <c r="B24" s="405" t="s">
        <v>711</v>
      </c>
      <c r="C24" s="806"/>
      <c r="D24" s="785">
        <f t="shared" si="0"/>
        <v>0</v>
      </c>
      <c r="E24" s="786">
        <f t="shared" si="1"/>
        <v>0</v>
      </c>
      <c r="F24" s="786">
        <f t="shared" si="2"/>
        <v>0</v>
      </c>
    </row>
    <row r="25" spans="1:6" s="403" customFormat="1" ht="12" customHeight="1" thickBot="1">
      <c r="A25" s="16" t="s">
        <v>529</v>
      </c>
      <c r="B25" s="406" t="s">
        <v>632</v>
      </c>
      <c r="C25" s="299"/>
      <c r="D25" s="787">
        <f t="shared" si="0"/>
        <v>0</v>
      </c>
      <c r="E25" s="788">
        <f t="shared" si="1"/>
        <v>0</v>
      </c>
      <c r="F25" s="788">
        <f t="shared" si="2"/>
        <v>0</v>
      </c>
    </row>
    <row r="26" spans="1:6" s="403" customFormat="1" ht="12" customHeight="1" thickBot="1">
      <c r="A26" s="20" t="s">
        <v>530</v>
      </c>
      <c r="B26" s="21" t="s">
        <v>633</v>
      </c>
      <c r="C26" s="301">
        <f>+C27+C30+C31+C33+C32</f>
        <v>170700000</v>
      </c>
      <c r="D26" s="295">
        <f t="shared" si="0"/>
        <v>174114000</v>
      </c>
      <c r="E26" s="295">
        <f t="shared" si="1"/>
        <v>177528000</v>
      </c>
      <c r="F26" s="295">
        <f t="shared" si="2"/>
        <v>180942000</v>
      </c>
    </row>
    <row r="27" spans="1:6" s="403" customFormat="1" ht="12" customHeight="1">
      <c r="A27" s="15" t="s">
        <v>634</v>
      </c>
      <c r="B27" s="404" t="s">
        <v>640</v>
      </c>
      <c r="C27" s="812">
        <v>146000000</v>
      </c>
      <c r="D27" s="784">
        <f t="shared" si="0"/>
        <v>148920000</v>
      </c>
      <c r="E27" s="783">
        <f t="shared" si="1"/>
        <v>151840000</v>
      </c>
      <c r="F27" s="783">
        <f t="shared" si="2"/>
        <v>154760000</v>
      </c>
    </row>
    <row r="28" spans="1:6" s="403" customFormat="1" ht="12" customHeight="1">
      <c r="A28" s="14" t="s">
        <v>635</v>
      </c>
      <c r="B28" s="623" t="s">
        <v>241</v>
      </c>
      <c r="C28" s="806">
        <v>6000000</v>
      </c>
      <c r="D28" s="785">
        <f t="shared" si="0"/>
        <v>6120000</v>
      </c>
      <c r="E28" s="786">
        <f t="shared" si="1"/>
        <v>6240000</v>
      </c>
      <c r="F28" s="786">
        <f t="shared" si="2"/>
        <v>6360000</v>
      </c>
    </row>
    <row r="29" spans="1:6" s="403" customFormat="1" ht="12" customHeight="1">
      <c r="A29" s="14" t="s">
        <v>636</v>
      </c>
      <c r="B29" s="623" t="s">
        <v>242</v>
      </c>
      <c r="C29" s="806">
        <v>140000000</v>
      </c>
      <c r="D29" s="785">
        <f t="shared" si="0"/>
        <v>142800000</v>
      </c>
      <c r="E29" s="786">
        <f t="shared" si="1"/>
        <v>145600000</v>
      </c>
      <c r="F29" s="786">
        <f t="shared" si="2"/>
        <v>148400000</v>
      </c>
    </row>
    <row r="30" spans="1:6" s="403" customFormat="1" ht="12" customHeight="1">
      <c r="A30" s="14" t="s">
        <v>637</v>
      </c>
      <c r="B30" s="405" t="s">
        <v>643</v>
      </c>
      <c r="C30" s="806">
        <v>22000000</v>
      </c>
      <c r="D30" s="785">
        <f t="shared" si="0"/>
        <v>22440000</v>
      </c>
      <c r="E30" s="786">
        <f t="shared" si="1"/>
        <v>22880000</v>
      </c>
      <c r="F30" s="786">
        <f t="shared" si="2"/>
        <v>23320000</v>
      </c>
    </row>
    <row r="31" spans="1:6" s="403" customFormat="1" ht="12" customHeight="1">
      <c r="A31" s="14" t="s">
        <v>638</v>
      </c>
      <c r="B31" s="405" t="s">
        <v>212</v>
      </c>
      <c r="C31" s="806">
        <v>1000000</v>
      </c>
      <c r="D31" s="785">
        <f t="shared" si="0"/>
        <v>1020000</v>
      </c>
      <c r="E31" s="786">
        <f t="shared" si="1"/>
        <v>1040000</v>
      </c>
      <c r="F31" s="786">
        <f t="shared" si="2"/>
        <v>1060000</v>
      </c>
    </row>
    <row r="32" spans="1:6" s="403" customFormat="1" ht="12" customHeight="1">
      <c r="A32" s="16" t="s">
        <v>639</v>
      </c>
      <c r="B32" s="406" t="s">
        <v>215</v>
      </c>
      <c r="C32" s="807">
        <v>900000</v>
      </c>
      <c r="D32" s="785">
        <f t="shared" si="0"/>
        <v>918000</v>
      </c>
      <c r="E32" s="786">
        <f t="shared" si="1"/>
        <v>936000</v>
      </c>
      <c r="F32" s="786">
        <f t="shared" si="2"/>
        <v>954000</v>
      </c>
    </row>
    <row r="33" spans="1:6" s="403" customFormat="1" ht="12" customHeight="1" thickBot="1">
      <c r="A33" s="16" t="s">
        <v>213</v>
      </c>
      <c r="B33" s="406" t="s">
        <v>214</v>
      </c>
      <c r="C33" s="807">
        <v>800000</v>
      </c>
      <c r="D33" s="787">
        <f t="shared" si="0"/>
        <v>816000</v>
      </c>
      <c r="E33" s="788">
        <f t="shared" si="1"/>
        <v>832000</v>
      </c>
      <c r="F33" s="788">
        <f t="shared" si="2"/>
        <v>848000</v>
      </c>
    </row>
    <row r="34" spans="1:6" s="403" customFormat="1" ht="12" customHeight="1" thickBot="1">
      <c r="A34" s="20" t="s">
        <v>381</v>
      </c>
      <c r="B34" s="21" t="s">
        <v>646</v>
      </c>
      <c r="C34" s="295">
        <f>SUM(C35:C44)</f>
        <v>122948200</v>
      </c>
      <c r="D34" s="295">
        <f t="shared" si="0"/>
        <v>125407164</v>
      </c>
      <c r="E34" s="295">
        <f t="shared" si="1"/>
        <v>127866128</v>
      </c>
      <c r="F34" s="295">
        <f t="shared" si="2"/>
        <v>130325092</v>
      </c>
    </row>
    <row r="35" spans="1:6" s="403" customFormat="1" ht="12" customHeight="1">
      <c r="A35" s="15" t="s">
        <v>453</v>
      </c>
      <c r="B35" s="404" t="s">
        <v>649</v>
      </c>
      <c r="C35" s="298"/>
      <c r="D35" s="784">
        <f t="shared" si="0"/>
        <v>0</v>
      </c>
      <c r="E35" s="783">
        <f t="shared" si="1"/>
        <v>0</v>
      </c>
      <c r="F35" s="783">
        <f t="shared" si="2"/>
        <v>0</v>
      </c>
    </row>
    <row r="36" spans="1:6" s="403" customFormat="1" ht="12" customHeight="1">
      <c r="A36" s="14" t="s">
        <v>454</v>
      </c>
      <c r="B36" s="405" t="s">
        <v>650</v>
      </c>
      <c r="C36" s="806">
        <v>14700000</v>
      </c>
      <c r="D36" s="785">
        <f t="shared" si="0"/>
        <v>14994000</v>
      </c>
      <c r="E36" s="786">
        <f t="shared" si="1"/>
        <v>15288000</v>
      </c>
      <c r="F36" s="786">
        <f t="shared" si="2"/>
        <v>15582000</v>
      </c>
    </row>
    <row r="37" spans="1:6" s="403" customFormat="1" ht="12" customHeight="1">
      <c r="A37" s="14" t="s">
        <v>455</v>
      </c>
      <c r="B37" s="405" t="s">
        <v>651</v>
      </c>
      <c r="C37" s="806">
        <v>350000</v>
      </c>
      <c r="D37" s="785">
        <f t="shared" si="0"/>
        <v>357000</v>
      </c>
      <c r="E37" s="786">
        <f t="shared" si="1"/>
        <v>364000</v>
      </c>
      <c r="F37" s="786">
        <f t="shared" si="2"/>
        <v>371000</v>
      </c>
    </row>
    <row r="38" spans="1:6" s="403" customFormat="1" ht="12" customHeight="1">
      <c r="A38" s="14" t="s">
        <v>532</v>
      </c>
      <c r="B38" s="405" t="s">
        <v>652</v>
      </c>
      <c r="C38" s="806"/>
      <c r="D38" s="785">
        <f t="shared" si="0"/>
        <v>0</v>
      </c>
      <c r="E38" s="786">
        <f t="shared" si="1"/>
        <v>0</v>
      </c>
      <c r="F38" s="786">
        <f t="shared" si="2"/>
        <v>0</v>
      </c>
    </row>
    <row r="39" spans="1:6" s="403" customFormat="1" ht="12" customHeight="1">
      <c r="A39" s="14" t="s">
        <v>533</v>
      </c>
      <c r="B39" s="405" t="s">
        <v>653</v>
      </c>
      <c r="C39" s="806">
        <v>89093200</v>
      </c>
      <c r="D39" s="785">
        <f t="shared" si="0"/>
        <v>90875064</v>
      </c>
      <c r="E39" s="786">
        <f t="shared" si="1"/>
        <v>92656928</v>
      </c>
      <c r="F39" s="786">
        <f t="shared" si="2"/>
        <v>94438792</v>
      </c>
    </row>
    <row r="40" spans="1:6" s="403" customFormat="1" ht="12" customHeight="1">
      <c r="A40" s="14" t="s">
        <v>534</v>
      </c>
      <c r="B40" s="405" t="s">
        <v>654</v>
      </c>
      <c r="C40" s="806">
        <v>3305000</v>
      </c>
      <c r="D40" s="785">
        <f t="shared" si="0"/>
        <v>3371100</v>
      </c>
      <c r="E40" s="786">
        <f t="shared" si="1"/>
        <v>3437200</v>
      </c>
      <c r="F40" s="786">
        <f t="shared" si="2"/>
        <v>3503300</v>
      </c>
    </row>
    <row r="41" spans="1:6" s="403" customFormat="1" ht="12" customHeight="1">
      <c r="A41" s="14" t="s">
        <v>535</v>
      </c>
      <c r="B41" s="405" t="s">
        <v>655</v>
      </c>
      <c r="C41" s="806">
        <v>9950000</v>
      </c>
      <c r="D41" s="785">
        <f t="shared" si="0"/>
        <v>10149000</v>
      </c>
      <c r="E41" s="786">
        <f t="shared" si="1"/>
        <v>10348000</v>
      </c>
      <c r="F41" s="786">
        <f t="shared" si="2"/>
        <v>10547000</v>
      </c>
    </row>
    <row r="42" spans="1:6" s="403" customFormat="1" ht="12" customHeight="1">
      <c r="A42" s="14" t="s">
        <v>536</v>
      </c>
      <c r="B42" s="405" t="s">
        <v>656</v>
      </c>
      <c r="C42" s="806">
        <v>50000</v>
      </c>
      <c r="D42" s="785">
        <f t="shared" si="0"/>
        <v>51000</v>
      </c>
      <c r="E42" s="786">
        <f t="shared" si="1"/>
        <v>52000</v>
      </c>
      <c r="F42" s="786">
        <f t="shared" si="2"/>
        <v>53000</v>
      </c>
    </row>
    <row r="43" spans="1:6" s="403" customFormat="1" ht="12" customHeight="1">
      <c r="A43" s="14" t="s">
        <v>647</v>
      </c>
      <c r="B43" s="405" t="s">
        <v>657</v>
      </c>
      <c r="C43" s="806"/>
      <c r="D43" s="785">
        <f t="shared" si="0"/>
        <v>0</v>
      </c>
      <c r="E43" s="786">
        <f t="shared" si="1"/>
        <v>0</v>
      </c>
      <c r="F43" s="786">
        <f t="shared" si="2"/>
        <v>0</v>
      </c>
    </row>
    <row r="44" spans="1:6" s="403" customFormat="1" ht="12" customHeight="1" thickBot="1">
      <c r="A44" s="16" t="s">
        <v>648</v>
      </c>
      <c r="B44" s="406" t="s">
        <v>658</v>
      </c>
      <c r="C44" s="807">
        <v>5500000</v>
      </c>
      <c r="D44" s="787">
        <f t="shared" si="0"/>
        <v>5610000</v>
      </c>
      <c r="E44" s="788">
        <f t="shared" si="1"/>
        <v>5720000</v>
      </c>
      <c r="F44" s="788">
        <f t="shared" si="2"/>
        <v>5830000</v>
      </c>
    </row>
    <row r="45" spans="1:6" s="403" customFormat="1" ht="12" customHeight="1" thickBot="1">
      <c r="A45" s="20" t="s">
        <v>382</v>
      </c>
      <c r="B45" s="21" t="s">
        <v>659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3" customFormat="1" ht="12" customHeight="1">
      <c r="A46" s="15" t="s">
        <v>456</v>
      </c>
      <c r="B46" s="404" t="s">
        <v>663</v>
      </c>
      <c r="C46" s="448"/>
      <c r="D46" s="784">
        <f t="shared" si="0"/>
        <v>0</v>
      </c>
      <c r="E46" s="783">
        <f t="shared" si="1"/>
        <v>0</v>
      </c>
      <c r="F46" s="783">
        <f t="shared" si="2"/>
        <v>0</v>
      </c>
    </row>
    <row r="47" spans="1:6" s="403" customFormat="1" ht="12" customHeight="1">
      <c r="A47" s="14" t="s">
        <v>457</v>
      </c>
      <c r="B47" s="405" t="s">
        <v>664</v>
      </c>
      <c r="C47" s="300"/>
      <c r="D47" s="785">
        <f t="shared" si="0"/>
        <v>0</v>
      </c>
      <c r="E47" s="786">
        <f t="shared" si="1"/>
        <v>0</v>
      </c>
      <c r="F47" s="786">
        <f t="shared" si="2"/>
        <v>0</v>
      </c>
    </row>
    <row r="48" spans="1:6" s="403" customFormat="1" ht="12" customHeight="1">
      <c r="A48" s="14" t="s">
        <v>660</v>
      </c>
      <c r="B48" s="405" t="s">
        <v>665</v>
      </c>
      <c r="C48" s="300"/>
      <c r="D48" s="785">
        <f t="shared" si="0"/>
        <v>0</v>
      </c>
      <c r="E48" s="786">
        <f t="shared" si="1"/>
        <v>0</v>
      </c>
      <c r="F48" s="786">
        <f t="shared" si="2"/>
        <v>0</v>
      </c>
    </row>
    <row r="49" spans="1:6" s="403" customFormat="1" ht="12" customHeight="1">
      <c r="A49" s="14" t="s">
        <v>661</v>
      </c>
      <c r="B49" s="405" t="s">
        <v>666</v>
      </c>
      <c r="C49" s="300"/>
      <c r="D49" s="785">
        <f t="shared" si="0"/>
        <v>0</v>
      </c>
      <c r="E49" s="786">
        <f t="shared" si="1"/>
        <v>0</v>
      </c>
      <c r="F49" s="786">
        <f t="shared" si="2"/>
        <v>0</v>
      </c>
    </row>
    <row r="50" spans="1:6" s="403" customFormat="1" ht="12" customHeight="1">
      <c r="A50" s="14" t="s">
        <v>662</v>
      </c>
      <c r="B50" s="405" t="s">
        <v>667</v>
      </c>
      <c r="C50" s="300"/>
      <c r="D50" s="785">
        <f t="shared" si="0"/>
        <v>0</v>
      </c>
      <c r="E50" s="786">
        <f t="shared" si="1"/>
        <v>0</v>
      </c>
      <c r="F50" s="786">
        <f t="shared" si="2"/>
        <v>0</v>
      </c>
    </row>
    <row r="51" spans="1:6" s="403" customFormat="1" ht="12" customHeight="1" thickBot="1">
      <c r="A51" s="813" t="s">
        <v>359</v>
      </c>
      <c r="B51" s="820" t="s">
        <v>165</v>
      </c>
      <c r="C51" s="821"/>
      <c r="D51" s="787">
        <f t="shared" si="0"/>
        <v>0</v>
      </c>
      <c r="E51" s="788">
        <f t="shared" si="1"/>
        <v>0</v>
      </c>
      <c r="F51" s="788">
        <f t="shared" si="2"/>
        <v>0</v>
      </c>
    </row>
    <row r="52" spans="1:6" s="403" customFormat="1" ht="12" customHeight="1" thickBot="1">
      <c r="A52" s="20" t="s">
        <v>537</v>
      </c>
      <c r="B52" s="21" t="s">
        <v>668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3" customFormat="1" ht="12" customHeight="1">
      <c r="A53" s="15" t="s">
        <v>458</v>
      </c>
      <c r="B53" s="404" t="s">
        <v>669</v>
      </c>
      <c r="C53" s="298"/>
      <c r="D53" s="784">
        <f t="shared" si="0"/>
        <v>0</v>
      </c>
      <c r="E53" s="783">
        <f t="shared" si="1"/>
        <v>0</v>
      </c>
      <c r="F53" s="783">
        <f t="shared" si="2"/>
        <v>0</v>
      </c>
    </row>
    <row r="54" spans="1:6" s="403" customFormat="1" ht="12" customHeight="1">
      <c r="A54" s="14" t="s">
        <v>459</v>
      </c>
      <c r="B54" s="405" t="s">
        <v>231</v>
      </c>
      <c r="C54" s="297"/>
      <c r="D54" s="785">
        <f t="shared" si="0"/>
        <v>0</v>
      </c>
      <c r="E54" s="786">
        <f t="shared" si="1"/>
        <v>0</v>
      </c>
      <c r="F54" s="786">
        <f t="shared" si="2"/>
        <v>0</v>
      </c>
    </row>
    <row r="55" spans="1:6" s="403" customFormat="1" ht="12" customHeight="1">
      <c r="A55" s="14" t="s">
        <v>672</v>
      </c>
      <c r="B55" s="405" t="s">
        <v>233</v>
      </c>
      <c r="C55" s="297"/>
      <c r="D55" s="785">
        <f t="shared" si="0"/>
        <v>0</v>
      </c>
      <c r="E55" s="786">
        <f t="shared" si="1"/>
        <v>0</v>
      </c>
      <c r="F55" s="786">
        <f t="shared" si="2"/>
        <v>0</v>
      </c>
    </row>
    <row r="56" spans="1:6" s="403" customFormat="1" ht="12" customHeight="1" thickBot="1">
      <c r="A56" s="16" t="s">
        <v>673</v>
      </c>
      <c r="B56" s="406" t="s">
        <v>671</v>
      </c>
      <c r="C56" s="299"/>
      <c r="D56" s="787">
        <f t="shared" si="0"/>
        <v>0</v>
      </c>
      <c r="E56" s="788">
        <f t="shared" si="1"/>
        <v>0</v>
      </c>
      <c r="F56" s="788">
        <f t="shared" si="2"/>
        <v>0</v>
      </c>
    </row>
    <row r="57" spans="1:6" s="403" customFormat="1" ht="12" customHeight="1" thickBot="1">
      <c r="A57" s="20" t="s">
        <v>384</v>
      </c>
      <c r="B57" s="290" t="s">
        <v>674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3" customFormat="1" ht="12" customHeight="1">
      <c r="A58" s="15" t="s">
        <v>538</v>
      </c>
      <c r="B58" s="404" t="s">
        <v>676</v>
      </c>
      <c r="C58" s="300"/>
      <c r="D58" s="784">
        <f t="shared" si="0"/>
        <v>0</v>
      </c>
      <c r="E58" s="783">
        <f t="shared" si="1"/>
        <v>0</v>
      </c>
      <c r="F58" s="783">
        <f t="shared" si="2"/>
        <v>0</v>
      </c>
    </row>
    <row r="59" spans="1:6" s="403" customFormat="1" ht="12" customHeight="1">
      <c r="A59" s="14" t="s">
        <v>539</v>
      </c>
      <c r="B59" s="405" t="s">
        <v>152</v>
      </c>
      <c r="C59" s="300"/>
      <c r="D59" s="785">
        <f t="shared" si="0"/>
        <v>0</v>
      </c>
      <c r="E59" s="786">
        <f t="shared" si="1"/>
        <v>0</v>
      </c>
      <c r="F59" s="786">
        <f t="shared" si="2"/>
        <v>0</v>
      </c>
    </row>
    <row r="60" spans="1:6" s="403" customFormat="1" ht="12" customHeight="1">
      <c r="A60" s="14" t="s">
        <v>591</v>
      </c>
      <c r="B60" s="405" t="s">
        <v>245</v>
      </c>
      <c r="C60" s="300"/>
      <c r="D60" s="785">
        <f t="shared" si="0"/>
        <v>0</v>
      </c>
      <c r="E60" s="786">
        <f t="shared" si="1"/>
        <v>0</v>
      </c>
      <c r="F60" s="786">
        <f t="shared" si="2"/>
        <v>0</v>
      </c>
    </row>
    <row r="61" spans="1:6" s="403" customFormat="1" ht="12" customHeight="1" thickBot="1">
      <c r="A61" s="16" t="s">
        <v>675</v>
      </c>
      <c r="B61" s="406" t="s">
        <v>678</v>
      </c>
      <c r="C61" s="300"/>
      <c r="D61" s="787">
        <f t="shared" si="0"/>
        <v>0</v>
      </c>
      <c r="E61" s="788">
        <f t="shared" si="1"/>
        <v>0</v>
      </c>
      <c r="F61" s="788">
        <f t="shared" si="2"/>
        <v>0</v>
      </c>
    </row>
    <row r="62" spans="1:6" s="403" customFormat="1" ht="12" customHeight="1" thickBot="1">
      <c r="A62" s="20" t="s">
        <v>385</v>
      </c>
      <c r="B62" s="21" t="s">
        <v>679</v>
      </c>
      <c r="C62" s="301">
        <f>+C5+C12+C19+C26+C34+C45+C52+C57</f>
        <v>1046453996</v>
      </c>
      <c r="D62" s="295">
        <f t="shared" si="0"/>
        <v>1067383075.9200001</v>
      </c>
      <c r="E62" s="295">
        <f t="shared" si="1"/>
        <v>1088312155.8400002</v>
      </c>
      <c r="F62" s="295">
        <f t="shared" si="2"/>
        <v>1109241235.76</v>
      </c>
    </row>
    <row r="63" spans="1:6" s="403" customFormat="1" ht="12" customHeight="1" thickBot="1">
      <c r="A63" s="407" t="s">
        <v>680</v>
      </c>
      <c r="B63" s="290" t="s">
        <v>681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3" customFormat="1" ht="12" customHeight="1">
      <c r="A64" s="15" t="s">
        <v>12</v>
      </c>
      <c r="B64" s="404" t="s">
        <v>682</v>
      </c>
      <c r="C64" s="300"/>
      <c r="D64" s="784">
        <f t="shared" si="0"/>
        <v>0</v>
      </c>
      <c r="E64" s="783">
        <f t="shared" si="1"/>
        <v>0</v>
      </c>
      <c r="F64" s="783">
        <f t="shared" si="2"/>
        <v>0</v>
      </c>
    </row>
    <row r="65" spans="1:6" s="403" customFormat="1" ht="12" customHeight="1">
      <c r="A65" s="14" t="s">
        <v>21</v>
      </c>
      <c r="B65" s="405" t="s">
        <v>683</v>
      </c>
      <c r="C65" s="300"/>
      <c r="D65" s="785">
        <f t="shared" si="0"/>
        <v>0</v>
      </c>
      <c r="E65" s="786">
        <f t="shared" si="1"/>
        <v>0</v>
      </c>
      <c r="F65" s="786">
        <f t="shared" si="2"/>
        <v>0</v>
      </c>
    </row>
    <row r="66" spans="1:6" s="403" customFormat="1" ht="12" customHeight="1" thickBot="1">
      <c r="A66" s="16" t="s">
        <v>22</v>
      </c>
      <c r="B66" s="408" t="s">
        <v>684</v>
      </c>
      <c r="C66" s="300"/>
      <c r="D66" s="787">
        <f t="shared" si="0"/>
        <v>0</v>
      </c>
      <c r="E66" s="788">
        <f t="shared" si="1"/>
        <v>0</v>
      </c>
      <c r="F66" s="788">
        <f t="shared" si="2"/>
        <v>0</v>
      </c>
    </row>
    <row r="67" spans="1:6" s="403" customFormat="1" ht="12" customHeight="1" thickBot="1">
      <c r="A67" s="407" t="s">
        <v>685</v>
      </c>
      <c r="B67" s="290" t="s">
        <v>686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3" customFormat="1" ht="12" customHeight="1">
      <c r="A68" s="15" t="s">
        <v>506</v>
      </c>
      <c r="B68" s="404" t="s">
        <v>687</v>
      </c>
      <c r="C68" s="300"/>
      <c r="D68" s="784">
        <f t="shared" si="0"/>
        <v>0</v>
      </c>
      <c r="E68" s="783">
        <f t="shared" si="1"/>
        <v>0</v>
      </c>
      <c r="F68" s="783">
        <f t="shared" si="2"/>
        <v>0</v>
      </c>
    </row>
    <row r="69" spans="1:6" s="403" customFormat="1" ht="12" customHeight="1">
      <c r="A69" s="14" t="s">
        <v>507</v>
      </c>
      <c r="B69" s="405" t="s">
        <v>688</v>
      </c>
      <c r="C69" s="300"/>
      <c r="D69" s="785">
        <f t="shared" si="0"/>
        <v>0</v>
      </c>
      <c r="E69" s="786">
        <f t="shared" si="1"/>
        <v>0</v>
      </c>
      <c r="F69" s="786">
        <f t="shared" si="2"/>
        <v>0</v>
      </c>
    </row>
    <row r="70" spans="1:6" s="403" customFormat="1" ht="12" customHeight="1">
      <c r="A70" s="14" t="s">
        <v>13</v>
      </c>
      <c r="B70" s="405" t="s">
        <v>689</v>
      </c>
      <c r="C70" s="300"/>
      <c r="D70" s="785">
        <f aca="true" t="shared" si="3" ref="D70:D86">C70*102%</f>
        <v>0</v>
      </c>
      <c r="E70" s="786">
        <f aca="true" t="shared" si="4" ref="E70:E86">C70*104%</f>
        <v>0</v>
      </c>
      <c r="F70" s="786">
        <f aca="true" t="shared" si="5" ref="F70:F86">C70*106%</f>
        <v>0</v>
      </c>
    </row>
    <row r="71" spans="1:6" s="403" customFormat="1" ht="12" customHeight="1" thickBot="1">
      <c r="A71" s="18" t="s">
        <v>14</v>
      </c>
      <c r="B71" s="816" t="s">
        <v>690</v>
      </c>
      <c r="C71" s="817"/>
      <c r="D71" s="787">
        <f t="shared" si="3"/>
        <v>0</v>
      </c>
      <c r="E71" s="788">
        <f t="shared" si="4"/>
        <v>0</v>
      </c>
      <c r="F71" s="788">
        <f t="shared" si="5"/>
        <v>0</v>
      </c>
    </row>
    <row r="72" spans="1:6" s="403" customFormat="1" ht="12" customHeight="1" thickBot="1">
      <c r="A72" s="407" t="s">
        <v>691</v>
      </c>
      <c r="B72" s="290" t="s">
        <v>692</v>
      </c>
      <c r="C72" s="295">
        <f>C73</f>
        <v>500000000</v>
      </c>
      <c r="D72" s="295">
        <f t="shared" si="3"/>
        <v>510000000</v>
      </c>
      <c r="E72" s="295">
        <f t="shared" si="4"/>
        <v>520000000</v>
      </c>
      <c r="F72" s="295">
        <f t="shared" si="5"/>
        <v>530000000</v>
      </c>
    </row>
    <row r="73" spans="1:6" s="403" customFormat="1" ht="12" customHeight="1">
      <c r="A73" s="15" t="s">
        <v>15</v>
      </c>
      <c r="B73" s="404" t="s">
        <v>693</v>
      </c>
      <c r="C73" s="806">
        <v>500000000</v>
      </c>
      <c r="D73" s="784">
        <f t="shared" si="3"/>
        <v>510000000</v>
      </c>
      <c r="E73" s="783">
        <f t="shared" si="4"/>
        <v>520000000</v>
      </c>
      <c r="F73" s="783">
        <f t="shared" si="5"/>
        <v>530000000</v>
      </c>
    </row>
    <row r="74" spans="1:6" s="403" customFormat="1" ht="12" customHeight="1" thickBot="1">
      <c r="A74" s="16" t="s">
        <v>16</v>
      </c>
      <c r="B74" s="406" t="s">
        <v>694</v>
      </c>
      <c r="C74" s="300"/>
      <c r="D74" s="787">
        <f t="shared" si="3"/>
        <v>0</v>
      </c>
      <c r="E74" s="788">
        <f t="shared" si="4"/>
        <v>0</v>
      </c>
      <c r="F74" s="788">
        <f t="shared" si="5"/>
        <v>0</v>
      </c>
    </row>
    <row r="75" spans="1:6" s="403" customFormat="1" ht="12" customHeight="1" thickBot="1">
      <c r="A75" s="407" t="s">
        <v>695</v>
      </c>
      <c r="B75" s="290" t="s">
        <v>696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3" customFormat="1" ht="12" customHeight="1">
      <c r="A76" s="15" t="s">
        <v>17</v>
      </c>
      <c r="B76" s="404" t="s">
        <v>697</v>
      </c>
      <c r="C76" s="300"/>
      <c r="D76" s="795">
        <f t="shared" si="3"/>
        <v>0</v>
      </c>
      <c r="E76" s="784">
        <f t="shared" si="4"/>
        <v>0</v>
      </c>
      <c r="F76" s="798">
        <f t="shared" si="5"/>
        <v>0</v>
      </c>
    </row>
    <row r="77" spans="1:6" s="403" customFormat="1" ht="12" customHeight="1">
      <c r="A77" s="14" t="s">
        <v>18</v>
      </c>
      <c r="B77" s="405" t="s">
        <v>698</v>
      </c>
      <c r="C77" s="300"/>
      <c r="D77" s="796">
        <f t="shared" si="3"/>
        <v>0</v>
      </c>
      <c r="E77" s="785">
        <f t="shared" si="4"/>
        <v>0</v>
      </c>
      <c r="F77" s="799">
        <f t="shared" si="5"/>
        <v>0</v>
      </c>
    </row>
    <row r="78" spans="1:6" s="403" customFormat="1" ht="12" customHeight="1" thickBot="1">
      <c r="A78" s="16" t="s">
        <v>19</v>
      </c>
      <c r="B78" s="406" t="s">
        <v>699</v>
      </c>
      <c r="C78" s="300"/>
      <c r="D78" s="797">
        <f t="shared" si="3"/>
        <v>0</v>
      </c>
      <c r="E78" s="787">
        <f t="shared" si="4"/>
        <v>0</v>
      </c>
      <c r="F78" s="800">
        <f t="shared" si="5"/>
        <v>0</v>
      </c>
    </row>
    <row r="79" spans="1:6" s="403" customFormat="1" ht="12" customHeight="1" thickBot="1">
      <c r="A79" s="407" t="s">
        <v>700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3" customFormat="1" ht="12" customHeight="1">
      <c r="A80" s="409" t="s">
        <v>701</v>
      </c>
      <c r="B80" s="404" t="s">
        <v>0</v>
      </c>
      <c r="C80" s="801"/>
      <c r="D80" s="784">
        <f t="shared" si="3"/>
        <v>0</v>
      </c>
      <c r="E80" s="784">
        <f t="shared" si="4"/>
        <v>0</v>
      </c>
      <c r="F80" s="798">
        <f t="shared" si="5"/>
        <v>0</v>
      </c>
    </row>
    <row r="81" spans="1:6" s="403" customFormat="1" ht="12" customHeight="1">
      <c r="A81" s="410" t="s">
        <v>1</v>
      </c>
      <c r="B81" s="405" t="s">
        <v>2</v>
      </c>
      <c r="C81" s="801"/>
      <c r="D81" s="785">
        <f t="shared" si="3"/>
        <v>0</v>
      </c>
      <c r="E81" s="785">
        <f t="shared" si="4"/>
        <v>0</v>
      </c>
      <c r="F81" s="799">
        <f t="shared" si="5"/>
        <v>0</v>
      </c>
    </row>
    <row r="82" spans="1:6" s="403" customFormat="1" ht="12" customHeight="1">
      <c r="A82" s="410" t="s">
        <v>3</v>
      </c>
      <c r="B82" s="405" t="s">
        <v>4</v>
      </c>
      <c r="C82" s="801"/>
      <c r="D82" s="785">
        <f t="shared" si="3"/>
        <v>0</v>
      </c>
      <c r="E82" s="785">
        <f t="shared" si="4"/>
        <v>0</v>
      </c>
      <c r="F82" s="799">
        <f t="shared" si="5"/>
        <v>0</v>
      </c>
    </row>
    <row r="83" spans="1:6" s="403" customFormat="1" ht="12" customHeight="1" thickBot="1">
      <c r="A83" s="411" t="s">
        <v>5</v>
      </c>
      <c r="B83" s="406" t="s">
        <v>6</v>
      </c>
      <c r="C83" s="801"/>
      <c r="D83" s="787">
        <f t="shared" si="3"/>
        <v>0</v>
      </c>
      <c r="E83" s="787">
        <f t="shared" si="4"/>
        <v>0</v>
      </c>
      <c r="F83" s="800">
        <f t="shared" si="5"/>
        <v>0</v>
      </c>
    </row>
    <row r="84" spans="1:6" s="403" customFormat="1" ht="13.5" customHeight="1" thickBot="1">
      <c r="A84" s="407" t="s">
        <v>7</v>
      </c>
      <c r="B84" s="290" t="s">
        <v>8</v>
      </c>
      <c r="C84" s="449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3" customFormat="1" ht="15.75" customHeight="1" thickBot="1">
      <c r="A85" s="407" t="s">
        <v>9</v>
      </c>
      <c r="B85" s="412" t="s">
        <v>10</v>
      </c>
      <c r="C85" s="301">
        <f>+C63+C67+C72+C75+C79+C84</f>
        <v>500000000</v>
      </c>
      <c r="D85" s="295">
        <f t="shared" si="3"/>
        <v>510000000</v>
      </c>
      <c r="E85" s="295">
        <f t="shared" si="4"/>
        <v>520000000</v>
      </c>
      <c r="F85" s="295">
        <f t="shared" si="5"/>
        <v>530000000</v>
      </c>
    </row>
    <row r="86" spans="1:6" s="403" customFormat="1" ht="16.5" customHeight="1" thickBot="1">
      <c r="A86" s="413" t="s">
        <v>23</v>
      </c>
      <c r="B86" s="414" t="s">
        <v>11</v>
      </c>
      <c r="C86" s="301">
        <f>+C62+C85</f>
        <v>1546453996</v>
      </c>
      <c r="D86" s="295">
        <f t="shared" si="3"/>
        <v>1577383075.92</v>
      </c>
      <c r="E86" s="295">
        <f t="shared" si="4"/>
        <v>1608312155.8400002</v>
      </c>
      <c r="F86" s="295">
        <f t="shared" si="5"/>
        <v>1639241235.76</v>
      </c>
    </row>
    <row r="87" spans="1:6" s="403" customFormat="1" ht="16.5" customHeight="1">
      <c r="A87" s="714"/>
      <c r="B87" s="714"/>
      <c r="C87" s="715"/>
      <c r="D87" s="715"/>
      <c r="E87" s="715"/>
      <c r="F87" s="715"/>
    </row>
    <row r="88" spans="1:3" ht="16.5" customHeight="1">
      <c r="A88" s="876" t="s">
        <v>405</v>
      </c>
      <c r="B88" s="876"/>
      <c r="C88" s="876"/>
    </row>
    <row r="89" spans="1:6" s="415" customFormat="1" ht="16.5" customHeight="1" thickBot="1">
      <c r="A89" s="877" t="s">
        <v>510</v>
      </c>
      <c r="B89" s="877"/>
      <c r="C89" s="136"/>
      <c r="D89" s="136"/>
      <c r="E89" s="136"/>
      <c r="F89" s="136"/>
    </row>
    <row r="90" spans="1:6" ht="37.5" customHeight="1" thickBot="1">
      <c r="A90" s="23" t="s">
        <v>430</v>
      </c>
      <c r="B90" s="24" t="s">
        <v>406</v>
      </c>
      <c r="C90" s="38" t="s">
        <v>724</v>
      </c>
      <c r="D90" s="38" t="s">
        <v>324</v>
      </c>
      <c r="E90" s="38" t="s">
        <v>703</v>
      </c>
      <c r="F90" s="38" t="s">
        <v>725</v>
      </c>
    </row>
    <row r="91" spans="1:6" s="40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377</v>
      </c>
      <c r="B92" s="30" t="s">
        <v>26</v>
      </c>
      <c r="C92" s="294">
        <f>C93+C94+C95+C96+C97</f>
        <v>660585872</v>
      </c>
      <c r="D92" s="294">
        <f>C92*102%</f>
        <v>673797589.44</v>
      </c>
      <c r="E92" s="294">
        <f>C92*104%</f>
        <v>687009306.88</v>
      </c>
      <c r="F92" s="294">
        <f>C92*106%</f>
        <v>700221024.32</v>
      </c>
    </row>
    <row r="93" spans="1:6" ht="12" customHeight="1">
      <c r="A93" s="17" t="s">
        <v>460</v>
      </c>
      <c r="B93" s="10" t="s">
        <v>407</v>
      </c>
      <c r="C93" s="805">
        <v>217652213</v>
      </c>
      <c r="D93" s="784">
        <f aca="true" t="shared" si="6" ref="D93:D148">C93*102%</f>
        <v>222005257.26</v>
      </c>
      <c r="E93" s="783">
        <f aca="true" t="shared" si="7" ref="E93:E146">C93*104%</f>
        <v>226358301.52</v>
      </c>
      <c r="F93" s="783">
        <f aca="true" t="shared" si="8" ref="F93:F146">C93*106%</f>
        <v>230711345.78</v>
      </c>
    </row>
    <row r="94" spans="1:6" ht="12" customHeight="1">
      <c r="A94" s="14" t="s">
        <v>461</v>
      </c>
      <c r="B94" s="8" t="s">
        <v>540</v>
      </c>
      <c r="C94" s="806">
        <v>46894323</v>
      </c>
      <c r="D94" s="785">
        <f t="shared" si="6"/>
        <v>47832209.46</v>
      </c>
      <c r="E94" s="786">
        <f t="shared" si="7"/>
        <v>48770095.92</v>
      </c>
      <c r="F94" s="786">
        <f t="shared" si="8"/>
        <v>49707982.38</v>
      </c>
    </row>
    <row r="95" spans="1:6" ht="12" customHeight="1">
      <c r="A95" s="14" t="s">
        <v>462</v>
      </c>
      <c r="B95" s="8" t="s">
        <v>497</v>
      </c>
      <c r="C95" s="807">
        <v>223354547</v>
      </c>
      <c r="D95" s="785">
        <f t="shared" si="6"/>
        <v>227821637.94</v>
      </c>
      <c r="E95" s="786">
        <f t="shared" si="7"/>
        <v>232288728.88</v>
      </c>
      <c r="F95" s="786">
        <f t="shared" si="8"/>
        <v>236755819.82000002</v>
      </c>
    </row>
    <row r="96" spans="1:6" ht="12" customHeight="1">
      <c r="A96" s="14" t="s">
        <v>463</v>
      </c>
      <c r="B96" s="11" t="s">
        <v>541</v>
      </c>
      <c r="C96" s="807">
        <v>3700000</v>
      </c>
      <c r="D96" s="785">
        <f t="shared" si="6"/>
        <v>3774000</v>
      </c>
      <c r="E96" s="786">
        <f t="shared" si="7"/>
        <v>3848000</v>
      </c>
      <c r="F96" s="786">
        <f t="shared" si="8"/>
        <v>3922000</v>
      </c>
    </row>
    <row r="97" spans="1:6" ht="12" customHeight="1">
      <c r="A97" s="14" t="s">
        <v>474</v>
      </c>
      <c r="B97" s="19" t="s">
        <v>542</v>
      </c>
      <c r="C97" s="807">
        <v>168984789</v>
      </c>
      <c r="D97" s="785">
        <f t="shared" si="6"/>
        <v>172364484.78</v>
      </c>
      <c r="E97" s="786">
        <f t="shared" si="7"/>
        <v>175744180.56</v>
      </c>
      <c r="F97" s="786">
        <f t="shared" si="8"/>
        <v>179123876.34</v>
      </c>
    </row>
    <row r="98" spans="1:6" ht="12" customHeight="1">
      <c r="A98" s="14" t="s">
        <v>464</v>
      </c>
      <c r="B98" s="8" t="s">
        <v>27</v>
      </c>
      <c r="C98" s="807"/>
      <c r="D98" s="785">
        <f t="shared" si="6"/>
        <v>0</v>
      </c>
      <c r="E98" s="786">
        <f t="shared" si="7"/>
        <v>0</v>
      </c>
      <c r="F98" s="786">
        <f t="shared" si="8"/>
        <v>0</v>
      </c>
    </row>
    <row r="99" spans="1:6" ht="12" customHeight="1">
      <c r="A99" s="14" t="s">
        <v>465</v>
      </c>
      <c r="B99" s="138" t="s">
        <v>28</v>
      </c>
      <c r="C99" s="807"/>
      <c r="D99" s="785">
        <f t="shared" si="6"/>
        <v>0</v>
      </c>
      <c r="E99" s="786">
        <f t="shared" si="7"/>
        <v>0</v>
      </c>
      <c r="F99" s="786">
        <f t="shared" si="8"/>
        <v>0</v>
      </c>
    </row>
    <row r="100" spans="1:6" ht="12" customHeight="1">
      <c r="A100" s="14" t="s">
        <v>475</v>
      </c>
      <c r="B100" s="139" t="s">
        <v>29</v>
      </c>
      <c r="C100" s="807"/>
      <c r="D100" s="785">
        <f t="shared" si="6"/>
        <v>0</v>
      </c>
      <c r="E100" s="786">
        <f t="shared" si="7"/>
        <v>0</v>
      </c>
      <c r="F100" s="786">
        <f t="shared" si="8"/>
        <v>0</v>
      </c>
    </row>
    <row r="101" spans="1:6" ht="12" customHeight="1">
      <c r="A101" s="14" t="s">
        <v>476</v>
      </c>
      <c r="B101" s="139" t="s">
        <v>30</v>
      </c>
      <c r="C101" s="807"/>
      <c r="D101" s="785">
        <f t="shared" si="6"/>
        <v>0</v>
      </c>
      <c r="E101" s="786">
        <f t="shared" si="7"/>
        <v>0</v>
      </c>
      <c r="F101" s="786">
        <f t="shared" si="8"/>
        <v>0</v>
      </c>
    </row>
    <row r="102" spans="1:6" ht="12" customHeight="1">
      <c r="A102" s="14" t="s">
        <v>477</v>
      </c>
      <c r="B102" s="138" t="s">
        <v>175</v>
      </c>
      <c r="C102" s="807">
        <v>164784789</v>
      </c>
      <c r="D102" s="785">
        <f t="shared" si="6"/>
        <v>168080484.78</v>
      </c>
      <c r="E102" s="786">
        <f t="shared" si="7"/>
        <v>171376180.56</v>
      </c>
      <c r="F102" s="786">
        <f t="shared" si="8"/>
        <v>174671876.34</v>
      </c>
    </row>
    <row r="103" spans="1:6" ht="12" customHeight="1">
      <c r="A103" s="14" t="s">
        <v>478</v>
      </c>
      <c r="B103" s="138" t="s">
        <v>243</v>
      </c>
      <c r="C103" s="807">
        <v>1000000</v>
      </c>
      <c r="D103" s="785">
        <f t="shared" si="6"/>
        <v>1020000</v>
      </c>
      <c r="E103" s="786">
        <f t="shared" si="7"/>
        <v>1040000</v>
      </c>
      <c r="F103" s="786">
        <f t="shared" si="8"/>
        <v>1060000</v>
      </c>
    </row>
    <row r="104" spans="1:6" ht="12" customHeight="1">
      <c r="A104" s="14" t="s">
        <v>480</v>
      </c>
      <c r="B104" s="139" t="s">
        <v>33</v>
      </c>
      <c r="C104" s="807"/>
      <c r="D104" s="785">
        <f t="shared" si="6"/>
        <v>0</v>
      </c>
      <c r="E104" s="786">
        <f t="shared" si="7"/>
        <v>0</v>
      </c>
      <c r="F104" s="786">
        <f t="shared" si="8"/>
        <v>0</v>
      </c>
    </row>
    <row r="105" spans="1:6" ht="12" customHeight="1">
      <c r="A105" s="13" t="s">
        <v>543</v>
      </c>
      <c r="B105" s="140" t="s">
        <v>34</v>
      </c>
      <c r="C105" s="807"/>
      <c r="D105" s="785">
        <f t="shared" si="6"/>
        <v>0</v>
      </c>
      <c r="E105" s="786">
        <f t="shared" si="7"/>
        <v>0</v>
      </c>
      <c r="F105" s="786">
        <f t="shared" si="8"/>
        <v>0</v>
      </c>
    </row>
    <row r="106" spans="1:6" ht="12" customHeight="1">
      <c r="A106" s="14" t="s">
        <v>24</v>
      </c>
      <c r="B106" s="139" t="s">
        <v>236</v>
      </c>
      <c r="C106" s="807"/>
      <c r="D106" s="785">
        <f t="shared" si="6"/>
        <v>0</v>
      </c>
      <c r="E106" s="786">
        <f t="shared" si="7"/>
        <v>0</v>
      </c>
      <c r="F106" s="786">
        <f t="shared" si="8"/>
        <v>0</v>
      </c>
    </row>
    <row r="107" spans="1:6" ht="12" customHeight="1" thickBot="1">
      <c r="A107" s="18" t="s">
        <v>25</v>
      </c>
      <c r="B107" s="657" t="s">
        <v>36</v>
      </c>
      <c r="C107" s="808">
        <v>3200000</v>
      </c>
      <c r="D107" s="787">
        <f t="shared" si="6"/>
        <v>3264000</v>
      </c>
      <c r="E107" s="788">
        <f t="shared" si="7"/>
        <v>3328000</v>
      </c>
      <c r="F107" s="788">
        <f t="shared" si="8"/>
        <v>3392000</v>
      </c>
    </row>
    <row r="108" spans="1:6" ht="12" customHeight="1" thickBot="1">
      <c r="A108" s="20" t="s">
        <v>378</v>
      </c>
      <c r="B108" s="29" t="s">
        <v>37</v>
      </c>
      <c r="C108" s="301">
        <v>520038407</v>
      </c>
      <c r="D108" s="294">
        <f t="shared" si="6"/>
        <v>530439175.14</v>
      </c>
      <c r="E108" s="294">
        <f t="shared" si="7"/>
        <v>540839943.28</v>
      </c>
      <c r="F108" s="294">
        <f t="shared" si="8"/>
        <v>551240711.4200001</v>
      </c>
    </row>
    <row r="109" spans="1:6" ht="12" customHeight="1">
      <c r="A109" s="15" t="s">
        <v>466</v>
      </c>
      <c r="B109" s="8" t="s">
        <v>244</v>
      </c>
      <c r="C109" s="809">
        <v>455680964</v>
      </c>
      <c r="D109" s="784">
        <f t="shared" si="6"/>
        <v>464794583.28000003</v>
      </c>
      <c r="E109" s="784">
        <f t="shared" si="7"/>
        <v>473908202.56</v>
      </c>
      <c r="F109" s="784">
        <f t="shared" si="8"/>
        <v>483021821.84000003</v>
      </c>
    </row>
    <row r="110" spans="1:6" ht="12" customHeight="1">
      <c r="A110" s="15" t="s">
        <v>467</v>
      </c>
      <c r="B110" s="12" t="s">
        <v>41</v>
      </c>
      <c r="C110" s="809"/>
      <c r="D110" s="785">
        <f t="shared" si="6"/>
        <v>0</v>
      </c>
      <c r="E110" s="785">
        <f t="shared" si="7"/>
        <v>0</v>
      </c>
      <c r="F110" s="785">
        <f t="shared" si="8"/>
        <v>0</v>
      </c>
    </row>
    <row r="111" spans="1:6" ht="12" customHeight="1">
      <c r="A111" s="15" t="s">
        <v>468</v>
      </c>
      <c r="B111" s="12" t="s">
        <v>544</v>
      </c>
      <c r="C111" s="806">
        <v>64357443</v>
      </c>
      <c r="D111" s="785">
        <f t="shared" si="6"/>
        <v>65644591.86</v>
      </c>
      <c r="E111" s="785">
        <f t="shared" si="7"/>
        <v>66931740.72</v>
      </c>
      <c r="F111" s="785">
        <f t="shared" si="8"/>
        <v>68218889.58</v>
      </c>
    </row>
    <row r="112" spans="1:6" ht="12" customHeight="1">
      <c r="A112" s="15" t="s">
        <v>469</v>
      </c>
      <c r="B112" s="12" t="s">
        <v>42</v>
      </c>
      <c r="C112" s="810"/>
      <c r="D112" s="785">
        <f t="shared" si="6"/>
        <v>0</v>
      </c>
      <c r="E112" s="785">
        <f t="shared" si="7"/>
        <v>0</v>
      </c>
      <c r="F112" s="785">
        <f t="shared" si="8"/>
        <v>0</v>
      </c>
    </row>
    <row r="113" spans="1:6" ht="12" customHeight="1">
      <c r="A113" s="15" t="s">
        <v>470</v>
      </c>
      <c r="B113" s="292" t="s">
        <v>592</v>
      </c>
      <c r="C113" s="810"/>
      <c r="D113" s="785">
        <f t="shared" si="6"/>
        <v>0</v>
      </c>
      <c r="E113" s="785">
        <f t="shared" si="7"/>
        <v>0</v>
      </c>
      <c r="F113" s="785">
        <f t="shared" si="8"/>
        <v>0</v>
      </c>
    </row>
    <row r="114" spans="1:6" ht="12" customHeight="1">
      <c r="A114" s="15" t="s">
        <v>479</v>
      </c>
      <c r="B114" s="291" t="s">
        <v>153</v>
      </c>
      <c r="C114" s="810"/>
      <c r="D114" s="785">
        <f t="shared" si="6"/>
        <v>0</v>
      </c>
      <c r="E114" s="785">
        <f t="shared" si="7"/>
        <v>0</v>
      </c>
      <c r="F114" s="785">
        <f t="shared" si="8"/>
        <v>0</v>
      </c>
    </row>
    <row r="115" spans="1:6" ht="12" customHeight="1">
      <c r="A115" s="15" t="s">
        <v>481</v>
      </c>
      <c r="B115" s="400" t="s">
        <v>47</v>
      </c>
      <c r="C115" s="810"/>
      <c r="D115" s="785">
        <f t="shared" si="6"/>
        <v>0</v>
      </c>
      <c r="E115" s="785">
        <f t="shared" si="7"/>
        <v>0</v>
      </c>
      <c r="F115" s="785">
        <f t="shared" si="8"/>
        <v>0</v>
      </c>
    </row>
    <row r="116" spans="1:6" ht="15.75">
      <c r="A116" s="15" t="s">
        <v>545</v>
      </c>
      <c r="B116" s="139" t="s">
        <v>275</v>
      </c>
      <c r="C116" s="810"/>
      <c r="D116" s="785">
        <f t="shared" si="6"/>
        <v>0</v>
      </c>
      <c r="E116" s="785">
        <f t="shared" si="7"/>
        <v>0</v>
      </c>
      <c r="F116" s="785">
        <f t="shared" si="8"/>
        <v>0</v>
      </c>
    </row>
    <row r="117" spans="1:6" ht="12" customHeight="1">
      <c r="A117" s="15" t="s">
        <v>546</v>
      </c>
      <c r="B117" s="139" t="s">
        <v>240</v>
      </c>
      <c r="C117" s="810"/>
      <c r="D117" s="785">
        <f t="shared" si="6"/>
        <v>0</v>
      </c>
      <c r="E117" s="785">
        <f t="shared" si="7"/>
        <v>0</v>
      </c>
      <c r="F117" s="785">
        <f t="shared" si="8"/>
        <v>0</v>
      </c>
    </row>
    <row r="118" spans="1:6" ht="12" customHeight="1">
      <c r="A118" s="15" t="s">
        <v>547</v>
      </c>
      <c r="B118" s="139" t="s">
        <v>45</v>
      </c>
      <c r="C118" s="810"/>
      <c r="D118" s="785">
        <f t="shared" si="6"/>
        <v>0</v>
      </c>
      <c r="E118" s="785">
        <f t="shared" si="7"/>
        <v>0</v>
      </c>
      <c r="F118" s="785">
        <f t="shared" si="8"/>
        <v>0</v>
      </c>
    </row>
    <row r="119" spans="1:6" ht="12" customHeight="1">
      <c r="A119" s="15" t="s">
        <v>38</v>
      </c>
      <c r="B119" s="139" t="s">
        <v>33</v>
      </c>
      <c r="C119" s="810"/>
      <c r="D119" s="785">
        <f t="shared" si="6"/>
        <v>0</v>
      </c>
      <c r="E119" s="785">
        <f t="shared" si="7"/>
        <v>0</v>
      </c>
      <c r="F119" s="785">
        <f t="shared" si="8"/>
        <v>0</v>
      </c>
    </row>
    <row r="120" spans="1:6" ht="12" customHeight="1">
      <c r="A120" s="15" t="s">
        <v>39</v>
      </c>
      <c r="B120" s="139" t="s">
        <v>44</v>
      </c>
      <c r="C120" s="810"/>
      <c r="D120" s="785">
        <f t="shared" si="6"/>
        <v>0</v>
      </c>
      <c r="E120" s="785">
        <f t="shared" si="7"/>
        <v>0</v>
      </c>
      <c r="F120" s="785">
        <f t="shared" si="8"/>
        <v>0</v>
      </c>
    </row>
    <row r="121" spans="1:6" ht="16.5" thickBot="1">
      <c r="A121" s="13" t="s">
        <v>40</v>
      </c>
      <c r="B121" s="139" t="s">
        <v>176</v>
      </c>
      <c r="C121" s="811">
        <v>3000000</v>
      </c>
      <c r="D121" s="787">
        <f t="shared" si="6"/>
        <v>3060000</v>
      </c>
      <c r="E121" s="787">
        <f t="shared" si="7"/>
        <v>3120000</v>
      </c>
      <c r="F121" s="787">
        <f t="shared" si="8"/>
        <v>3180000</v>
      </c>
    </row>
    <row r="122" spans="1:6" ht="12" customHeight="1" thickBot="1">
      <c r="A122" s="20" t="s">
        <v>379</v>
      </c>
      <c r="B122" s="121" t="s">
        <v>48</v>
      </c>
      <c r="C122" s="301">
        <v>242302220</v>
      </c>
      <c r="D122" s="294">
        <f t="shared" si="6"/>
        <v>247148264.4</v>
      </c>
      <c r="E122" s="294">
        <f t="shared" si="7"/>
        <v>251994308.8</v>
      </c>
      <c r="F122" s="294">
        <f t="shared" si="8"/>
        <v>256840353.20000002</v>
      </c>
    </row>
    <row r="123" spans="1:6" ht="12" customHeight="1">
      <c r="A123" s="15" t="s">
        <v>449</v>
      </c>
      <c r="B123" s="9" t="s">
        <v>418</v>
      </c>
      <c r="C123" s="298">
        <v>59348561</v>
      </c>
      <c r="D123" s="783">
        <f t="shared" si="6"/>
        <v>60535532.22</v>
      </c>
      <c r="E123" s="783">
        <f t="shared" si="7"/>
        <v>61722503.440000005</v>
      </c>
      <c r="F123" s="783">
        <f t="shared" si="8"/>
        <v>62909474.660000004</v>
      </c>
    </row>
    <row r="124" spans="1:6" ht="12" customHeight="1" thickBot="1">
      <c r="A124" s="16" t="s">
        <v>450</v>
      </c>
      <c r="B124" s="12" t="s">
        <v>419</v>
      </c>
      <c r="C124" s="298">
        <v>182953659</v>
      </c>
      <c r="D124" s="788">
        <f t="shared" si="6"/>
        <v>186612732.18</v>
      </c>
      <c r="E124" s="788">
        <f t="shared" si="7"/>
        <v>190271805.36</v>
      </c>
      <c r="F124" s="788">
        <f t="shared" si="8"/>
        <v>193930878.54000002</v>
      </c>
    </row>
    <row r="125" spans="1:6" ht="12" customHeight="1" thickBot="1">
      <c r="A125" s="20" t="s">
        <v>380</v>
      </c>
      <c r="B125" s="121" t="s">
        <v>49</v>
      </c>
      <c r="C125" s="295">
        <v>1422926499</v>
      </c>
      <c r="D125" s="294">
        <f t="shared" si="6"/>
        <v>1451385028.98</v>
      </c>
      <c r="E125" s="294">
        <f t="shared" si="7"/>
        <v>1479843558.96</v>
      </c>
      <c r="F125" s="294">
        <f t="shared" si="8"/>
        <v>1508302088.94</v>
      </c>
    </row>
    <row r="126" spans="1:6" ht="12" customHeight="1" thickBot="1">
      <c r="A126" s="20" t="s">
        <v>381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453</v>
      </c>
      <c r="B127" s="9" t="s">
        <v>51</v>
      </c>
      <c r="C127" s="268"/>
      <c r="D127" s="784">
        <f t="shared" si="6"/>
        <v>0</v>
      </c>
      <c r="E127" s="783">
        <f t="shared" si="7"/>
        <v>0</v>
      </c>
      <c r="F127" s="783">
        <f t="shared" si="8"/>
        <v>0</v>
      </c>
    </row>
    <row r="128" spans="1:6" ht="12" customHeight="1">
      <c r="A128" s="15" t="s">
        <v>454</v>
      </c>
      <c r="B128" s="9" t="s">
        <v>52</v>
      </c>
      <c r="C128" s="268"/>
      <c r="D128" s="785">
        <f t="shared" si="6"/>
        <v>0</v>
      </c>
      <c r="E128" s="786">
        <f t="shared" si="7"/>
        <v>0</v>
      </c>
      <c r="F128" s="786">
        <f t="shared" si="8"/>
        <v>0</v>
      </c>
    </row>
    <row r="129" spans="1:6" ht="12" customHeight="1" thickBot="1">
      <c r="A129" s="13" t="s">
        <v>455</v>
      </c>
      <c r="B129" s="7" t="s">
        <v>53</v>
      </c>
      <c r="C129" s="268"/>
      <c r="D129" s="787">
        <f t="shared" si="6"/>
        <v>0</v>
      </c>
      <c r="E129" s="788">
        <f t="shared" si="7"/>
        <v>0</v>
      </c>
      <c r="F129" s="788">
        <f t="shared" si="8"/>
        <v>0</v>
      </c>
    </row>
    <row r="130" spans="1:6" ht="12" customHeight="1" thickBot="1">
      <c r="A130" s="20" t="s">
        <v>382</v>
      </c>
      <c r="B130" s="121" t="s">
        <v>112</v>
      </c>
      <c r="C130" s="295">
        <f>+C131+C132+C133+C134</f>
        <v>108254481</v>
      </c>
      <c r="D130" s="294">
        <f t="shared" si="6"/>
        <v>110419570.62</v>
      </c>
      <c r="E130" s="294">
        <f t="shared" si="7"/>
        <v>112584660.24000001</v>
      </c>
      <c r="F130" s="294">
        <f t="shared" si="8"/>
        <v>114749749.86</v>
      </c>
    </row>
    <row r="131" spans="1:6" ht="12" customHeight="1">
      <c r="A131" s="15" t="s">
        <v>456</v>
      </c>
      <c r="B131" s="9" t="s">
        <v>54</v>
      </c>
      <c r="C131" s="268">
        <v>108254481</v>
      </c>
      <c r="D131" s="784">
        <f t="shared" si="6"/>
        <v>110419570.62</v>
      </c>
      <c r="E131" s="783">
        <f t="shared" si="7"/>
        <v>112584660.24000001</v>
      </c>
      <c r="F131" s="783">
        <f t="shared" si="8"/>
        <v>114749749.86</v>
      </c>
    </row>
    <row r="132" spans="1:6" ht="12" customHeight="1">
      <c r="A132" s="15" t="s">
        <v>457</v>
      </c>
      <c r="B132" s="9" t="s">
        <v>55</v>
      </c>
      <c r="C132" s="268"/>
      <c r="D132" s="785">
        <f t="shared" si="6"/>
        <v>0</v>
      </c>
      <c r="E132" s="786">
        <f t="shared" si="7"/>
        <v>0</v>
      </c>
      <c r="F132" s="786">
        <f t="shared" si="8"/>
        <v>0</v>
      </c>
    </row>
    <row r="133" spans="1:6" ht="12" customHeight="1">
      <c r="A133" s="14" t="s">
        <v>660</v>
      </c>
      <c r="B133" s="8" t="s">
        <v>56</v>
      </c>
      <c r="C133" s="268"/>
      <c r="D133" s="785">
        <f t="shared" si="6"/>
        <v>0</v>
      </c>
      <c r="E133" s="786">
        <f t="shared" si="7"/>
        <v>0</v>
      </c>
      <c r="F133" s="786">
        <f t="shared" si="8"/>
        <v>0</v>
      </c>
    </row>
    <row r="134" spans="1:6" ht="12" customHeight="1" thickBot="1">
      <c r="A134" s="813" t="s">
        <v>661</v>
      </c>
      <c r="B134" s="814" t="s">
        <v>57</v>
      </c>
      <c r="C134" s="815"/>
      <c r="D134" s="787">
        <f t="shared" si="6"/>
        <v>0</v>
      </c>
      <c r="E134" s="788">
        <f t="shared" si="7"/>
        <v>0</v>
      </c>
      <c r="F134" s="788">
        <f t="shared" si="8"/>
        <v>0</v>
      </c>
    </row>
    <row r="135" spans="1:6" ht="12" customHeight="1" thickBot="1">
      <c r="A135" s="20" t="s">
        <v>383</v>
      </c>
      <c r="B135" s="121" t="s">
        <v>58</v>
      </c>
      <c r="C135" s="301">
        <f>+C136+C137+C138+C139</f>
        <v>15273016</v>
      </c>
      <c r="D135" s="294">
        <f t="shared" si="6"/>
        <v>15578476.32</v>
      </c>
      <c r="E135" s="294">
        <f t="shared" si="7"/>
        <v>15883936.64</v>
      </c>
      <c r="F135" s="294">
        <f t="shared" si="8"/>
        <v>16189396.96</v>
      </c>
    </row>
    <row r="136" spans="1:6" ht="12" customHeight="1">
      <c r="A136" s="15" t="s">
        <v>458</v>
      </c>
      <c r="B136" s="9" t="s">
        <v>59</v>
      </c>
      <c r="C136" s="268">
        <v>15273016</v>
      </c>
      <c r="D136" s="784">
        <f t="shared" si="6"/>
        <v>15578476.32</v>
      </c>
      <c r="E136" s="784">
        <f t="shared" si="7"/>
        <v>15883936.64</v>
      </c>
      <c r="F136" s="784">
        <f t="shared" si="8"/>
        <v>16189396.96</v>
      </c>
    </row>
    <row r="137" spans="1:6" ht="12" customHeight="1">
      <c r="A137" s="15" t="s">
        <v>459</v>
      </c>
      <c r="B137" s="9" t="s">
        <v>69</v>
      </c>
      <c r="C137" s="268"/>
      <c r="D137" s="785">
        <f t="shared" si="6"/>
        <v>0</v>
      </c>
      <c r="E137" s="785">
        <f t="shared" si="7"/>
        <v>0</v>
      </c>
      <c r="F137" s="785">
        <f t="shared" si="8"/>
        <v>0</v>
      </c>
    </row>
    <row r="138" spans="1:6" ht="12" customHeight="1">
      <c r="A138" s="15" t="s">
        <v>672</v>
      </c>
      <c r="B138" s="9" t="s">
        <v>60</v>
      </c>
      <c r="C138" s="268"/>
      <c r="D138" s="785">
        <f t="shared" si="6"/>
        <v>0</v>
      </c>
      <c r="E138" s="785">
        <f t="shared" si="7"/>
        <v>0</v>
      </c>
      <c r="F138" s="785">
        <f t="shared" si="8"/>
        <v>0</v>
      </c>
    </row>
    <row r="139" spans="1:6" ht="12" customHeight="1" thickBot="1">
      <c r="A139" s="13" t="s">
        <v>673</v>
      </c>
      <c r="B139" s="7" t="s">
        <v>61</v>
      </c>
      <c r="C139" s="268"/>
      <c r="D139" s="787">
        <f t="shared" si="6"/>
        <v>0</v>
      </c>
      <c r="E139" s="787">
        <f t="shared" si="7"/>
        <v>0</v>
      </c>
      <c r="F139" s="787">
        <f t="shared" si="8"/>
        <v>0</v>
      </c>
    </row>
    <row r="140" spans="1:6" ht="12" customHeight="1" thickBot="1">
      <c r="A140" s="20" t="s">
        <v>384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538</v>
      </c>
      <c r="B141" s="9" t="s">
        <v>63</v>
      </c>
      <c r="C141" s="268"/>
      <c r="D141" s="789">
        <f t="shared" si="6"/>
        <v>0</v>
      </c>
      <c r="E141" s="790">
        <f t="shared" si="7"/>
        <v>0</v>
      </c>
      <c r="F141" s="783">
        <f t="shared" si="8"/>
        <v>0</v>
      </c>
    </row>
    <row r="142" spans="1:6" ht="12" customHeight="1">
      <c r="A142" s="15" t="s">
        <v>539</v>
      </c>
      <c r="B142" s="9" t="s">
        <v>64</v>
      </c>
      <c r="C142" s="268"/>
      <c r="D142" s="791">
        <f t="shared" si="6"/>
        <v>0</v>
      </c>
      <c r="E142" s="792">
        <f t="shared" si="7"/>
        <v>0</v>
      </c>
      <c r="F142" s="786">
        <f t="shared" si="8"/>
        <v>0</v>
      </c>
    </row>
    <row r="143" spans="1:6" ht="12" customHeight="1">
      <c r="A143" s="15" t="s">
        <v>591</v>
      </c>
      <c r="B143" s="9" t="s">
        <v>65</v>
      </c>
      <c r="C143" s="268"/>
      <c r="D143" s="791">
        <f t="shared" si="6"/>
        <v>0</v>
      </c>
      <c r="E143" s="792">
        <f t="shared" si="7"/>
        <v>0</v>
      </c>
      <c r="F143" s="786">
        <f t="shared" si="8"/>
        <v>0</v>
      </c>
    </row>
    <row r="144" spans="1:6" ht="12" customHeight="1" thickBot="1">
      <c r="A144" s="15" t="s">
        <v>675</v>
      </c>
      <c r="B144" s="9" t="s">
        <v>66</v>
      </c>
      <c r="C144" s="268"/>
      <c r="D144" s="793">
        <f t="shared" si="6"/>
        <v>0</v>
      </c>
      <c r="E144" s="794">
        <f t="shared" si="7"/>
        <v>0</v>
      </c>
      <c r="F144" s="788">
        <f t="shared" si="8"/>
        <v>0</v>
      </c>
    </row>
    <row r="145" spans="1:9" ht="15" customHeight="1" thickBot="1">
      <c r="A145" s="20" t="s">
        <v>385</v>
      </c>
      <c r="B145" s="121" t="s">
        <v>67</v>
      </c>
      <c r="C145" s="416">
        <f>+C126+C130+C135+C140</f>
        <v>123527497</v>
      </c>
      <c r="D145" s="294">
        <f t="shared" si="6"/>
        <v>125998046.94</v>
      </c>
      <c r="E145" s="294">
        <f t="shared" si="7"/>
        <v>128468596.88000001</v>
      </c>
      <c r="F145" s="294">
        <f t="shared" si="8"/>
        <v>130939146.82000001</v>
      </c>
      <c r="G145" s="418"/>
      <c r="H145" s="418"/>
      <c r="I145" s="418"/>
    </row>
    <row r="146" spans="1:6" s="403" customFormat="1" ht="12.75" customHeight="1" thickBot="1">
      <c r="A146" s="293" t="s">
        <v>386</v>
      </c>
      <c r="B146" s="377" t="s">
        <v>68</v>
      </c>
      <c r="C146" s="416">
        <f>+C125+C145</f>
        <v>1546453996</v>
      </c>
      <c r="D146" s="294">
        <f t="shared" si="6"/>
        <v>1577383075.92</v>
      </c>
      <c r="E146" s="294">
        <f t="shared" si="7"/>
        <v>1608312155.8400002</v>
      </c>
      <c r="F146" s="294">
        <f t="shared" si="8"/>
        <v>1639241235.76</v>
      </c>
    </row>
    <row r="147" spans="4:6" ht="7.5" customHeight="1">
      <c r="D147" s="802">
        <f t="shared" si="6"/>
        <v>0</v>
      </c>
      <c r="E147" s="803"/>
      <c r="F147" s="803"/>
    </row>
    <row r="148" spans="1:6" ht="15.75">
      <c r="A148" s="878" t="s">
        <v>70</v>
      </c>
      <c r="B148" s="878"/>
      <c r="C148" s="878"/>
      <c r="D148" s="804">
        <f t="shared" si="6"/>
        <v>0</v>
      </c>
      <c r="E148" s="419"/>
      <c r="F148" s="419"/>
    </row>
    <row r="149" spans="1:6" ht="15" customHeight="1" thickBot="1">
      <c r="A149" s="875" t="s">
        <v>511</v>
      </c>
      <c r="B149" s="875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-376472503</v>
      </c>
      <c r="D150" s="295">
        <f>+D62-D125</f>
        <v>-384001953.05999994</v>
      </c>
      <c r="E150" s="295">
        <f>+E62-E125</f>
        <v>-391531403.1199999</v>
      </c>
      <c r="F150" s="295">
        <f>+F62-F125</f>
        <v>-399060853.18000007</v>
      </c>
    </row>
    <row r="151" spans="1:6" ht="18" customHeight="1" thickBot="1">
      <c r="A151" s="20" t="s">
        <v>378</v>
      </c>
      <c r="B151" s="29" t="s">
        <v>72</v>
      </c>
      <c r="C151" s="295">
        <f>+C85-C145</f>
        <v>376472503</v>
      </c>
      <c r="D151" s="295">
        <f>+D85-D145</f>
        <v>384001953.06</v>
      </c>
      <c r="E151" s="295">
        <f>+E85-E145</f>
        <v>391531403.12</v>
      </c>
      <c r="F151" s="295">
        <f>+F85-F145</f>
        <v>399060853.18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09">
      <selection activeCell="C88" sqref="C88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6" t="s">
        <v>374</v>
      </c>
      <c r="B1" s="876"/>
      <c r="C1" s="876"/>
    </row>
    <row r="2" spans="1:3" ht="15.75" customHeight="1" thickBot="1">
      <c r="A2" s="875" t="s">
        <v>509</v>
      </c>
      <c r="B2" s="875"/>
      <c r="C2" s="305"/>
    </row>
    <row r="3" spans="1:3" ht="37.5" customHeight="1" thickBot="1">
      <c r="A3" s="23" t="s">
        <v>430</v>
      </c>
      <c r="B3" s="24" t="s">
        <v>376</v>
      </c>
      <c r="C3" s="38" t="s">
        <v>324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377</v>
      </c>
      <c r="B5" s="21" t="s">
        <v>616</v>
      </c>
      <c r="C5" s="295">
        <f>+C6+C7+C8+C9+C10+C11</f>
        <v>0</v>
      </c>
    </row>
    <row r="6" spans="1:3" s="403" customFormat="1" ht="12" customHeight="1">
      <c r="A6" s="15" t="s">
        <v>460</v>
      </c>
      <c r="B6" s="404" t="s">
        <v>617</v>
      </c>
      <c r="C6" s="298"/>
    </row>
    <row r="7" spans="1:3" s="403" customFormat="1" ht="12" customHeight="1">
      <c r="A7" s="14" t="s">
        <v>461</v>
      </c>
      <c r="B7" s="405" t="s">
        <v>618</v>
      </c>
      <c r="C7" s="297"/>
    </row>
    <row r="8" spans="1:3" s="403" customFormat="1" ht="12" customHeight="1">
      <c r="A8" s="14" t="s">
        <v>462</v>
      </c>
      <c r="B8" s="405" t="s">
        <v>619</v>
      </c>
      <c r="C8" s="297"/>
    </row>
    <row r="9" spans="1:3" s="403" customFormat="1" ht="12" customHeight="1">
      <c r="A9" s="14" t="s">
        <v>463</v>
      </c>
      <c r="B9" s="405" t="s">
        <v>620</v>
      </c>
      <c r="C9" s="297"/>
    </row>
    <row r="10" spans="1:3" s="403" customFormat="1" ht="12" customHeight="1">
      <c r="A10" s="14" t="s">
        <v>505</v>
      </c>
      <c r="B10" s="405" t="s">
        <v>621</v>
      </c>
      <c r="C10" s="297"/>
    </row>
    <row r="11" spans="1:3" s="403" customFormat="1" ht="12" customHeight="1" thickBot="1">
      <c r="A11" s="16" t="s">
        <v>464</v>
      </c>
      <c r="B11" s="406" t="s">
        <v>622</v>
      </c>
      <c r="C11" s="297"/>
    </row>
    <row r="12" spans="1:3" s="403" customFormat="1" ht="12" customHeight="1" thickBot="1">
      <c r="A12" s="20" t="s">
        <v>378</v>
      </c>
      <c r="B12" s="290" t="s">
        <v>623</v>
      </c>
      <c r="C12" s="295">
        <f>+C13+C14+C15+C16+C17</f>
        <v>0</v>
      </c>
    </row>
    <row r="13" spans="1:3" s="403" customFormat="1" ht="12" customHeight="1">
      <c r="A13" s="15" t="s">
        <v>466</v>
      </c>
      <c r="B13" s="404" t="s">
        <v>624</v>
      </c>
      <c r="C13" s="298"/>
    </row>
    <row r="14" spans="1:3" s="403" customFormat="1" ht="12" customHeight="1">
      <c r="A14" s="14" t="s">
        <v>467</v>
      </c>
      <c r="B14" s="405" t="s">
        <v>625</v>
      </c>
      <c r="C14" s="297"/>
    </row>
    <row r="15" spans="1:3" s="403" customFormat="1" ht="12" customHeight="1">
      <c r="A15" s="14" t="s">
        <v>468</v>
      </c>
      <c r="B15" s="405" t="s">
        <v>147</v>
      </c>
      <c r="C15" s="297"/>
    </row>
    <row r="16" spans="1:3" s="403" customFormat="1" ht="12" customHeight="1">
      <c r="A16" s="14" t="s">
        <v>469</v>
      </c>
      <c r="B16" s="405" t="s">
        <v>148</v>
      </c>
      <c r="C16" s="297"/>
    </row>
    <row r="17" spans="1:3" s="403" customFormat="1" ht="12" customHeight="1">
      <c r="A17" s="14" t="s">
        <v>470</v>
      </c>
      <c r="B17" s="405" t="s">
        <v>626</v>
      </c>
      <c r="C17" s="297"/>
    </row>
    <row r="18" spans="1:3" s="403" customFormat="1" ht="12" customHeight="1" thickBot="1">
      <c r="A18" s="16" t="s">
        <v>479</v>
      </c>
      <c r="B18" s="406" t="s">
        <v>627</v>
      </c>
      <c r="C18" s="299"/>
    </row>
    <row r="19" spans="1:3" s="403" customFormat="1" ht="12" customHeight="1" thickBot="1">
      <c r="A19" s="20" t="s">
        <v>379</v>
      </c>
      <c r="B19" s="21" t="s">
        <v>628</v>
      </c>
      <c r="C19" s="295">
        <f>+C20+C21+C22+C23+C24</f>
        <v>0</v>
      </c>
    </row>
    <row r="20" spans="1:3" s="403" customFormat="1" ht="12" customHeight="1">
      <c r="A20" s="15" t="s">
        <v>449</v>
      </c>
      <c r="B20" s="404" t="s">
        <v>629</v>
      </c>
      <c r="C20" s="298"/>
    </row>
    <row r="21" spans="1:3" s="403" customFormat="1" ht="12" customHeight="1">
      <c r="A21" s="14" t="s">
        <v>450</v>
      </c>
      <c r="B21" s="405" t="s">
        <v>630</v>
      </c>
      <c r="C21" s="297"/>
    </row>
    <row r="22" spans="1:3" s="403" customFormat="1" ht="12" customHeight="1">
      <c r="A22" s="14" t="s">
        <v>451</v>
      </c>
      <c r="B22" s="405" t="s">
        <v>149</v>
      </c>
      <c r="C22" s="297"/>
    </row>
    <row r="23" spans="1:3" s="403" customFormat="1" ht="12" customHeight="1">
      <c r="A23" s="14" t="s">
        <v>452</v>
      </c>
      <c r="B23" s="405" t="s">
        <v>150</v>
      </c>
      <c r="C23" s="297"/>
    </row>
    <row r="24" spans="1:3" s="403" customFormat="1" ht="12" customHeight="1">
      <c r="A24" s="14" t="s">
        <v>528</v>
      </c>
      <c r="B24" s="405" t="s">
        <v>631</v>
      </c>
      <c r="C24" s="297"/>
    </row>
    <row r="25" spans="1:3" s="403" customFormat="1" ht="12" customHeight="1" thickBot="1">
      <c r="A25" s="16" t="s">
        <v>529</v>
      </c>
      <c r="B25" s="406" t="s">
        <v>632</v>
      </c>
      <c r="C25" s="299"/>
    </row>
    <row r="26" spans="1:3" s="403" customFormat="1" ht="12" customHeight="1" thickBot="1">
      <c r="A26" s="20" t="s">
        <v>530</v>
      </c>
      <c r="B26" s="21" t="s">
        <v>633</v>
      </c>
      <c r="C26" s="301">
        <f>+C27+C30+C31+C32</f>
        <v>0</v>
      </c>
    </row>
    <row r="27" spans="1:3" s="403" customFormat="1" ht="12" customHeight="1">
      <c r="A27" s="15" t="s">
        <v>634</v>
      </c>
      <c r="B27" s="404" t="s">
        <v>640</v>
      </c>
      <c r="C27" s="399">
        <f>+C28+C29</f>
        <v>0</v>
      </c>
    </row>
    <row r="28" spans="1:3" s="403" customFormat="1" ht="12" customHeight="1">
      <c r="A28" s="14" t="s">
        <v>635</v>
      </c>
      <c r="B28" s="405" t="s">
        <v>641</v>
      </c>
      <c r="C28" s="297"/>
    </row>
    <row r="29" spans="1:3" s="403" customFormat="1" ht="12" customHeight="1">
      <c r="A29" s="14" t="s">
        <v>636</v>
      </c>
      <c r="B29" s="405" t="s">
        <v>642</v>
      </c>
      <c r="C29" s="297"/>
    </row>
    <row r="30" spans="1:3" s="403" customFormat="1" ht="12" customHeight="1">
      <c r="A30" s="14" t="s">
        <v>637</v>
      </c>
      <c r="B30" s="405" t="s">
        <v>643</v>
      </c>
      <c r="C30" s="297"/>
    </row>
    <row r="31" spans="1:3" s="403" customFormat="1" ht="12" customHeight="1">
      <c r="A31" s="14" t="s">
        <v>638</v>
      </c>
      <c r="B31" s="405" t="s">
        <v>644</v>
      </c>
      <c r="C31" s="297"/>
    </row>
    <row r="32" spans="1:3" s="403" customFormat="1" ht="12" customHeight="1" thickBot="1">
      <c r="A32" s="16" t="s">
        <v>639</v>
      </c>
      <c r="B32" s="406" t="s">
        <v>645</v>
      </c>
      <c r="C32" s="299"/>
    </row>
    <row r="33" spans="1:3" s="403" customFormat="1" ht="12" customHeight="1" thickBot="1">
      <c r="A33" s="20" t="s">
        <v>381</v>
      </c>
      <c r="B33" s="21" t="s">
        <v>646</v>
      </c>
      <c r="C33" s="295">
        <f>SUM(C34:C43)</f>
        <v>2450000</v>
      </c>
    </row>
    <row r="34" spans="1:3" s="403" customFormat="1" ht="12" customHeight="1">
      <c r="A34" s="15" t="s">
        <v>453</v>
      </c>
      <c r="B34" s="404" t="s">
        <v>649</v>
      </c>
      <c r="C34" s="298"/>
    </row>
    <row r="35" spans="1:3" s="403" customFormat="1" ht="12" customHeight="1">
      <c r="A35" s="14" t="s">
        <v>454</v>
      </c>
      <c r="B35" s="405" t="s">
        <v>650</v>
      </c>
      <c r="C35" s="297">
        <v>2450000</v>
      </c>
    </row>
    <row r="36" spans="1:3" s="403" customFormat="1" ht="12" customHeight="1">
      <c r="A36" s="14" t="s">
        <v>455</v>
      </c>
      <c r="B36" s="405" t="s">
        <v>651</v>
      </c>
      <c r="C36" s="297"/>
    </row>
    <row r="37" spans="1:3" s="403" customFormat="1" ht="12" customHeight="1">
      <c r="A37" s="14" t="s">
        <v>532</v>
      </c>
      <c r="B37" s="405" t="s">
        <v>652</v>
      </c>
      <c r="C37" s="297"/>
    </row>
    <row r="38" spans="1:3" s="403" customFormat="1" ht="12" customHeight="1">
      <c r="A38" s="14" t="s">
        <v>533</v>
      </c>
      <c r="B38" s="405" t="s">
        <v>653</v>
      </c>
      <c r="C38" s="297"/>
    </row>
    <row r="39" spans="1:3" s="403" customFormat="1" ht="12" customHeight="1">
      <c r="A39" s="14" t="s">
        <v>534</v>
      </c>
      <c r="B39" s="405" t="s">
        <v>654</v>
      </c>
      <c r="C39" s="297"/>
    </row>
    <row r="40" spans="1:3" s="403" customFormat="1" ht="12" customHeight="1">
      <c r="A40" s="14" t="s">
        <v>535</v>
      </c>
      <c r="B40" s="405" t="s">
        <v>655</v>
      </c>
      <c r="C40" s="297"/>
    </row>
    <row r="41" spans="1:3" s="403" customFormat="1" ht="12" customHeight="1">
      <c r="A41" s="14" t="s">
        <v>536</v>
      </c>
      <c r="B41" s="405" t="s">
        <v>656</v>
      </c>
      <c r="C41" s="297"/>
    </row>
    <row r="42" spans="1:3" s="403" customFormat="1" ht="12" customHeight="1">
      <c r="A42" s="14" t="s">
        <v>647</v>
      </c>
      <c r="B42" s="405" t="s">
        <v>657</v>
      </c>
      <c r="C42" s="300"/>
    </row>
    <row r="43" spans="1:3" s="403" customFormat="1" ht="12" customHeight="1" thickBot="1">
      <c r="A43" s="16" t="s">
        <v>648</v>
      </c>
      <c r="B43" s="406" t="s">
        <v>658</v>
      </c>
      <c r="C43" s="393"/>
    </row>
    <row r="44" spans="1:3" s="403" customFormat="1" ht="12" customHeight="1" thickBot="1">
      <c r="A44" s="20" t="s">
        <v>382</v>
      </c>
      <c r="B44" s="21" t="s">
        <v>659</v>
      </c>
      <c r="C44" s="295">
        <f>SUM(C45:C49)</f>
        <v>0</v>
      </c>
    </row>
    <row r="45" spans="1:3" s="403" customFormat="1" ht="12" customHeight="1">
      <c r="A45" s="15" t="s">
        <v>456</v>
      </c>
      <c r="B45" s="404" t="s">
        <v>663</v>
      </c>
      <c r="C45" s="448"/>
    </row>
    <row r="46" spans="1:3" s="403" customFormat="1" ht="12" customHeight="1">
      <c r="A46" s="14" t="s">
        <v>457</v>
      </c>
      <c r="B46" s="405" t="s">
        <v>664</v>
      </c>
      <c r="C46" s="300"/>
    </row>
    <row r="47" spans="1:3" s="403" customFormat="1" ht="12" customHeight="1">
      <c r="A47" s="14" t="s">
        <v>660</v>
      </c>
      <c r="B47" s="405" t="s">
        <v>665</v>
      </c>
      <c r="C47" s="300"/>
    </row>
    <row r="48" spans="1:3" s="403" customFormat="1" ht="12" customHeight="1">
      <c r="A48" s="14" t="s">
        <v>661</v>
      </c>
      <c r="B48" s="405" t="s">
        <v>666</v>
      </c>
      <c r="C48" s="300"/>
    </row>
    <row r="49" spans="1:3" s="403" customFormat="1" ht="12" customHeight="1" thickBot="1">
      <c r="A49" s="16" t="s">
        <v>662</v>
      </c>
      <c r="B49" s="406" t="s">
        <v>667</v>
      </c>
      <c r="C49" s="393"/>
    </row>
    <row r="50" spans="1:3" s="403" customFormat="1" ht="12" customHeight="1" thickBot="1">
      <c r="A50" s="20" t="s">
        <v>537</v>
      </c>
      <c r="B50" s="21" t="s">
        <v>668</v>
      </c>
      <c r="C50" s="295">
        <f>SUM(C51:C53)</f>
        <v>0</v>
      </c>
    </row>
    <row r="51" spans="1:3" s="403" customFormat="1" ht="12" customHeight="1">
      <c r="A51" s="15" t="s">
        <v>458</v>
      </c>
      <c r="B51" s="404" t="s">
        <v>669</v>
      </c>
      <c r="C51" s="298"/>
    </row>
    <row r="52" spans="1:3" s="403" customFormat="1" ht="12" customHeight="1">
      <c r="A52" s="14" t="s">
        <v>459</v>
      </c>
      <c r="B52" s="405" t="s">
        <v>151</v>
      </c>
      <c r="C52" s="297"/>
    </row>
    <row r="53" spans="1:3" s="403" customFormat="1" ht="12" customHeight="1">
      <c r="A53" s="14" t="s">
        <v>672</v>
      </c>
      <c r="B53" s="405" t="s">
        <v>670</v>
      </c>
      <c r="C53" s="297"/>
    </row>
    <row r="54" spans="1:3" s="403" customFormat="1" ht="12" customHeight="1" thickBot="1">
      <c r="A54" s="16" t="s">
        <v>673</v>
      </c>
      <c r="B54" s="406" t="s">
        <v>671</v>
      </c>
      <c r="C54" s="299"/>
    </row>
    <row r="55" spans="1:3" s="403" customFormat="1" ht="12" customHeight="1" thickBot="1">
      <c r="A55" s="20" t="s">
        <v>384</v>
      </c>
      <c r="B55" s="290" t="s">
        <v>674</v>
      </c>
      <c r="C55" s="295">
        <f>SUM(C56:C58)</f>
        <v>0</v>
      </c>
    </row>
    <row r="56" spans="1:3" s="403" customFormat="1" ht="12" customHeight="1">
      <c r="A56" s="15" t="s">
        <v>538</v>
      </c>
      <c r="B56" s="404" t="s">
        <v>676</v>
      </c>
      <c r="C56" s="300"/>
    </row>
    <row r="57" spans="1:3" s="403" customFormat="1" ht="12" customHeight="1">
      <c r="A57" s="14" t="s">
        <v>539</v>
      </c>
      <c r="B57" s="405" t="s">
        <v>152</v>
      </c>
      <c r="C57" s="300"/>
    </row>
    <row r="58" spans="1:3" s="403" customFormat="1" ht="12" customHeight="1">
      <c r="A58" s="14" t="s">
        <v>591</v>
      </c>
      <c r="B58" s="405" t="s">
        <v>677</v>
      </c>
      <c r="C58" s="300"/>
    </row>
    <row r="59" spans="1:3" s="403" customFormat="1" ht="12" customHeight="1" thickBot="1">
      <c r="A59" s="16" t="s">
        <v>675</v>
      </c>
      <c r="B59" s="406" t="s">
        <v>678</v>
      </c>
      <c r="C59" s="300"/>
    </row>
    <row r="60" spans="1:3" s="403" customFormat="1" ht="12" customHeight="1" thickBot="1">
      <c r="A60" s="20" t="s">
        <v>385</v>
      </c>
      <c r="B60" s="21" t="s">
        <v>679</v>
      </c>
      <c r="C60" s="301">
        <f>+C5+C12+C19+C26+C33+C44+C50+C55</f>
        <v>2450000</v>
      </c>
    </row>
    <row r="61" spans="1:3" s="403" customFormat="1" ht="12" customHeight="1" thickBot="1">
      <c r="A61" s="407" t="s">
        <v>680</v>
      </c>
      <c r="B61" s="290" t="s">
        <v>681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682</v>
      </c>
      <c r="C62" s="300"/>
    </row>
    <row r="63" spans="1:3" s="403" customFormat="1" ht="12" customHeight="1">
      <c r="A63" s="14" t="s">
        <v>21</v>
      </c>
      <c r="B63" s="405" t="s">
        <v>683</v>
      </c>
      <c r="C63" s="300"/>
    </row>
    <row r="64" spans="1:3" s="403" customFormat="1" ht="12" customHeight="1" thickBot="1">
      <c r="A64" s="16" t="s">
        <v>22</v>
      </c>
      <c r="B64" s="408" t="s">
        <v>684</v>
      </c>
      <c r="C64" s="300"/>
    </row>
    <row r="65" spans="1:3" s="403" customFormat="1" ht="12" customHeight="1" thickBot="1">
      <c r="A65" s="407" t="s">
        <v>685</v>
      </c>
      <c r="B65" s="290" t="s">
        <v>686</v>
      </c>
      <c r="C65" s="295">
        <f>SUM(C66:C69)</f>
        <v>0</v>
      </c>
    </row>
    <row r="66" spans="1:3" s="403" customFormat="1" ht="12" customHeight="1">
      <c r="A66" s="15" t="s">
        <v>506</v>
      </c>
      <c r="B66" s="404" t="s">
        <v>687</v>
      </c>
      <c r="C66" s="300"/>
    </row>
    <row r="67" spans="1:3" s="403" customFormat="1" ht="12" customHeight="1">
      <c r="A67" s="14" t="s">
        <v>507</v>
      </c>
      <c r="B67" s="405" t="s">
        <v>688</v>
      </c>
      <c r="C67" s="300"/>
    </row>
    <row r="68" spans="1:3" s="403" customFormat="1" ht="12" customHeight="1">
      <c r="A68" s="14" t="s">
        <v>13</v>
      </c>
      <c r="B68" s="405" t="s">
        <v>689</v>
      </c>
      <c r="C68" s="300"/>
    </row>
    <row r="69" spans="1:3" s="403" customFormat="1" ht="12" customHeight="1" thickBot="1">
      <c r="A69" s="16" t="s">
        <v>14</v>
      </c>
      <c r="B69" s="406" t="s">
        <v>690</v>
      </c>
      <c r="C69" s="300"/>
    </row>
    <row r="70" spans="1:3" s="403" customFormat="1" ht="12" customHeight="1" thickBot="1">
      <c r="A70" s="407" t="s">
        <v>691</v>
      </c>
      <c r="B70" s="290" t="s">
        <v>692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693</v>
      </c>
      <c r="C71" s="300"/>
    </row>
    <row r="72" spans="1:3" s="403" customFormat="1" ht="12" customHeight="1" thickBot="1">
      <c r="A72" s="16" t="s">
        <v>16</v>
      </c>
      <c r="B72" s="406" t="s">
        <v>694</v>
      </c>
      <c r="C72" s="300"/>
    </row>
    <row r="73" spans="1:3" s="403" customFormat="1" ht="12" customHeight="1" thickBot="1">
      <c r="A73" s="407" t="s">
        <v>695</v>
      </c>
      <c r="B73" s="290" t="s">
        <v>696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697</v>
      </c>
      <c r="C74" s="300"/>
    </row>
    <row r="75" spans="1:3" s="403" customFormat="1" ht="12" customHeight="1">
      <c r="A75" s="14" t="s">
        <v>18</v>
      </c>
      <c r="B75" s="405" t="s">
        <v>698</v>
      </c>
      <c r="C75" s="300"/>
    </row>
    <row r="76" spans="1:3" s="403" customFormat="1" ht="12" customHeight="1" thickBot="1">
      <c r="A76" s="16" t="s">
        <v>19</v>
      </c>
      <c r="B76" s="406" t="s">
        <v>699</v>
      </c>
      <c r="C76" s="300"/>
    </row>
    <row r="77" spans="1:3" s="403" customFormat="1" ht="12" customHeight="1" thickBot="1">
      <c r="A77" s="407" t="s">
        <v>700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701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2450000</v>
      </c>
    </row>
    <row r="85" spans="1:3" s="403" customFormat="1" ht="83.25" customHeight="1">
      <c r="A85" s="5"/>
      <c r="B85" s="6"/>
      <c r="C85" s="302"/>
    </row>
    <row r="86" spans="1:3" ht="16.5" customHeight="1">
      <c r="A86" s="876" t="s">
        <v>405</v>
      </c>
      <c r="B86" s="876"/>
      <c r="C86" s="876"/>
    </row>
    <row r="87" spans="1:3" s="415" customFormat="1" ht="16.5" customHeight="1" thickBot="1">
      <c r="A87" s="877" t="s">
        <v>510</v>
      </c>
      <c r="B87" s="877"/>
      <c r="C87" s="136"/>
    </row>
    <row r="88" spans="1:3" ht="37.5" customHeight="1" thickBot="1">
      <c r="A88" s="23" t="s">
        <v>430</v>
      </c>
      <c r="B88" s="24" t="s">
        <v>406</v>
      </c>
      <c r="C88" s="38" t="s">
        <v>324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377</v>
      </c>
      <c r="B90" s="30" t="s">
        <v>26</v>
      </c>
      <c r="C90" s="294">
        <f>SUM(C91:C95)</f>
        <v>2450000</v>
      </c>
    </row>
    <row r="91" spans="1:3" ht="12" customHeight="1">
      <c r="A91" s="17" t="s">
        <v>460</v>
      </c>
      <c r="B91" s="10" t="s">
        <v>407</v>
      </c>
      <c r="C91" s="296"/>
    </row>
    <row r="92" spans="1:3" ht="12" customHeight="1">
      <c r="A92" s="14" t="s">
        <v>461</v>
      </c>
      <c r="B92" s="8" t="s">
        <v>540</v>
      </c>
      <c r="C92" s="297"/>
    </row>
    <row r="93" spans="1:3" ht="12" customHeight="1">
      <c r="A93" s="14" t="s">
        <v>462</v>
      </c>
      <c r="B93" s="8" t="s">
        <v>497</v>
      </c>
      <c r="C93" s="299"/>
    </row>
    <row r="94" spans="1:3" ht="12" customHeight="1">
      <c r="A94" s="14" t="s">
        <v>463</v>
      </c>
      <c r="B94" s="11" t="s">
        <v>541</v>
      </c>
      <c r="C94" s="299"/>
    </row>
    <row r="95" spans="1:3" ht="12" customHeight="1">
      <c r="A95" s="14" t="s">
        <v>474</v>
      </c>
      <c r="B95" s="19" t="s">
        <v>542</v>
      </c>
      <c r="C95" s="299">
        <v>2450000</v>
      </c>
    </row>
    <row r="96" spans="1:3" ht="12" customHeight="1">
      <c r="A96" s="14" t="s">
        <v>464</v>
      </c>
      <c r="B96" s="8" t="s">
        <v>27</v>
      </c>
      <c r="C96" s="299"/>
    </row>
    <row r="97" spans="1:3" ht="12" customHeight="1">
      <c r="A97" s="14" t="s">
        <v>465</v>
      </c>
      <c r="B97" s="138" t="s">
        <v>28</v>
      </c>
      <c r="C97" s="299"/>
    </row>
    <row r="98" spans="1:3" ht="12" customHeight="1">
      <c r="A98" s="14" t="s">
        <v>475</v>
      </c>
      <c r="B98" s="139" t="s">
        <v>29</v>
      </c>
      <c r="C98" s="299"/>
    </row>
    <row r="99" spans="1:3" ht="12" customHeight="1">
      <c r="A99" s="14" t="s">
        <v>476</v>
      </c>
      <c r="B99" s="139" t="s">
        <v>30</v>
      </c>
      <c r="C99" s="299"/>
    </row>
    <row r="100" spans="1:3" ht="12" customHeight="1">
      <c r="A100" s="14" t="s">
        <v>477</v>
      </c>
      <c r="B100" s="138" t="s">
        <v>31</v>
      </c>
      <c r="C100" s="299">
        <v>1000000</v>
      </c>
    </row>
    <row r="101" spans="1:3" ht="12" customHeight="1">
      <c r="A101" s="14" t="s">
        <v>478</v>
      </c>
      <c r="B101" s="138" t="s">
        <v>32</v>
      </c>
      <c r="C101" s="299"/>
    </row>
    <row r="102" spans="1:3" ht="12" customHeight="1">
      <c r="A102" s="14" t="s">
        <v>480</v>
      </c>
      <c r="B102" s="139" t="s">
        <v>33</v>
      </c>
      <c r="C102" s="299"/>
    </row>
    <row r="103" spans="1:3" ht="12" customHeight="1">
      <c r="A103" s="13" t="s">
        <v>543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378</v>
      </c>
      <c r="B106" s="29" t="s">
        <v>37</v>
      </c>
      <c r="C106" s="295">
        <f>+C107+C109+C111</f>
        <v>0</v>
      </c>
    </row>
    <row r="107" spans="1:3" ht="12" customHeight="1">
      <c r="A107" s="15" t="s">
        <v>466</v>
      </c>
      <c r="B107" s="8" t="s">
        <v>589</v>
      </c>
      <c r="C107" s="298"/>
    </row>
    <row r="108" spans="1:3" ht="12" customHeight="1">
      <c r="A108" s="15" t="s">
        <v>467</v>
      </c>
      <c r="B108" s="12" t="s">
        <v>41</v>
      </c>
      <c r="C108" s="298"/>
    </row>
    <row r="109" spans="1:3" ht="12" customHeight="1">
      <c r="A109" s="15" t="s">
        <v>468</v>
      </c>
      <c r="B109" s="12" t="s">
        <v>544</v>
      </c>
      <c r="C109" s="297"/>
    </row>
    <row r="110" spans="1:3" ht="12" customHeight="1">
      <c r="A110" s="15" t="s">
        <v>469</v>
      </c>
      <c r="B110" s="12" t="s">
        <v>42</v>
      </c>
      <c r="C110" s="268"/>
    </row>
    <row r="111" spans="1:3" ht="12" customHeight="1">
      <c r="A111" s="15" t="s">
        <v>470</v>
      </c>
      <c r="B111" s="292" t="s">
        <v>592</v>
      </c>
      <c r="C111" s="268"/>
    </row>
    <row r="112" spans="1:3" ht="12" customHeight="1">
      <c r="A112" s="15" t="s">
        <v>479</v>
      </c>
      <c r="B112" s="291" t="s">
        <v>153</v>
      </c>
      <c r="C112" s="268"/>
    </row>
    <row r="113" spans="1:3" ht="12" customHeight="1">
      <c r="A113" s="15" t="s">
        <v>481</v>
      </c>
      <c r="B113" s="400" t="s">
        <v>47</v>
      </c>
      <c r="C113" s="268"/>
    </row>
    <row r="114" spans="1:3" ht="15.75">
      <c r="A114" s="15" t="s">
        <v>545</v>
      </c>
      <c r="B114" s="139" t="s">
        <v>30</v>
      </c>
      <c r="C114" s="268"/>
    </row>
    <row r="115" spans="1:3" ht="12" customHeight="1">
      <c r="A115" s="15" t="s">
        <v>546</v>
      </c>
      <c r="B115" s="139" t="s">
        <v>46</v>
      </c>
      <c r="C115" s="268"/>
    </row>
    <row r="116" spans="1:3" ht="12" customHeight="1">
      <c r="A116" s="15" t="s">
        <v>547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379</v>
      </c>
      <c r="B120" s="121" t="s">
        <v>48</v>
      </c>
      <c r="C120" s="295">
        <f>+C121+C122</f>
        <v>0</v>
      </c>
    </row>
    <row r="121" spans="1:3" ht="12" customHeight="1">
      <c r="A121" s="15" t="s">
        <v>449</v>
      </c>
      <c r="B121" s="9" t="s">
        <v>418</v>
      </c>
      <c r="C121" s="298"/>
    </row>
    <row r="122" spans="1:3" ht="12" customHeight="1" thickBot="1">
      <c r="A122" s="16" t="s">
        <v>450</v>
      </c>
      <c r="B122" s="12" t="s">
        <v>419</v>
      </c>
      <c r="C122" s="299"/>
    </row>
    <row r="123" spans="1:3" ht="12" customHeight="1" thickBot="1">
      <c r="A123" s="20" t="s">
        <v>380</v>
      </c>
      <c r="B123" s="121" t="s">
        <v>49</v>
      </c>
      <c r="C123" s="295">
        <f>+C90+C106+C120</f>
        <v>2450000</v>
      </c>
    </row>
    <row r="124" spans="1:3" ht="12" customHeight="1" thickBot="1">
      <c r="A124" s="20" t="s">
        <v>381</v>
      </c>
      <c r="B124" s="121" t="s">
        <v>50</v>
      </c>
      <c r="C124" s="295">
        <f>+C125+C126+C127</f>
        <v>0</v>
      </c>
    </row>
    <row r="125" spans="1:3" ht="12" customHeight="1">
      <c r="A125" s="15" t="s">
        <v>453</v>
      </c>
      <c r="B125" s="9" t="s">
        <v>51</v>
      </c>
      <c r="C125" s="268"/>
    </row>
    <row r="126" spans="1:3" ht="12" customHeight="1">
      <c r="A126" s="15" t="s">
        <v>454</v>
      </c>
      <c r="B126" s="9" t="s">
        <v>52</v>
      </c>
      <c r="C126" s="268"/>
    </row>
    <row r="127" spans="1:3" ht="12" customHeight="1" thickBot="1">
      <c r="A127" s="13" t="s">
        <v>455</v>
      </c>
      <c r="B127" s="7" t="s">
        <v>53</v>
      </c>
      <c r="C127" s="268"/>
    </row>
    <row r="128" spans="1:3" ht="12" customHeight="1" thickBot="1">
      <c r="A128" s="20" t="s">
        <v>382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456</v>
      </c>
      <c r="B129" s="9" t="s">
        <v>54</v>
      </c>
      <c r="C129" s="268"/>
    </row>
    <row r="130" spans="1:3" ht="12" customHeight="1">
      <c r="A130" s="15" t="s">
        <v>457</v>
      </c>
      <c r="B130" s="9" t="s">
        <v>55</v>
      </c>
      <c r="C130" s="268"/>
    </row>
    <row r="131" spans="1:3" ht="12" customHeight="1">
      <c r="A131" s="15" t="s">
        <v>660</v>
      </c>
      <c r="B131" s="9" t="s">
        <v>56</v>
      </c>
      <c r="C131" s="268"/>
    </row>
    <row r="132" spans="1:3" ht="12" customHeight="1" thickBot="1">
      <c r="A132" s="13" t="s">
        <v>661</v>
      </c>
      <c r="B132" s="7" t="s">
        <v>57</v>
      </c>
      <c r="C132" s="268"/>
    </row>
    <row r="133" spans="1:3" ht="12" customHeight="1" thickBot="1">
      <c r="A133" s="20" t="s">
        <v>383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458</v>
      </c>
      <c r="B134" s="9" t="s">
        <v>59</v>
      </c>
      <c r="C134" s="268"/>
    </row>
    <row r="135" spans="1:3" ht="12" customHeight="1">
      <c r="A135" s="15" t="s">
        <v>459</v>
      </c>
      <c r="B135" s="9" t="s">
        <v>69</v>
      </c>
      <c r="C135" s="268"/>
    </row>
    <row r="136" spans="1:3" ht="12" customHeight="1">
      <c r="A136" s="15" t="s">
        <v>672</v>
      </c>
      <c r="B136" s="9" t="s">
        <v>60</v>
      </c>
      <c r="C136" s="268"/>
    </row>
    <row r="137" spans="1:3" ht="12" customHeight="1" thickBot="1">
      <c r="A137" s="13" t="s">
        <v>673</v>
      </c>
      <c r="B137" s="7" t="s">
        <v>61</v>
      </c>
      <c r="C137" s="268"/>
    </row>
    <row r="138" spans="1:3" ht="12" customHeight="1" thickBot="1">
      <c r="A138" s="20" t="s">
        <v>384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538</v>
      </c>
      <c r="B139" s="9" t="s">
        <v>63</v>
      </c>
      <c r="C139" s="268"/>
    </row>
    <row r="140" spans="1:3" ht="12" customHeight="1">
      <c r="A140" s="15" t="s">
        <v>539</v>
      </c>
      <c r="B140" s="9" t="s">
        <v>64</v>
      </c>
      <c r="C140" s="268"/>
    </row>
    <row r="141" spans="1:3" ht="12" customHeight="1">
      <c r="A141" s="15" t="s">
        <v>591</v>
      </c>
      <c r="B141" s="9" t="s">
        <v>65</v>
      </c>
      <c r="C141" s="268"/>
    </row>
    <row r="142" spans="1:3" ht="12" customHeight="1" thickBot="1">
      <c r="A142" s="15" t="s">
        <v>675</v>
      </c>
      <c r="B142" s="9" t="s">
        <v>66</v>
      </c>
      <c r="C142" s="268"/>
    </row>
    <row r="143" spans="1:9" ht="15" customHeight="1" thickBot="1">
      <c r="A143" s="20" t="s">
        <v>385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386</v>
      </c>
      <c r="B144" s="377" t="s">
        <v>68</v>
      </c>
      <c r="C144" s="416">
        <f>+C123+C143</f>
        <v>2450000</v>
      </c>
    </row>
    <row r="145" ht="7.5" customHeight="1"/>
    <row r="146" spans="1:3" ht="15.75">
      <c r="A146" s="878" t="s">
        <v>70</v>
      </c>
      <c r="B146" s="878"/>
      <c r="C146" s="878"/>
    </row>
    <row r="147" spans="1:3" ht="15" customHeight="1" thickBot="1">
      <c r="A147" s="875" t="s">
        <v>511</v>
      </c>
      <c r="B147" s="875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378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ÖNKÉNT VÁLLALT FELADATAINAK MÉRLEGE
&amp;R&amp;"Times New Roman CE,Félkövér dőlt"&amp;11 1.3. melléklet az  2/2019. (I.29.)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85</v>
      </c>
      <c r="C1" s="318"/>
      <c r="D1" s="318"/>
      <c r="E1" s="318"/>
      <c r="F1" s="881"/>
    </row>
    <row r="2" spans="5:6" ht="14.25" thickBot="1">
      <c r="E2" s="319"/>
      <c r="F2" s="881"/>
    </row>
    <row r="3" spans="1:6" ht="18" customHeight="1" thickBot="1">
      <c r="A3" s="879" t="s">
        <v>430</v>
      </c>
      <c r="B3" s="320" t="s">
        <v>414</v>
      </c>
      <c r="C3" s="321"/>
      <c r="D3" s="320" t="s">
        <v>416</v>
      </c>
      <c r="E3" s="322"/>
      <c r="F3" s="881"/>
    </row>
    <row r="4" spans="1:6" s="323" customFormat="1" ht="35.25" customHeight="1" thickBot="1">
      <c r="A4" s="880"/>
      <c r="B4" s="193" t="s">
        <v>422</v>
      </c>
      <c r="C4" s="194" t="s">
        <v>324</v>
      </c>
      <c r="D4" s="193" t="s">
        <v>422</v>
      </c>
      <c r="E4" s="51" t="s">
        <v>324</v>
      </c>
      <c r="F4" s="881"/>
    </row>
    <row r="5" spans="1:6" s="328" customFormat="1" ht="12" customHeight="1" thickBot="1">
      <c r="A5" s="324">
        <v>1</v>
      </c>
      <c r="B5" s="325">
        <v>2</v>
      </c>
      <c r="C5" s="326" t="s">
        <v>379</v>
      </c>
      <c r="D5" s="325" t="s">
        <v>380</v>
      </c>
      <c r="E5" s="327" t="s">
        <v>381</v>
      </c>
      <c r="F5" s="881"/>
    </row>
    <row r="6" spans="1:6" ht="12.75" customHeight="1">
      <c r="A6" s="329" t="s">
        <v>377</v>
      </c>
      <c r="B6" s="330" t="s">
        <v>73</v>
      </c>
      <c r="C6" s="823">
        <v>427600905</v>
      </c>
      <c r="D6" s="330" t="s">
        <v>423</v>
      </c>
      <c r="E6" s="825">
        <f>'1.1.melléklet'!C92</f>
        <v>217652213</v>
      </c>
      <c r="F6" s="881"/>
    </row>
    <row r="7" spans="1:6" ht="12.75" customHeight="1">
      <c r="A7" s="331" t="s">
        <v>378</v>
      </c>
      <c r="B7" s="332" t="s">
        <v>74</v>
      </c>
      <c r="C7" s="824">
        <f>'1.1.melléklet'!C12</f>
        <v>13958344</v>
      </c>
      <c r="D7" s="332" t="s">
        <v>540</v>
      </c>
      <c r="E7" s="826">
        <f>'1.1.melléklet'!C93</f>
        <v>46894323</v>
      </c>
      <c r="F7" s="881"/>
    </row>
    <row r="8" spans="1:6" ht="12.75" customHeight="1">
      <c r="A8" s="331" t="s">
        <v>379</v>
      </c>
      <c r="B8" s="332" t="s">
        <v>114</v>
      </c>
      <c r="C8" s="307">
        <f>'1.1.melléklet'!C18</f>
        <v>0</v>
      </c>
      <c r="D8" s="332" t="s">
        <v>594</v>
      </c>
      <c r="E8" s="826">
        <f>'1.1.melléklet'!C94</f>
        <v>223354547</v>
      </c>
      <c r="F8" s="881"/>
    </row>
    <row r="9" spans="1:6" ht="12.75" customHeight="1">
      <c r="A9" s="331" t="s">
        <v>380</v>
      </c>
      <c r="B9" s="332" t="s">
        <v>531</v>
      </c>
      <c r="C9" s="824">
        <f>'1.1.melléklet'!C26</f>
        <v>170700000</v>
      </c>
      <c r="D9" s="332" t="s">
        <v>541</v>
      </c>
      <c r="E9" s="826">
        <f>'1.1.melléklet'!C95</f>
        <v>3700000</v>
      </c>
      <c r="F9" s="881"/>
    </row>
    <row r="10" spans="1:6" ht="12.75" customHeight="1">
      <c r="A10" s="331" t="s">
        <v>381</v>
      </c>
      <c r="B10" s="333" t="s">
        <v>75</v>
      </c>
      <c r="C10" s="307"/>
      <c r="D10" s="332" t="s">
        <v>542</v>
      </c>
      <c r="E10" s="826">
        <f>'1.1.melléklet'!C96</f>
        <v>168984789</v>
      </c>
      <c r="F10" s="881"/>
    </row>
    <row r="11" spans="1:6" ht="12.75" customHeight="1">
      <c r="A11" s="331" t="s">
        <v>382</v>
      </c>
      <c r="B11" s="332" t="s">
        <v>76</v>
      </c>
      <c r="C11" s="308">
        <f>'1.1.melléklet'!C52</f>
        <v>0</v>
      </c>
      <c r="D11" s="332" t="s">
        <v>408</v>
      </c>
      <c r="E11" s="826">
        <v>242302220</v>
      </c>
      <c r="F11" s="881"/>
    </row>
    <row r="12" spans="1:6" ht="12.75" customHeight="1">
      <c r="A12" s="331" t="s">
        <v>383</v>
      </c>
      <c r="B12" s="332" t="s">
        <v>658</v>
      </c>
      <c r="C12" s="824">
        <f>'1.1.melléklet'!C34</f>
        <v>122948200</v>
      </c>
      <c r="D12" s="330" t="s">
        <v>589</v>
      </c>
      <c r="E12" s="825">
        <f>'2.2.melléklet '!E6</f>
        <v>455680964</v>
      </c>
      <c r="F12" s="881"/>
    </row>
    <row r="13" spans="1:6" ht="12.75" customHeight="1">
      <c r="A13" s="331" t="s">
        <v>384</v>
      </c>
      <c r="B13" s="330" t="s">
        <v>713</v>
      </c>
      <c r="C13" s="823">
        <v>311246547</v>
      </c>
      <c r="D13" s="332" t="s">
        <v>93</v>
      </c>
      <c r="E13" s="312">
        <f>'2.2.melléklet '!E7</f>
        <v>0</v>
      </c>
      <c r="F13" s="881"/>
    </row>
    <row r="14" spans="1:6" ht="12.75" customHeight="1">
      <c r="A14" s="331" t="s">
        <v>385</v>
      </c>
      <c r="B14" s="332" t="s">
        <v>88</v>
      </c>
      <c r="C14" s="307">
        <f>'1.1.melléklet'!C25</f>
        <v>0</v>
      </c>
      <c r="D14" s="332" t="s">
        <v>544</v>
      </c>
      <c r="E14" s="825">
        <f>'2.2.melléklet '!E8</f>
        <v>64357443</v>
      </c>
      <c r="F14" s="881"/>
    </row>
    <row r="15" spans="1:6" ht="12.75" customHeight="1">
      <c r="A15" s="331" t="s">
        <v>386</v>
      </c>
      <c r="B15" s="332" t="s">
        <v>372</v>
      </c>
      <c r="C15" s="307"/>
      <c r="D15" s="332" t="s">
        <v>94</v>
      </c>
      <c r="E15" s="312"/>
      <c r="F15" s="881"/>
    </row>
    <row r="16" spans="1:6" ht="12.75" customHeight="1">
      <c r="A16" s="331" t="s">
        <v>387</v>
      </c>
      <c r="B16" s="332" t="s">
        <v>89</v>
      </c>
      <c r="C16" s="307">
        <f>'1.1.melléklet'!C59</f>
        <v>0</v>
      </c>
      <c r="D16" s="332" t="s">
        <v>592</v>
      </c>
      <c r="E16" s="825"/>
      <c r="F16" s="881"/>
    </row>
    <row r="17" spans="1:6" ht="12.75" customHeight="1">
      <c r="A17" s="331" t="s">
        <v>388</v>
      </c>
      <c r="B17" s="332" t="s">
        <v>90</v>
      </c>
      <c r="C17" s="307"/>
      <c r="D17" s="45" t="s">
        <v>418</v>
      </c>
      <c r="E17" s="313"/>
      <c r="F17" s="881"/>
    </row>
    <row r="18" spans="1:6" ht="12.75" customHeight="1" thickBot="1">
      <c r="A18" s="331" t="s">
        <v>389</v>
      </c>
      <c r="B18" s="332" t="s">
        <v>91</v>
      </c>
      <c r="C18" s="309"/>
      <c r="D18" s="45" t="s">
        <v>419</v>
      </c>
      <c r="E18" s="826">
        <f>'2.2.melléklet '!E12</f>
        <v>0</v>
      </c>
      <c r="F18" s="881"/>
    </row>
    <row r="19" spans="1:6" ht="15.75" customHeight="1" thickBot="1">
      <c r="A19" s="334" t="s">
        <v>390</v>
      </c>
      <c r="B19" s="123" t="s">
        <v>267</v>
      </c>
      <c r="C19" s="310">
        <f>+C6+C7+C9+C10+C12+C13+C14+C15+C16+C17+C18</f>
        <v>1046453996</v>
      </c>
      <c r="D19" s="123" t="s">
        <v>266</v>
      </c>
      <c r="E19" s="315">
        <f>SUM(E6:E18)</f>
        <v>1422926499</v>
      </c>
      <c r="F19" s="881"/>
    </row>
    <row r="20" spans="1:6" ht="15.75" customHeight="1">
      <c r="A20" s="335" t="s">
        <v>391</v>
      </c>
      <c r="B20" s="344" t="s">
        <v>268</v>
      </c>
      <c r="C20" s="717">
        <f>C21</f>
        <v>500000000</v>
      </c>
      <c r="D20" s="719" t="s">
        <v>548</v>
      </c>
      <c r="E20" s="718">
        <v>108254481</v>
      </c>
      <c r="F20" s="881"/>
    </row>
    <row r="21" spans="1:6" ht="15.75" customHeight="1">
      <c r="A21" s="335" t="s">
        <v>392</v>
      </c>
      <c r="B21" s="345" t="s">
        <v>598</v>
      </c>
      <c r="C21" s="721">
        <v>500000000</v>
      </c>
      <c r="D21" s="720" t="s">
        <v>83</v>
      </c>
      <c r="E21" s="722"/>
      <c r="F21" s="881"/>
    </row>
    <row r="22" spans="1:6" ht="15.75" customHeight="1">
      <c r="A22" s="335" t="s">
        <v>393</v>
      </c>
      <c r="B22" s="345" t="s">
        <v>599</v>
      </c>
      <c r="C22" s="722"/>
      <c r="D22" s="337" t="s">
        <v>513</v>
      </c>
      <c r="E22" s="718"/>
      <c r="F22" s="881"/>
    </row>
    <row r="23" spans="1:6" ht="15.75" customHeight="1">
      <c r="A23" s="335" t="s">
        <v>394</v>
      </c>
      <c r="B23" s="345" t="s">
        <v>600</v>
      </c>
      <c r="C23" s="722"/>
      <c r="D23" s="337" t="s">
        <v>514</v>
      </c>
      <c r="E23" s="722"/>
      <c r="F23" s="881"/>
    </row>
    <row r="24" spans="1:6" ht="15.75" customHeight="1">
      <c r="A24" s="335" t="s">
        <v>395</v>
      </c>
      <c r="B24" s="345" t="s">
        <v>601</v>
      </c>
      <c r="C24" s="717"/>
      <c r="D24" s="336" t="s">
        <v>595</v>
      </c>
      <c r="E24" s="722"/>
      <c r="F24" s="881"/>
    </row>
    <row r="25" spans="1:6" ht="15.75" customHeight="1">
      <c r="A25" s="335" t="s">
        <v>396</v>
      </c>
      <c r="B25" s="346" t="s">
        <v>602</v>
      </c>
      <c r="C25" s="722"/>
      <c r="D25" s="337" t="s">
        <v>549</v>
      </c>
      <c r="E25" s="718"/>
      <c r="F25" s="881"/>
    </row>
    <row r="26" spans="1:6" ht="15.75" customHeight="1">
      <c r="A26" s="335" t="s">
        <v>397</v>
      </c>
      <c r="B26" s="347" t="s">
        <v>269</v>
      </c>
      <c r="C26" s="722"/>
      <c r="D26" s="330" t="s">
        <v>550</v>
      </c>
      <c r="E26" s="722"/>
      <c r="F26" s="881"/>
    </row>
    <row r="27" spans="1:6" ht="15.75" customHeight="1">
      <c r="A27" s="335" t="s">
        <v>398</v>
      </c>
      <c r="B27" s="346" t="s">
        <v>604</v>
      </c>
      <c r="C27" s="722"/>
      <c r="D27" s="716" t="s">
        <v>69</v>
      </c>
      <c r="E27" s="723">
        <v>15273016</v>
      </c>
      <c r="F27" s="881"/>
    </row>
    <row r="28" spans="1:6" ht="12.75" customHeight="1">
      <c r="A28" s="335" t="s">
        <v>399</v>
      </c>
      <c r="B28" s="346" t="s">
        <v>605</v>
      </c>
      <c r="C28" s="351"/>
      <c r="D28" s="337"/>
      <c r="E28" s="75"/>
      <c r="F28" s="881"/>
    </row>
    <row r="29" spans="1:6" ht="12.75" customHeight="1">
      <c r="A29" s="338" t="s">
        <v>325</v>
      </c>
      <c r="B29" s="345" t="s">
        <v>606</v>
      </c>
      <c r="C29" s="77"/>
      <c r="D29" s="337"/>
      <c r="E29" s="78"/>
      <c r="F29" s="881"/>
    </row>
    <row r="30" spans="1:6" ht="12.75" customHeight="1">
      <c r="A30" s="338" t="s">
        <v>401</v>
      </c>
      <c r="B30" s="349" t="s">
        <v>607</v>
      </c>
      <c r="C30" s="77"/>
      <c r="D30" s="337"/>
      <c r="E30" s="78"/>
      <c r="F30" s="881"/>
    </row>
    <row r="31" spans="1:6" ht="12.75" customHeight="1" thickBot="1">
      <c r="A31" s="338" t="s">
        <v>402</v>
      </c>
      <c r="B31" s="350" t="s">
        <v>608</v>
      </c>
      <c r="C31" s="77"/>
      <c r="D31" s="337"/>
      <c r="E31" s="78"/>
      <c r="F31" s="881"/>
    </row>
    <row r="32" spans="1:6" ht="15.75" customHeight="1" thickBot="1">
      <c r="A32" s="334" t="s">
        <v>403</v>
      </c>
      <c r="B32" s="123" t="s">
        <v>270</v>
      </c>
      <c r="C32" s="310">
        <f>C21+C24</f>
        <v>500000000</v>
      </c>
      <c r="D32" s="123" t="s">
        <v>271</v>
      </c>
      <c r="E32" s="315">
        <f>E27+E20</f>
        <v>123527497</v>
      </c>
      <c r="F32" s="881"/>
    </row>
    <row r="33" spans="1:6" ht="13.5" thickBot="1">
      <c r="A33" s="334" t="s">
        <v>404</v>
      </c>
      <c r="B33" s="340" t="s">
        <v>272</v>
      </c>
      <c r="C33" s="341">
        <f>+C19+C32</f>
        <v>1546453996</v>
      </c>
      <c r="D33" s="340" t="s">
        <v>273</v>
      </c>
      <c r="E33" s="341">
        <f>+E19+E32</f>
        <v>1546453996</v>
      </c>
      <c r="F33" s="881"/>
    </row>
    <row r="34" spans="2:4" ht="18.75">
      <c r="B34" s="882"/>
      <c r="C34" s="882"/>
      <c r="D34" s="882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64">
      <selection activeCell="C94" sqref="C94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876" t="s">
        <v>374</v>
      </c>
      <c r="B1" s="876"/>
      <c r="C1" s="876"/>
    </row>
    <row r="2" spans="1:3" ht="15.75" customHeight="1" thickBot="1">
      <c r="A2" s="875" t="s">
        <v>509</v>
      </c>
      <c r="B2" s="875"/>
      <c r="C2" s="305"/>
    </row>
    <row r="3" spans="1:3" ht="37.5" customHeight="1" thickBot="1">
      <c r="A3" s="23" t="s">
        <v>430</v>
      </c>
      <c r="B3" s="24" t="s">
        <v>376</v>
      </c>
      <c r="C3" s="38" t="s">
        <v>324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377</v>
      </c>
      <c r="B5" s="21" t="s">
        <v>616</v>
      </c>
      <c r="C5" s="295">
        <f>+C6+C7+C8+C9+C10+C11</f>
        <v>99706600</v>
      </c>
    </row>
    <row r="6" spans="1:3" s="403" customFormat="1" ht="12" customHeight="1">
      <c r="A6" s="15" t="s">
        <v>460</v>
      </c>
      <c r="B6" s="404" t="s">
        <v>617</v>
      </c>
      <c r="C6" s="298">
        <v>99706600</v>
      </c>
    </row>
    <row r="7" spans="1:3" s="403" customFormat="1" ht="12" customHeight="1">
      <c r="A7" s="14" t="s">
        <v>461</v>
      </c>
      <c r="B7" s="405" t="s">
        <v>618</v>
      </c>
      <c r="C7" s="297"/>
    </row>
    <row r="8" spans="1:3" s="403" customFormat="1" ht="12" customHeight="1">
      <c r="A8" s="14" t="s">
        <v>462</v>
      </c>
      <c r="B8" s="405" t="s">
        <v>619</v>
      </c>
      <c r="C8" s="297"/>
    </row>
    <row r="9" spans="1:3" s="403" customFormat="1" ht="12" customHeight="1">
      <c r="A9" s="14" t="s">
        <v>463</v>
      </c>
      <c r="B9" s="405" t="s">
        <v>620</v>
      </c>
      <c r="C9" s="297"/>
    </row>
    <row r="10" spans="1:3" s="403" customFormat="1" ht="12" customHeight="1">
      <c r="A10" s="14" t="s">
        <v>505</v>
      </c>
      <c r="B10" s="405" t="s">
        <v>621</v>
      </c>
      <c r="C10" s="297"/>
    </row>
    <row r="11" spans="1:3" s="403" customFormat="1" ht="12" customHeight="1" thickBot="1">
      <c r="A11" s="16" t="s">
        <v>464</v>
      </c>
      <c r="B11" s="406" t="s">
        <v>622</v>
      </c>
      <c r="C11" s="297"/>
    </row>
    <row r="12" spans="1:3" s="403" customFormat="1" ht="12" customHeight="1" thickBot="1">
      <c r="A12" s="20" t="s">
        <v>378</v>
      </c>
      <c r="B12" s="290" t="s">
        <v>623</v>
      </c>
      <c r="C12" s="295">
        <f>+C13+C14+C15+C16+C17</f>
        <v>0</v>
      </c>
    </row>
    <row r="13" spans="1:3" s="403" customFormat="1" ht="12" customHeight="1">
      <c r="A13" s="15" t="s">
        <v>466</v>
      </c>
      <c r="B13" s="404" t="s">
        <v>624</v>
      </c>
      <c r="C13" s="298"/>
    </row>
    <row r="14" spans="1:3" s="403" customFormat="1" ht="12" customHeight="1">
      <c r="A14" s="14" t="s">
        <v>467</v>
      </c>
      <c r="B14" s="405" t="s">
        <v>625</v>
      </c>
      <c r="C14" s="297"/>
    </row>
    <row r="15" spans="1:3" s="403" customFormat="1" ht="12" customHeight="1">
      <c r="A15" s="14" t="s">
        <v>468</v>
      </c>
      <c r="B15" s="405" t="s">
        <v>147</v>
      </c>
      <c r="C15" s="297"/>
    </row>
    <row r="16" spans="1:3" s="403" customFormat="1" ht="12" customHeight="1">
      <c r="A16" s="14" t="s">
        <v>469</v>
      </c>
      <c r="B16" s="405" t="s">
        <v>148</v>
      </c>
      <c r="C16" s="297"/>
    </row>
    <row r="17" spans="1:3" s="403" customFormat="1" ht="12" customHeight="1">
      <c r="A17" s="14" t="s">
        <v>470</v>
      </c>
      <c r="B17" s="405" t="s">
        <v>626</v>
      </c>
      <c r="C17" s="297"/>
    </row>
    <row r="18" spans="1:3" s="403" customFormat="1" ht="12" customHeight="1" thickBot="1">
      <c r="A18" s="16" t="s">
        <v>479</v>
      </c>
      <c r="B18" s="406" t="s">
        <v>627</v>
      </c>
      <c r="C18" s="299"/>
    </row>
    <row r="19" spans="1:3" s="403" customFormat="1" ht="12" customHeight="1" thickBot="1">
      <c r="A19" s="20" t="s">
        <v>379</v>
      </c>
      <c r="B19" s="21" t="s">
        <v>628</v>
      </c>
      <c r="C19" s="295">
        <f>+C20+C21+C22+C23+C24</f>
        <v>0</v>
      </c>
    </row>
    <row r="20" spans="1:3" s="403" customFormat="1" ht="12" customHeight="1">
      <c r="A20" s="15" t="s">
        <v>449</v>
      </c>
      <c r="B20" s="404" t="s">
        <v>629</v>
      </c>
      <c r="C20" s="298"/>
    </row>
    <row r="21" spans="1:3" s="403" customFormat="1" ht="12" customHeight="1">
      <c r="A21" s="14" t="s">
        <v>450</v>
      </c>
      <c r="B21" s="405" t="s">
        <v>630</v>
      </c>
      <c r="C21" s="297"/>
    </row>
    <row r="22" spans="1:3" s="403" customFormat="1" ht="12" customHeight="1">
      <c r="A22" s="14" t="s">
        <v>451</v>
      </c>
      <c r="B22" s="405" t="s">
        <v>149</v>
      </c>
      <c r="C22" s="297"/>
    </row>
    <row r="23" spans="1:3" s="403" customFormat="1" ht="12" customHeight="1">
      <c r="A23" s="14" t="s">
        <v>452</v>
      </c>
      <c r="B23" s="405" t="s">
        <v>150</v>
      </c>
      <c r="C23" s="297"/>
    </row>
    <row r="24" spans="1:3" s="403" customFormat="1" ht="12" customHeight="1">
      <c r="A24" s="14" t="s">
        <v>528</v>
      </c>
      <c r="B24" s="405" t="s">
        <v>631</v>
      </c>
      <c r="C24" s="297"/>
    </row>
    <row r="25" spans="1:3" s="403" customFormat="1" ht="12" customHeight="1" thickBot="1">
      <c r="A25" s="16" t="s">
        <v>529</v>
      </c>
      <c r="B25" s="406" t="s">
        <v>632</v>
      </c>
      <c r="C25" s="299"/>
    </row>
    <row r="26" spans="1:3" s="403" customFormat="1" ht="12" customHeight="1" thickBot="1">
      <c r="A26" s="20" t="s">
        <v>530</v>
      </c>
      <c r="B26" s="21" t="s">
        <v>633</v>
      </c>
      <c r="C26" s="301">
        <f>+C27+C30+C31+C32</f>
        <v>0</v>
      </c>
    </row>
    <row r="27" spans="1:3" s="403" customFormat="1" ht="12" customHeight="1">
      <c r="A27" s="15" t="s">
        <v>634</v>
      </c>
      <c r="B27" s="404" t="s">
        <v>640</v>
      </c>
      <c r="C27" s="399">
        <f>+C28+C29</f>
        <v>0</v>
      </c>
    </row>
    <row r="28" spans="1:3" s="403" customFormat="1" ht="12" customHeight="1">
      <c r="A28" s="14" t="s">
        <v>635</v>
      </c>
      <c r="B28" s="405" t="s">
        <v>641</v>
      </c>
      <c r="C28" s="297"/>
    </row>
    <row r="29" spans="1:3" s="403" customFormat="1" ht="12" customHeight="1">
      <c r="A29" s="14" t="s">
        <v>636</v>
      </c>
      <c r="B29" s="405" t="s">
        <v>642</v>
      </c>
      <c r="C29" s="297"/>
    </row>
    <row r="30" spans="1:3" s="403" customFormat="1" ht="12" customHeight="1">
      <c r="A30" s="14" t="s">
        <v>637</v>
      </c>
      <c r="B30" s="405" t="s">
        <v>643</v>
      </c>
      <c r="C30" s="297"/>
    </row>
    <row r="31" spans="1:3" s="403" customFormat="1" ht="12" customHeight="1">
      <c r="A31" s="14" t="s">
        <v>638</v>
      </c>
      <c r="B31" s="405" t="s">
        <v>644</v>
      </c>
      <c r="C31" s="297"/>
    </row>
    <row r="32" spans="1:3" s="403" customFormat="1" ht="12" customHeight="1" thickBot="1">
      <c r="A32" s="16" t="s">
        <v>639</v>
      </c>
      <c r="B32" s="406" t="s">
        <v>645</v>
      </c>
      <c r="C32" s="299"/>
    </row>
    <row r="33" spans="1:3" s="403" customFormat="1" ht="12" customHeight="1" thickBot="1">
      <c r="A33" s="20" t="s">
        <v>381</v>
      </c>
      <c r="B33" s="21" t="s">
        <v>646</v>
      </c>
      <c r="C33" s="295">
        <f>SUM(C34:C43)</f>
        <v>0</v>
      </c>
    </row>
    <row r="34" spans="1:3" s="403" customFormat="1" ht="12" customHeight="1">
      <c r="A34" s="15" t="s">
        <v>453</v>
      </c>
      <c r="B34" s="404" t="s">
        <v>649</v>
      </c>
      <c r="C34" s="298"/>
    </row>
    <row r="35" spans="1:3" s="403" customFormat="1" ht="12" customHeight="1">
      <c r="A35" s="14" t="s">
        <v>454</v>
      </c>
      <c r="B35" s="405" t="s">
        <v>650</v>
      </c>
      <c r="C35" s="297"/>
    </row>
    <row r="36" spans="1:3" s="403" customFormat="1" ht="12" customHeight="1">
      <c r="A36" s="14" t="s">
        <v>455</v>
      </c>
      <c r="B36" s="405" t="s">
        <v>651</v>
      </c>
      <c r="C36" s="297"/>
    </row>
    <row r="37" spans="1:3" s="403" customFormat="1" ht="12" customHeight="1">
      <c r="A37" s="14" t="s">
        <v>532</v>
      </c>
      <c r="B37" s="405" t="s">
        <v>652</v>
      </c>
      <c r="C37" s="297"/>
    </row>
    <row r="38" spans="1:3" s="403" customFormat="1" ht="12" customHeight="1">
      <c r="A38" s="14" t="s">
        <v>533</v>
      </c>
      <c r="B38" s="405" t="s">
        <v>653</v>
      </c>
      <c r="C38" s="297"/>
    </row>
    <row r="39" spans="1:3" s="403" customFormat="1" ht="12" customHeight="1">
      <c r="A39" s="14" t="s">
        <v>534</v>
      </c>
      <c r="B39" s="405" t="s">
        <v>654</v>
      </c>
      <c r="C39" s="297"/>
    </row>
    <row r="40" spans="1:3" s="403" customFormat="1" ht="12" customHeight="1">
      <c r="A40" s="14" t="s">
        <v>535</v>
      </c>
      <c r="B40" s="405" t="s">
        <v>655</v>
      </c>
      <c r="C40" s="297"/>
    </row>
    <row r="41" spans="1:3" s="403" customFormat="1" ht="12" customHeight="1">
      <c r="A41" s="14" t="s">
        <v>536</v>
      </c>
      <c r="B41" s="405" t="s">
        <v>656</v>
      </c>
      <c r="C41" s="297"/>
    </row>
    <row r="42" spans="1:3" s="403" customFormat="1" ht="12" customHeight="1">
      <c r="A42" s="14" t="s">
        <v>647</v>
      </c>
      <c r="B42" s="405" t="s">
        <v>657</v>
      </c>
      <c r="C42" s="300"/>
    </row>
    <row r="43" spans="1:3" s="403" customFormat="1" ht="12" customHeight="1" thickBot="1">
      <c r="A43" s="16" t="s">
        <v>648</v>
      </c>
      <c r="B43" s="406" t="s">
        <v>658</v>
      </c>
      <c r="C43" s="393"/>
    </row>
    <row r="44" spans="1:3" s="403" customFormat="1" ht="12" customHeight="1" thickBot="1">
      <c r="A44" s="20" t="s">
        <v>382</v>
      </c>
      <c r="B44" s="21" t="s">
        <v>659</v>
      </c>
      <c r="C44" s="295">
        <f>SUM(C45:C49)</f>
        <v>0</v>
      </c>
    </row>
    <row r="45" spans="1:3" s="403" customFormat="1" ht="12" customHeight="1">
      <c r="A45" s="15" t="s">
        <v>456</v>
      </c>
      <c r="B45" s="404" t="s">
        <v>663</v>
      </c>
      <c r="C45" s="448"/>
    </row>
    <row r="46" spans="1:3" s="403" customFormat="1" ht="12" customHeight="1">
      <c r="A46" s="14" t="s">
        <v>457</v>
      </c>
      <c r="B46" s="405" t="s">
        <v>664</v>
      </c>
      <c r="C46" s="300"/>
    </row>
    <row r="47" spans="1:3" s="403" customFormat="1" ht="12" customHeight="1">
      <c r="A47" s="14" t="s">
        <v>660</v>
      </c>
      <c r="B47" s="405" t="s">
        <v>665</v>
      </c>
      <c r="C47" s="300"/>
    </row>
    <row r="48" spans="1:3" s="403" customFormat="1" ht="12" customHeight="1">
      <c r="A48" s="14" t="s">
        <v>661</v>
      </c>
      <c r="B48" s="405" t="s">
        <v>666</v>
      </c>
      <c r="C48" s="300"/>
    </row>
    <row r="49" spans="1:3" s="403" customFormat="1" ht="12" customHeight="1" thickBot="1">
      <c r="A49" s="16" t="s">
        <v>662</v>
      </c>
      <c r="B49" s="406" t="s">
        <v>667</v>
      </c>
      <c r="C49" s="393"/>
    </row>
    <row r="50" spans="1:3" s="403" customFormat="1" ht="12" customHeight="1" thickBot="1">
      <c r="A50" s="20" t="s">
        <v>537</v>
      </c>
      <c r="B50" s="21" t="s">
        <v>668</v>
      </c>
      <c r="C50" s="295">
        <f>SUM(C51:C53)</f>
        <v>0</v>
      </c>
    </row>
    <row r="51" spans="1:3" s="403" customFormat="1" ht="12" customHeight="1">
      <c r="A51" s="15" t="s">
        <v>458</v>
      </c>
      <c r="B51" s="404" t="s">
        <v>669</v>
      </c>
      <c r="C51" s="298"/>
    </row>
    <row r="52" spans="1:3" s="403" customFormat="1" ht="12" customHeight="1">
      <c r="A52" s="14" t="s">
        <v>459</v>
      </c>
      <c r="B52" s="405" t="s">
        <v>151</v>
      </c>
      <c r="C52" s="297"/>
    </row>
    <row r="53" spans="1:3" s="403" customFormat="1" ht="12" customHeight="1">
      <c r="A53" s="14" t="s">
        <v>672</v>
      </c>
      <c r="B53" s="405" t="s">
        <v>670</v>
      </c>
      <c r="C53" s="297"/>
    </row>
    <row r="54" spans="1:3" s="403" customFormat="1" ht="12" customHeight="1" thickBot="1">
      <c r="A54" s="16" t="s">
        <v>673</v>
      </c>
      <c r="B54" s="406" t="s">
        <v>671</v>
      </c>
      <c r="C54" s="299"/>
    </row>
    <row r="55" spans="1:3" s="403" customFormat="1" ht="12" customHeight="1" thickBot="1">
      <c r="A55" s="20" t="s">
        <v>384</v>
      </c>
      <c r="B55" s="290" t="s">
        <v>674</v>
      </c>
      <c r="C55" s="295">
        <f>SUM(C56:C58)</f>
        <v>0</v>
      </c>
    </row>
    <row r="56" spans="1:3" s="403" customFormat="1" ht="12" customHeight="1">
      <c r="A56" s="15" t="s">
        <v>538</v>
      </c>
      <c r="B56" s="404" t="s">
        <v>676</v>
      </c>
      <c r="C56" s="300"/>
    </row>
    <row r="57" spans="1:3" s="403" customFormat="1" ht="12" customHeight="1">
      <c r="A57" s="14" t="s">
        <v>539</v>
      </c>
      <c r="B57" s="405" t="s">
        <v>152</v>
      </c>
      <c r="C57" s="300"/>
    </row>
    <row r="58" spans="1:3" s="403" customFormat="1" ht="12" customHeight="1">
      <c r="A58" s="14" t="s">
        <v>591</v>
      </c>
      <c r="B58" s="405" t="s">
        <v>677</v>
      </c>
      <c r="C58" s="300"/>
    </row>
    <row r="59" spans="1:3" s="403" customFormat="1" ht="12" customHeight="1" thickBot="1">
      <c r="A59" s="16" t="s">
        <v>675</v>
      </c>
      <c r="B59" s="406" t="s">
        <v>678</v>
      </c>
      <c r="C59" s="300"/>
    </row>
    <row r="60" spans="1:3" s="403" customFormat="1" ht="12" customHeight="1" thickBot="1">
      <c r="A60" s="20" t="s">
        <v>385</v>
      </c>
      <c r="B60" s="21" t="s">
        <v>679</v>
      </c>
      <c r="C60" s="301">
        <f>+C5+C12+C19+C26+C33+C44+C50+C55</f>
        <v>99706600</v>
      </c>
    </row>
    <row r="61" spans="1:3" s="403" customFormat="1" ht="12" customHeight="1" thickBot="1">
      <c r="A61" s="407" t="s">
        <v>680</v>
      </c>
      <c r="B61" s="290" t="s">
        <v>681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682</v>
      </c>
      <c r="C62" s="300"/>
    </row>
    <row r="63" spans="1:3" s="403" customFormat="1" ht="12" customHeight="1">
      <c r="A63" s="14" t="s">
        <v>21</v>
      </c>
      <c r="B63" s="405" t="s">
        <v>683</v>
      </c>
      <c r="C63" s="300"/>
    </row>
    <row r="64" spans="1:3" s="403" customFormat="1" ht="12" customHeight="1" thickBot="1">
      <c r="A64" s="16" t="s">
        <v>22</v>
      </c>
      <c r="B64" s="408" t="s">
        <v>684</v>
      </c>
      <c r="C64" s="300"/>
    </row>
    <row r="65" spans="1:3" s="403" customFormat="1" ht="12" customHeight="1" thickBot="1">
      <c r="A65" s="407" t="s">
        <v>685</v>
      </c>
      <c r="B65" s="290" t="s">
        <v>686</v>
      </c>
      <c r="C65" s="295">
        <f>SUM(C66:C69)</f>
        <v>0</v>
      </c>
    </row>
    <row r="66" spans="1:3" s="403" customFormat="1" ht="12" customHeight="1">
      <c r="A66" s="15" t="s">
        <v>506</v>
      </c>
      <c r="B66" s="404" t="s">
        <v>687</v>
      </c>
      <c r="C66" s="300"/>
    </row>
    <row r="67" spans="1:3" s="403" customFormat="1" ht="12" customHeight="1">
      <c r="A67" s="14" t="s">
        <v>507</v>
      </c>
      <c r="B67" s="405" t="s">
        <v>688</v>
      </c>
      <c r="C67" s="300"/>
    </row>
    <row r="68" spans="1:3" s="403" customFormat="1" ht="12" customHeight="1">
      <c r="A68" s="14" t="s">
        <v>13</v>
      </c>
      <c r="B68" s="405" t="s">
        <v>689</v>
      </c>
      <c r="C68" s="300"/>
    </row>
    <row r="69" spans="1:3" s="403" customFormat="1" ht="12" customHeight="1" thickBot="1">
      <c r="A69" s="16" t="s">
        <v>14</v>
      </c>
      <c r="B69" s="406" t="s">
        <v>690</v>
      </c>
      <c r="C69" s="300"/>
    </row>
    <row r="70" spans="1:3" s="403" customFormat="1" ht="12" customHeight="1" thickBot="1">
      <c r="A70" s="407" t="s">
        <v>691</v>
      </c>
      <c r="B70" s="290" t="s">
        <v>692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693</v>
      </c>
      <c r="C71" s="300"/>
    </row>
    <row r="72" spans="1:3" s="403" customFormat="1" ht="12" customHeight="1" thickBot="1">
      <c r="A72" s="16" t="s">
        <v>16</v>
      </c>
      <c r="B72" s="406" t="s">
        <v>694</v>
      </c>
      <c r="C72" s="300"/>
    </row>
    <row r="73" spans="1:3" s="403" customFormat="1" ht="12" customHeight="1" thickBot="1">
      <c r="A73" s="407" t="s">
        <v>695</v>
      </c>
      <c r="B73" s="290" t="s">
        <v>696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697</v>
      </c>
      <c r="C74" s="300"/>
    </row>
    <row r="75" spans="1:3" s="403" customFormat="1" ht="12" customHeight="1">
      <c r="A75" s="14" t="s">
        <v>18</v>
      </c>
      <c r="B75" s="405" t="s">
        <v>698</v>
      </c>
      <c r="C75" s="300"/>
    </row>
    <row r="76" spans="1:3" s="403" customFormat="1" ht="12" customHeight="1" thickBot="1">
      <c r="A76" s="16" t="s">
        <v>19</v>
      </c>
      <c r="B76" s="406" t="s">
        <v>699</v>
      </c>
      <c r="C76" s="300"/>
    </row>
    <row r="77" spans="1:3" s="403" customFormat="1" ht="12" customHeight="1" thickBot="1">
      <c r="A77" s="407" t="s">
        <v>700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701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99706600</v>
      </c>
    </row>
    <row r="85" spans="1:3" s="403" customFormat="1" ht="83.25" customHeight="1">
      <c r="A85" s="5"/>
      <c r="B85" s="6"/>
      <c r="C85" s="302"/>
    </row>
    <row r="86" spans="1:3" ht="16.5" customHeight="1">
      <c r="A86" s="876" t="s">
        <v>405</v>
      </c>
      <c r="B86" s="876"/>
      <c r="C86" s="876"/>
    </row>
    <row r="87" spans="1:3" s="415" customFormat="1" ht="16.5" customHeight="1" thickBot="1">
      <c r="A87" s="877" t="s">
        <v>510</v>
      </c>
      <c r="B87" s="877"/>
      <c r="C87" s="136" t="s">
        <v>590</v>
      </c>
    </row>
    <row r="88" spans="1:3" ht="37.5" customHeight="1" thickBot="1">
      <c r="A88" s="23" t="s">
        <v>430</v>
      </c>
      <c r="B88" s="24" t="s">
        <v>406</v>
      </c>
      <c r="C88" s="38" t="s">
        <v>323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377</v>
      </c>
      <c r="B90" s="30" t="s">
        <v>26</v>
      </c>
      <c r="C90" s="294">
        <f>SUM(C91:C95)</f>
        <v>99706600</v>
      </c>
    </row>
    <row r="91" spans="1:3" ht="12" customHeight="1">
      <c r="A91" s="17" t="s">
        <v>460</v>
      </c>
      <c r="B91" s="10" t="s">
        <v>407</v>
      </c>
      <c r="C91" s="296">
        <v>66923308</v>
      </c>
    </row>
    <row r="92" spans="1:3" ht="12" customHeight="1">
      <c r="A92" s="14" t="s">
        <v>461</v>
      </c>
      <c r="B92" s="8" t="s">
        <v>540</v>
      </c>
      <c r="C92" s="297">
        <v>13598745</v>
      </c>
    </row>
    <row r="93" spans="1:3" ht="12" customHeight="1">
      <c r="A93" s="14" t="s">
        <v>462</v>
      </c>
      <c r="B93" s="8" t="s">
        <v>497</v>
      </c>
      <c r="C93" s="299">
        <v>19184547</v>
      </c>
    </row>
    <row r="94" spans="1:3" ht="12" customHeight="1">
      <c r="A94" s="14" t="s">
        <v>463</v>
      </c>
      <c r="B94" s="11" t="s">
        <v>541</v>
      </c>
      <c r="C94" s="297"/>
    </row>
    <row r="95" spans="1:3" ht="12" customHeight="1">
      <c r="A95" s="14" t="s">
        <v>474</v>
      </c>
      <c r="B95" s="19" t="s">
        <v>542</v>
      </c>
      <c r="C95" s="299"/>
    </row>
    <row r="96" spans="1:3" ht="12" customHeight="1">
      <c r="A96" s="14" t="s">
        <v>464</v>
      </c>
      <c r="B96" s="8" t="s">
        <v>27</v>
      </c>
      <c r="C96" s="299"/>
    </row>
    <row r="97" spans="1:3" ht="12" customHeight="1">
      <c r="A97" s="14" t="s">
        <v>465</v>
      </c>
      <c r="B97" s="138" t="s">
        <v>28</v>
      </c>
      <c r="C97" s="299"/>
    </row>
    <row r="98" spans="1:3" ht="12" customHeight="1">
      <c r="A98" s="14" t="s">
        <v>475</v>
      </c>
      <c r="B98" s="139" t="s">
        <v>29</v>
      </c>
      <c r="C98" s="299"/>
    </row>
    <row r="99" spans="1:3" ht="12" customHeight="1">
      <c r="A99" s="14" t="s">
        <v>476</v>
      </c>
      <c r="B99" s="139" t="s">
        <v>30</v>
      </c>
      <c r="C99" s="299"/>
    </row>
    <row r="100" spans="1:3" ht="12" customHeight="1">
      <c r="A100" s="14" t="s">
        <v>477</v>
      </c>
      <c r="B100" s="138" t="s">
        <v>31</v>
      </c>
      <c r="C100" s="299"/>
    </row>
    <row r="101" spans="1:3" ht="12" customHeight="1">
      <c r="A101" s="14" t="s">
        <v>478</v>
      </c>
      <c r="B101" s="138" t="s">
        <v>32</v>
      </c>
      <c r="C101" s="299"/>
    </row>
    <row r="102" spans="1:3" ht="12" customHeight="1">
      <c r="A102" s="14" t="s">
        <v>480</v>
      </c>
      <c r="B102" s="139" t="s">
        <v>33</v>
      </c>
      <c r="C102" s="299"/>
    </row>
    <row r="103" spans="1:3" ht="12" customHeight="1">
      <c r="A103" s="13" t="s">
        <v>543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378</v>
      </c>
      <c r="B106" s="29" t="s">
        <v>37</v>
      </c>
      <c r="C106" s="295">
        <f>+C107+C109+C111</f>
        <v>0</v>
      </c>
    </row>
    <row r="107" spans="1:3" ht="12" customHeight="1">
      <c r="A107" s="15" t="s">
        <v>466</v>
      </c>
      <c r="B107" s="8" t="s">
        <v>589</v>
      </c>
      <c r="C107" s="298"/>
    </row>
    <row r="108" spans="1:3" ht="12" customHeight="1">
      <c r="A108" s="15" t="s">
        <v>467</v>
      </c>
      <c r="B108" s="12" t="s">
        <v>41</v>
      </c>
      <c r="C108" s="298"/>
    </row>
    <row r="109" spans="1:3" ht="12" customHeight="1">
      <c r="A109" s="15" t="s">
        <v>468</v>
      </c>
      <c r="B109" s="12" t="s">
        <v>544</v>
      </c>
      <c r="C109" s="297"/>
    </row>
    <row r="110" spans="1:3" ht="12" customHeight="1">
      <c r="A110" s="15" t="s">
        <v>469</v>
      </c>
      <c r="B110" s="12" t="s">
        <v>42</v>
      </c>
      <c r="C110" s="268"/>
    </row>
    <row r="111" spans="1:3" ht="12" customHeight="1">
      <c r="A111" s="15" t="s">
        <v>470</v>
      </c>
      <c r="B111" s="292" t="s">
        <v>592</v>
      </c>
      <c r="C111" s="268"/>
    </row>
    <row r="112" spans="1:3" ht="12" customHeight="1">
      <c r="A112" s="15" t="s">
        <v>479</v>
      </c>
      <c r="B112" s="291" t="s">
        <v>153</v>
      </c>
      <c r="C112" s="268"/>
    </row>
    <row r="113" spans="1:3" ht="12" customHeight="1">
      <c r="A113" s="15" t="s">
        <v>481</v>
      </c>
      <c r="B113" s="400" t="s">
        <v>47</v>
      </c>
      <c r="C113" s="268"/>
    </row>
    <row r="114" spans="1:3" ht="15.75">
      <c r="A114" s="15" t="s">
        <v>545</v>
      </c>
      <c r="B114" s="139" t="s">
        <v>30</v>
      </c>
      <c r="C114" s="268"/>
    </row>
    <row r="115" spans="1:3" ht="12" customHeight="1">
      <c r="A115" s="15" t="s">
        <v>546</v>
      </c>
      <c r="B115" s="139" t="s">
        <v>46</v>
      </c>
      <c r="C115" s="268"/>
    </row>
    <row r="116" spans="1:3" ht="12" customHeight="1">
      <c r="A116" s="15" t="s">
        <v>547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379</v>
      </c>
      <c r="B120" s="121" t="s">
        <v>48</v>
      </c>
      <c r="C120" s="295">
        <f>+C121+C122</f>
        <v>0</v>
      </c>
    </row>
    <row r="121" spans="1:3" ht="12" customHeight="1">
      <c r="A121" s="15" t="s">
        <v>449</v>
      </c>
      <c r="B121" s="9" t="s">
        <v>418</v>
      </c>
      <c r="C121" s="298"/>
    </row>
    <row r="122" spans="1:3" ht="12" customHeight="1" thickBot="1">
      <c r="A122" s="16" t="s">
        <v>450</v>
      </c>
      <c r="B122" s="12" t="s">
        <v>419</v>
      </c>
      <c r="C122" s="299"/>
    </row>
    <row r="123" spans="1:3" ht="12" customHeight="1" thickBot="1">
      <c r="A123" s="20" t="s">
        <v>380</v>
      </c>
      <c r="B123" s="121" t="s">
        <v>49</v>
      </c>
      <c r="C123" s="295">
        <f>+C90+C106+C120</f>
        <v>99706600</v>
      </c>
    </row>
    <row r="124" spans="1:3" ht="12" customHeight="1" thickBot="1">
      <c r="A124" s="20" t="s">
        <v>381</v>
      </c>
      <c r="B124" s="121" t="s">
        <v>50</v>
      </c>
      <c r="C124" s="295">
        <f>+C125+C126+C127</f>
        <v>0</v>
      </c>
    </row>
    <row r="125" spans="1:3" ht="12" customHeight="1">
      <c r="A125" s="15" t="s">
        <v>453</v>
      </c>
      <c r="B125" s="9" t="s">
        <v>51</v>
      </c>
      <c r="C125" s="268"/>
    </row>
    <row r="126" spans="1:3" ht="12" customHeight="1">
      <c r="A126" s="15" t="s">
        <v>454</v>
      </c>
      <c r="B126" s="9" t="s">
        <v>52</v>
      </c>
      <c r="C126" s="268"/>
    </row>
    <row r="127" spans="1:3" ht="12" customHeight="1" thickBot="1">
      <c r="A127" s="13" t="s">
        <v>455</v>
      </c>
      <c r="B127" s="7" t="s">
        <v>53</v>
      </c>
      <c r="C127" s="268"/>
    </row>
    <row r="128" spans="1:3" ht="12" customHeight="1" thickBot="1">
      <c r="A128" s="20" t="s">
        <v>382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456</v>
      </c>
      <c r="B129" s="9" t="s">
        <v>54</v>
      </c>
      <c r="C129" s="268"/>
    </row>
    <row r="130" spans="1:3" ht="12" customHeight="1">
      <c r="A130" s="15" t="s">
        <v>457</v>
      </c>
      <c r="B130" s="9" t="s">
        <v>55</v>
      </c>
      <c r="C130" s="268"/>
    </row>
    <row r="131" spans="1:3" ht="12" customHeight="1">
      <c r="A131" s="15" t="s">
        <v>660</v>
      </c>
      <c r="B131" s="9" t="s">
        <v>56</v>
      </c>
      <c r="C131" s="268"/>
    </row>
    <row r="132" spans="1:3" ht="12" customHeight="1" thickBot="1">
      <c r="A132" s="13" t="s">
        <v>661</v>
      </c>
      <c r="B132" s="7" t="s">
        <v>57</v>
      </c>
      <c r="C132" s="268"/>
    </row>
    <row r="133" spans="1:3" ht="12" customHeight="1" thickBot="1">
      <c r="A133" s="20" t="s">
        <v>383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458</v>
      </c>
      <c r="B134" s="9" t="s">
        <v>59</v>
      </c>
      <c r="C134" s="268"/>
    </row>
    <row r="135" spans="1:3" ht="12" customHeight="1">
      <c r="A135" s="15" t="s">
        <v>459</v>
      </c>
      <c r="B135" s="9" t="s">
        <v>69</v>
      </c>
      <c r="C135" s="268"/>
    </row>
    <row r="136" spans="1:3" ht="12" customHeight="1">
      <c r="A136" s="15" t="s">
        <v>672</v>
      </c>
      <c r="B136" s="9" t="s">
        <v>60</v>
      </c>
      <c r="C136" s="268"/>
    </row>
    <row r="137" spans="1:3" ht="12" customHeight="1" thickBot="1">
      <c r="A137" s="13" t="s">
        <v>673</v>
      </c>
      <c r="B137" s="7" t="s">
        <v>61</v>
      </c>
      <c r="C137" s="268"/>
    </row>
    <row r="138" spans="1:3" ht="12" customHeight="1" thickBot="1">
      <c r="A138" s="20" t="s">
        <v>384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538</v>
      </c>
      <c r="B139" s="9" t="s">
        <v>63</v>
      </c>
      <c r="C139" s="268"/>
    </row>
    <row r="140" spans="1:3" ht="12" customHeight="1">
      <c r="A140" s="15" t="s">
        <v>539</v>
      </c>
      <c r="B140" s="9" t="s">
        <v>64</v>
      </c>
      <c r="C140" s="268"/>
    </row>
    <row r="141" spans="1:3" ht="12" customHeight="1">
      <c r="A141" s="15" t="s">
        <v>591</v>
      </c>
      <c r="B141" s="9" t="s">
        <v>65</v>
      </c>
      <c r="C141" s="268"/>
    </row>
    <row r="142" spans="1:3" ht="12" customHeight="1" thickBot="1">
      <c r="A142" s="15" t="s">
        <v>675</v>
      </c>
      <c r="B142" s="9" t="s">
        <v>66</v>
      </c>
      <c r="C142" s="268"/>
    </row>
    <row r="143" spans="1:9" ht="15" customHeight="1" thickBot="1">
      <c r="A143" s="20" t="s">
        <v>385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386</v>
      </c>
      <c r="B144" s="377" t="s">
        <v>68</v>
      </c>
      <c r="C144" s="416">
        <f>+C123+C143</f>
        <v>99706600</v>
      </c>
    </row>
    <row r="145" ht="7.5" customHeight="1"/>
    <row r="146" spans="1:3" ht="15.75">
      <c r="A146" s="878" t="s">
        <v>70</v>
      </c>
      <c r="B146" s="878"/>
      <c r="C146" s="878"/>
    </row>
    <row r="147" spans="1:3" ht="15" customHeight="1" thickBot="1">
      <c r="A147" s="875" t="s">
        <v>511</v>
      </c>
      <c r="B147" s="875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378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ÁLLAMI (ÁLLAMIGAZGATÁSI) FELADATOK MÉRLEGE
&amp;R&amp;"Times New Roman CE,Félkövér dőlt"&amp;11 1.4. melléklet az  2/2019.(I.29.)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13" sqref="C1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515</v>
      </c>
      <c r="C1" s="318"/>
      <c r="D1" s="318"/>
      <c r="E1" s="318"/>
      <c r="F1" s="881" t="s">
        <v>741</v>
      </c>
    </row>
    <row r="2" spans="5:6" ht="14.25" thickBot="1">
      <c r="E2" s="319"/>
      <c r="F2" s="881"/>
    </row>
    <row r="3" spans="1:6" ht="18" customHeight="1" thickBot="1">
      <c r="A3" s="879" t="s">
        <v>430</v>
      </c>
      <c r="B3" s="320" t="s">
        <v>414</v>
      </c>
      <c r="C3" s="321"/>
      <c r="D3" s="320" t="s">
        <v>416</v>
      </c>
      <c r="E3" s="322"/>
      <c r="F3" s="881"/>
    </row>
    <row r="4" spans="1:6" s="323" customFormat="1" ht="35.25" customHeight="1" thickBot="1">
      <c r="A4" s="880"/>
      <c r="B4" s="193" t="s">
        <v>422</v>
      </c>
      <c r="C4" s="194" t="s">
        <v>324</v>
      </c>
      <c r="D4" s="193" t="s">
        <v>422</v>
      </c>
      <c r="E4" s="51" t="s">
        <v>324</v>
      </c>
      <c r="F4" s="881"/>
    </row>
    <row r="5" spans="1:6" s="328" customFormat="1" ht="12" customHeight="1" thickBot="1">
      <c r="A5" s="324">
        <v>1</v>
      </c>
      <c r="B5" s="325">
        <v>2</v>
      </c>
      <c r="C5" s="326" t="s">
        <v>379</v>
      </c>
      <c r="D5" s="325" t="s">
        <v>380</v>
      </c>
      <c r="E5" s="327" t="s">
        <v>381</v>
      </c>
      <c r="F5" s="881"/>
    </row>
    <row r="6" spans="1:6" ht="12.75" customHeight="1">
      <c r="A6" s="329" t="s">
        <v>377</v>
      </c>
      <c r="B6" s="330" t="s">
        <v>73</v>
      </c>
      <c r="C6" s="306">
        <f>'1.1.melléklet'!C5</f>
        <v>427600905</v>
      </c>
      <c r="D6" s="330" t="s">
        <v>423</v>
      </c>
      <c r="E6" s="312">
        <f>'1.1.melléklet'!C92</f>
        <v>217652213</v>
      </c>
      <c r="F6" s="881"/>
    </row>
    <row r="7" spans="1:6" ht="12.75" customHeight="1">
      <c r="A7" s="331" t="s">
        <v>378</v>
      </c>
      <c r="B7" s="332" t="s">
        <v>74</v>
      </c>
      <c r="C7" s="307">
        <f>'1.1.melléklet'!C12</f>
        <v>13958344</v>
      </c>
      <c r="D7" s="332" t="s">
        <v>540</v>
      </c>
      <c r="E7" s="313">
        <f>'1.1.melléklet'!C93</f>
        <v>46894323</v>
      </c>
      <c r="F7" s="881"/>
    </row>
    <row r="8" spans="1:6" ht="12.75" customHeight="1">
      <c r="A8" s="331" t="s">
        <v>379</v>
      </c>
      <c r="B8" s="332" t="s">
        <v>114</v>
      </c>
      <c r="C8" s="307">
        <f>'1.1.melléklet'!C18</f>
        <v>0</v>
      </c>
      <c r="D8" s="332" t="s">
        <v>594</v>
      </c>
      <c r="E8" s="313">
        <f>'1.1.melléklet'!C94</f>
        <v>223354547</v>
      </c>
      <c r="F8" s="881"/>
    </row>
    <row r="9" spans="1:6" ht="12.75" customHeight="1">
      <c r="A9" s="331" t="s">
        <v>380</v>
      </c>
      <c r="B9" s="332" t="s">
        <v>531</v>
      </c>
      <c r="C9" s="307">
        <f>'1.1.melléklet'!C26</f>
        <v>170700000</v>
      </c>
      <c r="D9" s="332" t="s">
        <v>541</v>
      </c>
      <c r="E9" s="313">
        <f>'1.1.melléklet'!C95</f>
        <v>3700000</v>
      </c>
      <c r="F9" s="881"/>
    </row>
    <row r="10" spans="1:6" ht="12.75" customHeight="1">
      <c r="A10" s="331" t="s">
        <v>381</v>
      </c>
      <c r="B10" s="333" t="s">
        <v>75</v>
      </c>
      <c r="C10" s="307"/>
      <c r="D10" s="332" t="s">
        <v>542</v>
      </c>
      <c r="E10" s="313">
        <f>'1.1.melléklet'!C96</f>
        <v>168984789</v>
      </c>
      <c r="F10" s="881"/>
    </row>
    <row r="11" spans="1:6" ht="12.75" customHeight="1">
      <c r="A11" s="331" t="s">
        <v>382</v>
      </c>
      <c r="B11" s="332" t="s">
        <v>76</v>
      </c>
      <c r="C11" s="308">
        <f>'1.1.melléklet'!C52</f>
        <v>0</v>
      </c>
      <c r="D11" s="332" t="s">
        <v>408</v>
      </c>
      <c r="E11" s="313">
        <v>59348561</v>
      </c>
      <c r="F11" s="881"/>
    </row>
    <row r="12" spans="1:6" ht="12.75" customHeight="1">
      <c r="A12" s="331" t="s">
        <v>383</v>
      </c>
      <c r="B12" s="332" t="s">
        <v>658</v>
      </c>
      <c r="C12" s="307">
        <f>'1.1.melléklet'!C34</f>
        <v>122948200</v>
      </c>
      <c r="D12" s="45"/>
      <c r="E12" s="313"/>
      <c r="F12" s="881"/>
    </row>
    <row r="13" spans="1:6" ht="12.75" customHeight="1">
      <c r="A13" s="331" t="s">
        <v>384</v>
      </c>
      <c r="B13" s="45"/>
      <c r="C13" s="307"/>
      <c r="D13" s="45"/>
      <c r="E13" s="313"/>
      <c r="F13" s="881"/>
    </row>
    <row r="14" spans="1:6" ht="12.75" customHeight="1">
      <c r="A14" s="331" t="s">
        <v>385</v>
      </c>
      <c r="B14" s="420"/>
      <c r="C14" s="308"/>
      <c r="D14" s="45"/>
      <c r="E14" s="313"/>
      <c r="F14" s="881"/>
    </row>
    <row r="15" spans="1:6" ht="12.75" customHeight="1">
      <c r="A15" s="331" t="s">
        <v>386</v>
      </c>
      <c r="B15" s="45"/>
      <c r="C15" s="307"/>
      <c r="D15" s="45"/>
      <c r="E15" s="313"/>
      <c r="F15" s="881"/>
    </row>
    <row r="16" spans="1:6" ht="12.75" customHeight="1">
      <c r="A16" s="331" t="s">
        <v>387</v>
      </c>
      <c r="B16" s="45"/>
      <c r="C16" s="307"/>
      <c r="D16" s="45"/>
      <c r="E16" s="313"/>
      <c r="F16" s="881"/>
    </row>
    <row r="17" spans="1:6" ht="12.75" customHeight="1" thickBot="1">
      <c r="A17" s="331" t="s">
        <v>388</v>
      </c>
      <c r="B17" s="56"/>
      <c r="C17" s="309"/>
      <c r="D17" s="45"/>
      <c r="E17" s="314"/>
      <c r="F17" s="881"/>
    </row>
    <row r="18" spans="1:6" ht="15.75" customHeight="1" thickBot="1">
      <c r="A18" s="334" t="s">
        <v>389</v>
      </c>
      <c r="B18" s="123" t="s">
        <v>115</v>
      </c>
      <c r="C18" s="310">
        <f>+C6+C7+C9+C10+C12+C13+C14+C15+C16+C17</f>
        <v>735207449</v>
      </c>
      <c r="D18" s="123" t="s">
        <v>84</v>
      </c>
      <c r="E18" s="315">
        <f>SUM(E6:E17)</f>
        <v>719934433</v>
      </c>
      <c r="F18" s="881"/>
    </row>
    <row r="19" spans="1:6" ht="12.75" customHeight="1">
      <c r="A19" s="335" t="s">
        <v>390</v>
      </c>
      <c r="B19" s="336" t="s">
        <v>79</v>
      </c>
      <c r="C19" s="465">
        <f>+C20+C21+C22+C23</f>
        <v>0</v>
      </c>
      <c r="D19" s="337" t="s">
        <v>548</v>
      </c>
      <c r="E19" s="316"/>
      <c r="F19" s="881"/>
    </row>
    <row r="20" spans="1:6" ht="12.75" customHeight="1">
      <c r="A20" s="338" t="s">
        <v>391</v>
      </c>
      <c r="B20" s="337" t="s">
        <v>587</v>
      </c>
      <c r="C20" s="77"/>
      <c r="D20" s="337" t="s">
        <v>83</v>
      </c>
      <c r="E20" s="78"/>
      <c r="F20" s="881"/>
    </row>
    <row r="21" spans="1:6" ht="12.75" customHeight="1">
      <c r="A21" s="338" t="s">
        <v>392</v>
      </c>
      <c r="B21" s="337" t="s">
        <v>588</v>
      </c>
      <c r="C21" s="77"/>
      <c r="D21" s="337" t="s">
        <v>513</v>
      </c>
      <c r="E21" s="78"/>
      <c r="F21" s="881"/>
    </row>
    <row r="22" spans="1:6" ht="12.75" customHeight="1">
      <c r="A22" s="338" t="s">
        <v>393</v>
      </c>
      <c r="B22" s="337" t="s">
        <v>593</v>
      </c>
      <c r="C22" s="77"/>
      <c r="D22" s="337" t="s">
        <v>514</v>
      </c>
      <c r="E22" s="78"/>
      <c r="F22" s="881"/>
    </row>
    <row r="23" spans="1:6" ht="12.75" customHeight="1">
      <c r="A23" s="338" t="s">
        <v>394</v>
      </c>
      <c r="B23" s="337" t="s">
        <v>726</v>
      </c>
      <c r="C23" s="77"/>
      <c r="D23" s="336" t="s">
        <v>595</v>
      </c>
      <c r="E23" s="78"/>
      <c r="F23" s="881"/>
    </row>
    <row r="24" spans="1:6" ht="12.75" customHeight="1">
      <c r="A24" s="338" t="s">
        <v>395</v>
      </c>
      <c r="B24" s="337" t="s">
        <v>80</v>
      </c>
      <c r="C24" s="339">
        <f>+C25+C26</f>
        <v>0</v>
      </c>
      <c r="D24" s="337" t="s">
        <v>727</v>
      </c>
      <c r="E24" s="78">
        <v>15273016</v>
      </c>
      <c r="F24" s="881"/>
    </row>
    <row r="25" spans="1:6" ht="12.75" customHeight="1">
      <c r="A25" s="335" t="s">
        <v>396</v>
      </c>
      <c r="B25" s="336" t="s">
        <v>77</v>
      </c>
      <c r="C25" s="311"/>
      <c r="D25" s="330" t="s">
        <v>550</v>
      </c>
      <c r="E25" s="316"/>
      <c r="F25" s="881"/>
    </row>
    <row r="26" spans="1:6" ht="12.75" customHeight="1" thickBot="1">
      <c r="A26" s="338" t="s">
        <v>397</v>
      </c>
      <c r="B26" s="337" t="s">
        <v>78</v>
      </c>
      <c r="C26" s="77"/>
      <c r="D26" s="45"/>
      <c r="E26" s="78"/>
      <c r="F26" s="881"/>
    </row>
    <row r="27" spans="1:6" ht="15.75" customHeight="1" thickBot="1">
      <c r="A27" s="334" t="s">
        <v>398</v>
      </c>
      <c r="B27" s="123" t="s">
        <v>81</v>
      </c>
      <c r="C27" s="310">
        <f>+C19+C24</f>
        <v>0</v>
      </c>
      <c r="D27" s="123" t="s">
        <v>86</v>
      </c>
      <c r="E27" s="315">
        <f>SUM(E19:E26)</f>
        <v>15273016</v>
      </c>
      <c r="F27" s="881"/>
    </row>
    <row r="28" spans="1:6" ht="13.5" thickBot="1">
      <c r="A28" s="334" t="s">
        <v>399</v>
      </c>
      <c r="B28" s="340" t="s">
        <v>82</v>
      </c>
      <c r="C28" s="341">
        <f>+C18+C27</f>
        <v>735207449</v>
      </c>
      <c r="D28" s="340" t="s">
        <v>87</v>
      </c>
      <c r="E28" s="341">
        <f>+E18+E27</f>
        <v>735207449</v>
      </c>
      <c r="F28" s="881"/>
    </row>
    <row r="29" spans="1:6" ht="13.5" thickBot="1">
      <c r="A29" s="334" t="s">
        <v>400</v>
      </c>
      <c r="B29" s="340" t="s">
        <v>526</v>
      </c>
      <c r="C29" s="341" t="str">
        <f>IF(C18-E18&lt;0,E18-C18,"-")</f>
        <v>-</v>
      </c>
      <c r="D29" s="340" t="s">
        <v>527</v>
      </c>
      <c r="E29" s="341">
        <f>IF(C18-E18&gt;0,C18-E18,"-")</f>
        <v>15273016</v>
      </c>
      <c r="F29" s="881"/>
    </row>
    <row r="30" spans="1:6" ht="13.5" thickBot="1">
      <c r="A30" s="334" t="s">
        <v>401</v>
      </c>
      <c r="B30" s="340" t="s">
        <v>596</v>
      </c>
      <c r="C30" s="341" t="str">
        <f>IF(C18+C19-E28&lt;0,E28-(C18+C19),"-")</f>
        <v>-</v>
      </c>
      <c r="D30" s="340" t="s">
        <v>597</v>
      </c>
      <c r="E30" s="341" t="str">
        <f>IF(C18+C19-E28&gt;0,C18+C19-E28,"-")</f>
        <v>-</v>
      </c>
      <c r="F30" s="881"/>
    </row>
    <row r="31" spans="2:4" ht="18.75">
      <c r="B31" s="882"/>
      <c r="C31" s="882"/>
      <c r="D31" s="88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">
      <selection activeCell="C24" sqref="C24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17" t="s">
        <v>516</v>
      </c>
      <c r="C1" s="318"/>
      <c r="D1" s="318"/>
      <c r="E1" s="318"/>
      <c r="F1" s="881" t="s">
        <v>742</v>
      </c>
    </row>
    <row r="2" spans="5:6" ht="14.25" thickBot="1">
      <c r="E2" s="319"/>
      <c r="F2" s="881"/>
    </row>
    <row r="3" spans="1:6" ht="13.5" thickBot="1">
      <c r="A3" s="883" t="s">
        <v>430</v>
      </c>
      <c r="B3" s="320" t="s">
        <v>414</v>
      </c>
      <c r="C3" s="321"/>
      <c r="D3" s="320" t="s">
        <v>416</v>
      </c>
      <c r="E3" s="322"/>
      <c r="F3" s="881"/>
    </row>
    <row r="4" spans="1:6" s="323" customFormat="1" ht="24.75" thickBot="1">
      <c r="A4" s="884"/>
      <c r="B4" s="193" t="s">
        <v>422</v>
      </c>
      <c r="C4" s="194" t="s">
        <v>324</v>
      </c>
      <c r="D4" s="193" t="s">
        <v>422</v>
      </c>
      <c r="E4" s="194" t="s">
        <v>324</v>
      </c>
      <c r="F4" s="881"/>
    </row>
    <row r="5" spans="1:6" s="323" customFormat="1" ht="13.5" thickBot="1">
      <c r="A5" s="324">
        <v>1</v>
      </c>
      <c r="B5" s="325">
        <v>2</v>
      </c>
      <c r="C5" s="326">
        <v>3</v>
      </c>
      <c r="D5" s="325">
        <v>4</v>
      </c>
      <c r="E5" s="327">
        <v>5</v>
      </c>
      <c r="F5" s="881"/>
    </row>
    <row r="6" spans="1:6" ht="25.5" customHeight="1">
      <c r="A6" s="329" t="s">
        <v>377</v>
      </c>
      <c r="B6" s="330" t="s">
        <v>713</v>
      </c>
      <c r="C6" s="306">
        <v>311246547</v>
      </c>
      <c r="D6" s="330" t="s">
        <v>589</v>
      </c>
      <c r="E6" s="312">
        <f>'1.1.melléklet'!C108</f>
        <v>455680964</v>
      </c>
      <c r="F6" s="881"/>
    </row>
    <row r="7" spans="1:6" ht="12.75">
      <c r="A7" s="331" t="s">
        <v>378</v>
      </c>
      <c r="B7" s="332" t="s">
        <v>88</v>
      </c>
      <c r="C7" s="307">
        <f>'1.1.melléklet'!C18</f>
        <v>0</v>
      </c>
      <c r="D7" s="332" t="s">
        <v>93</v>
      </c>
      <c r="E7" s="313">
        <f>'1.1.melléklet'!C109</f>
        <v>0</v>
      </c>
      <c r="F7" s="881"/>
    </row>
    <row r="8" spans="1:6" ht="12.75" customHeight="1">
      <c r="A8" s="331" t="s">
        <v>379</v>
      </c>
      <c r="B8" s="332" t="s">
        <v>372</v>
      </c>
      <c r="C8" s="307"/>
      <c r="D8" s="332" t="s">
        <v>544</v>
      </c>
      <c r="E8" s="313">
        <f>'1.1.melléklet'!C110</f>
        <v>64357443</v>
      </c>
      <c r="F8" s="881"/>
    </row>
    <row r="9" spans="1:6" ht="12.75" customHeight="1">
      <c r="A9" s="331" t="s">
        <v>380</v>
      </c>
      <c r="B9" s="332" t="s">
        <v>89</v>
      </c>
      <c r="C9" s="307">
        <f>'1.1.melléklet'!C52</f>
        <v>0</v>
      </c>
      <c r="D9" s="332" t="s">
        <v>94</v>
      </c>
      <c r="E9" s="313">
        <f>'1.1.melléklet'!C111</f>
        <v>0</v>
      </c>
      <c r="F9" s="881"/>
    </row>
    <row r="10" spans="1:6" ht="12.75" customHeight="1">
      <c r="A10" s="331" t="s">
        <v>381</v>
      </c>
      <c r="B10" s="332" t="s">
        <v>90</v>
      </c>
      <c r="C10" s="307"/>
      <c r="D10" s="332" t="s">
        <v>592</v>
      </c>
      <c r="E10" s="313"/>
      <c r="F10" s="881"/>
    </row>
    <row r="11" spans="1:6" ht="12.75" customHeight="1">
      <c r="A11" s="331" t="s">
        <v>382</v>
      </c>
      <c r="B11" s="332" t="s">
        <v>91</v>
      </c>
      <c r="C11" s="308"/>
      <c r="D11" s="332" t="s">
        <v>408</v>
      </c>
      <c r="E11" s="313">
        <v>182953659</v>
      </c>
      <c r="F11" s="881"/>
    </row>
    <row r="12" spans="1:6" ht="12.75" customHeight="1">
      <c r="A12" s="331" t="s">
        <v>383</v>
      </c>
      <c r="B12" s="45"/>
      <c r="C12" s="307"/>
      <c r="D12" s="45"/>
      <c r="E12" s="313"/>
      <c r="F12" s="881"/>
    </row>
    <row r="13" spans="1:6" ht="12.75" customHeight="1">
      <c r="A13" s="331" t="s">
        <v>384</v>
      </c>
      <c r="B13" s="45"/>
      <c r="C13" s="307"/>
      <c r="D13" s="45"/>
      <c r="E13" s="313"/>
      <c r="F13" s="881"/>
    </row>
    <row r="14" spans="1:6" ht="12.75" customHeight="1">
      <c r="A14" s="331" t="s">
        <v>385</v>
      </c>
      <c r="B14" s="45"/>
      <c r="C14" s="308"/>
      <c r="D14" s="45"/>
      <c r="E14" s="313"/>
      <c r="F14" s="881"/>
    </row>
    <row r="15" spans="1:6" ht="12.75">
      <c r="A15" s="331" t="s">
        <v>386</v>
      </c>
      <c r="B15" s="45"/>
      <c r="C15" s="308"/>
      <c r="D15" s="45"/>
      <c r="E15" s="313"/>
      <c r="F15" s="881"/>
    </row>
    <row r="16" spans="1:6" ht="12.75" customHeight="1" thickBot="1">
      <c r="A16" s="390" t="s">
        <v>387</v>
      </c>
      <c r="B16" s="421"/>
      <c r="C16" s="392"/>
      <c r="D16" s="391" t="s">
        <v>408</v>
      </c>
      <c r="E16" s="363"/>
      <c r="F16" s="881"/>
    </row>
    <row r="17" spans="1:6" ht="15.75" customHeight="1" thickBot="1">
      <c r="A17" s="334" t="s">
        <v>388</v>
      </c>
      <c r="B17" s="123" t="s">
        <v>116</v>
      </c>
      <c r="C17" s="310">
        <f>+C6+C8+C9+C11+C12+C13+C14+C15+C16</f>
        <v>311246547</v>
      </c>
      <c r="D17" s="123" t="s">
        <v>117</v>
      </c>
      <c r="E17" s="315">
        <f>+E6+E8+E10+E11+E12+E13+E14+E15+E16</f>
        <v>702992066</v>
      </c>
      <c r="F17" s="881"/>
    </row>
    <row r="18" spans="1:6" ht="12.75" customHeight="1">
      <c r="A18" s="329" t="s">
        <v>389</v>
      </c>
      <c r="B18" s="344" t="s">
        <v>609</v>
      </c>
      <c r="C18" s="351">
        <f>C19+C20+C21+C22+C23</f>
        <v>500000000</v>
      </c>
      <c r="D18" s="337" t="s">
        <v>548</v>
      </c>
      <c r="E18" s="75">
        <v>108254481</v>
      </c>
      <c r="F18" s="881"/>
    </row>
    <row r="19" spans="1:6" ht="12.75" customHeight="1">
      <c r="A19" s="331" t="s">
        <v>390</v>
      </c>
      <c r="B19" s="345" t="s">
        <v>598</v>
      </c>
      <c r="C19" s="77">
        <v>500000000</v>
      </c>
      <c r="D19" s="337" t="s">
        <v>551</v>
      </c>
      <c r="E19" s="78"/>
      <c r="F19" s="881"/>
    </row>
    <row r="20" spans="1:6" ht="12.75" customHeight="1">
      <c r="A20" s="329" t="s">
        <v>391</v>
      </c>
      <c r="B20" s="345" t="s">
        <v>599</v>
      </c>
      <c r="C20" s="77"/>
      <c r="D20" s="337" t="s">
        <v>513</v>
      </c>
      <c r="E20" s="78"/>
      <c r="F20" s="881"/>
    </row>
    <row r="21" spans="1:6" ht="12.75" customHeight="1">
      <c r="A21" s="331" t="s">
        <v>392</v>
      </c>
      <c r="B21" s="345" t="s">
        <v>600</v>
      </c>
      <c r="C21" s="77"/>
      <c r="D21" s="337" t="s">
        <v>514</v>
      </c>
      <c r="E21" s="78"/>
      <c r="F21" s="881"/>
    </row>
    <row r="22" spans="1:6" ht="12.75" customHeight="1">
      <c r="A22" s="329" t="s">
        <v>393</v>
      </c>
      <c r="B22" s="345" t="s">
        <v>601</v>
      </c>
      <c r="C22" s="77"/>
      <c r="D22" s="336" t="s">
        <v>595</v>
      </c>
      <c r="E22" s="78"/>
      <c r="F22" s="881"/>
    </row>
    <row r="23" spans="1:6" ht="12.75" customHeight="1">
      <c r="A23" s="331" t="s">
        <v>394</v>
      </c>
      <c r="B23" s="346" t="s">
        <v>602</v>
      </c>
      <c r="C23" s="77"/>
      <c r="D23" s="337" t="s">
        <v>552</v>
      </c>
      <c r="E23" s="78"/>
      <c r="F23" s="881"/>
    </row>
    <row r="24" spans="1:6" ht="12.75" customHeight="1">
      <c r="A24" s="329" t="s">
        <v>395</v>
      </c>
      <c r="B24" s="347" t="s">
        <v>603</v>
      </c>
      <c r="C24" s="339">
        <f>+C25+C26+C27+C28+C29</f>
        <v>0</v>
      </c>
      <c r="D24" s="348" t="s">
        <v>550</v>
      </c>
      <c r="E24" s="78"/>
      <c r="F24" s="881"/>
    </row>
    <row r="25" spans="1:6" ht="12.75" customHeight="1">
      <c r="A25" s="331" t="s">
        <v>396</v>
      </c>
      <c r="B25" s="346" t="s">
        <v>604</v>
      </c>
      <c r="C25" s="77"/>
      <c r="D25" s="348" t="s">
        <v>95</v>
      </c>
      <c r="E25" s="78"/>
      <c r="F25" s="881"/>
    </row>
    <row r="26" spans="1:6" ht="12.75" customHeight="1">
      <c r="A26" s="329" t="s">
        <v>397</v>
      </c>
      <c r="B26" s="346" t="s">
        <v>605</v>
      </c>
      <c r="C26" s="77"/>
      <c r="D26" s="343"/>
      <c r="E26" s="78"/>
      <c r="F26" s="881"/>
    </row>
    <row r="27" spans="1:6" ht="12.75" customHeight="1">
      <c r="A27" s="331" t="s">
        <v>398</v>
      </c>
      <c r="B27" s="345" t="s">
        <v>606</v>
      </c>
      <c r="C27" s="77"/>
      <c r="D27" s="119"/>
      <c r="E27" s="78"/>
      <c r="F27" s="881"/>
    </row>
    <row r="28" spans="1:6" ht="12.75" customHeight="1">
      <c r="A28" s="329" t="s">
        <v>399</v>
      </c>
      <c r="B28" s="349" t="s">
        <v>607</v>
      </c>
      <c r="C28" s="77"/>
      <c r="D28" s="45"/>
      <c r="E28" s="78"/>
      <c r="F28" s="881"/>
    </row>
    <row r="29" spans="1:6" ht="12.75" customHeight="1" thickBot="1">
      <c r="A29" s="331" t="s">
        <v>400</v>
      </c>
      <c r="B29" s="350" t="s">
        <v>608</v>
      </c>
      <c r="C29" s="77"/>
      <c r="D29" s="119"/>
      <c r="E29" s="78"/>
      <c r="F29" s="881"/>
    </row>
    <row r="30" spans="1:6" ht="21.75" customHeight="1" thickBot="1">
      <c r="A30" s="334" t="s">
        <v>401</v>
      </c>
      <c r="B30" s="123" t="s">
        <v>92</v>
      </c>
      <c r="C30" s="310">
        <f>+C18+C24</f>
        <v>500000000</v>
      </c>
      <c r="D30" s="123" t="s">
        <v>96</v>
      </c>
      <c r="E30" s="315">
        <f>SUM(E18:E29)</f>
        <v>108254481</v>
      </c>
      <c r="F30" s="881"/>
    </row>
    <row r="31" spans="1:6" ht="13.5" thickBot="1">
      <c r="A31" s="334" t="s">
        <v>402</v>
      </c>
      <c r="B31" s="340" t="s">
        <v>97</v>
      </c>
      <c r="C31" s="341">
        <f>+C17+C30</f>
        <v>811246547</v>
      </c>
      <c r="D31" s="340" t="s">
        <v>98</v>
      </c>
      <c r="E31" s="341">
        <f>+E17+E30</f>
        <v>811246547</v>
      </c>
      <c r="F31" s="881"/>
    </row>
    <row r="32" spans="1:6" ht="13.5" thickBot="1">
      <c r="A32" s="334" t="s">
        <v>403</v>
      </c>
      <c r="B32" s="340" t="s">
        <v>526</v>
      </c>
      <c r="C32" s="341">
        <f>IF(C17-E17&lt;0,E17-C17,"-")</f>
        <v>391745519</v>
      </c>
      <c r="D32" s="340" t="s">
        <v>527</v>
      </c>
      <c r="E32" s="341" t="str">
        <f>IF(C17-E17&gt;0,C17-E17,"-")</f>
        <v>-</v>
      </c>
      <c r="F32" s="881"/>
    </row>
    <row r="33" spans="1:6" ht="13.5" thickBot="1">
      <c r="A33" s="334" t="s">
        <v>404</v>
      </c>
      <c r="B33" s="340" t="s">
        <v>596</v>
      </c>
      <c r="C33" s="341" t="str">
        <f>IF(C17+C18-E31&lt;0,E31-(C17+C18),"-")</f>
        <v>-</v>
      </c>
      <c r="D33" s="340" t="s">
        <v>597</v>
      </c>
      <c r="E33" s="341" t="str">
        <f>IF(C17+C18-E31&gt;0,C17+C18-E31,"-")</f>
        <v>-</v>
      </c>
      <c r="F33" s="88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508</v>
      </c>
      <c r="E1" s="127" t="s">
        <v>512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764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1046453996</v>
      </c>
      <c r="C6" s="132" t="s">
        <v>100</v>
      </c>
      <c r="D6" s="135">
        <f>+'2.1.melléklet '!C18+'2.2.melléklet '!C17</f>
        <v>1046453996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500000000</v>
      </c>
      <c r="C7" s="132" t="s">
        <v>102</v>
      </c>
      <c r="D7" s="135">
        <f>+'2.1.melléklet '!C27+'2.2.melléklet '!C30</f>
        <v>500000000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1546453996</v>
      </c>
      <c r="C8" s="132" t="s">
        <v>104</v>
      </c>
      <c r="D8" s="135">
        <f>+'2.1.melléklet '!C28+'2.2.melléklet '!C31</f>
        <v>1546453996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5" t="s">
        <v>765</v>
      </c>
      <c r="B11" s="134"/>
      <c r="C11" s="142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110</v>
      </c>
      <c r="B13" s="133">
        <f>+'1.1.melléklet'!C124</f>
        <v>1422926499</v>
      </c>
      <c r="C13" s="132" t="s">
        <v>109</v>
      </c>
      <c r="D13" s="135">
        <f>+'2.1.melléklet '!E18+'2.2.melléklet '!E17</f>
        <v>1422926499</v>
      </c>
      <c r="E13" s="133">
        <f t="shared" si="0"/>
        <v>0</v>
      </c>
    </row>
    <row r="14" spans="1:5" ht="12.75">
      <c r="A14" s="132" t="s">
        <v>614</v>
      </c>
      <c r="B14" s="133">
        <f>+'1.1.melléklet'!C144</f>
        <v>123527497</v>
      </c>
      <c r="C14" s="132" t="s">
        <v>106</v>
      </c>
      <c r="D14" s="135">
        <f>+'2.1.melléklet '!E27+'2.2.melléklet '!E30</f>
        <v>123527497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1546453996</v>
      </c>
      <c r="C15" s="132" t="s">
        <v>105</v>
      </c>
      <c r="D15" s="135">
        <f>+'2.1.melléklet '!E28+'2.2.melléklet '!E31</f>
        <v>1546453996</v>
      </c>
      <c r="E15" s="133">
        <f t="shared" si="0"/>
        <v>0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5" sqref="E5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885" t="s">
        <v>160</v>
      </c>
      <c r="B1" s="885"/>
      <c r="C1" s="885"/>
      <c r="D1" s="885"/>
      <c r="E1" s="885"/>
      <c r="F1" s="885"/>
    </row>
    <row r="2" spans="1:7" ht="15.75" customHeight="1" thickBot="1">
      <c r="A2" s="146"/>
      <c r="B2" s="146"/>
      <c r="C2" s="886"/>
      <c r="D2" s="886"/>
      <c r="E2" s="893"/>
      <c r="F2" s="893"/>
      <c r="G2" s="153"/>
    </row>
    <row r="3" spans="1:6" ht="63" customHeight="1">
      <c r="A3" s="889" t="s">
        <v>375</v>
      </c>
      <c r="B3" s="891" t="s">
        <v>555</v>
      </c>
      <c r="C3" s="891" t="s">
        <v>615</v>
      </c>
      <c r="D3" s="891"/>
      <c r="E3" s="891"/>
      <c r="F3" s="887" t="s">
        <v>610</v>
      </c>
    </row>
    <row r="4" spans="1:6" ht="15.75" thickBot="1">
      <c r="A4" s="890"/>
      <c r="B4" s="892"/>
      <c r="C4" s="148" t="s">
        <v>702</v>
      </c>
      <c r="D4" s="148" t="s">
        <v>723</v>
      </c>
      <c r="E4" s="148" t="s">
        <v>732</v>
      </c>
      <c r="F4" s="888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377</v>
      </c>
      <c r="B6" s="170" t="s">
        <v>297</v>
      </c>
      <c r="C6" s="171"/>
      <c r="D6" s="171"/>
      <c r="E6" s="171"/>
      <c r="F6" s="156">
        <f>SUM(C6:E6)</f>
        <v>0</v>
      </c>
    </row>
    <row r="7" spans="1:6" ht="15">
      <c r="A7" s="147" t="s">
        <v>378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379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380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381</v>
      </c>
      <c r="B10" s="174"/>
      <c r="C10" s="175"/>
      <c r="D10" s="175"/>
      <c r="E10" s="175"/>
      <c r="F10" s="157">
        <f>SUM(C10:E10)</f>
        <v>0</v>
      </c>
    </row>
    <row r="11" spans="1:6" s="453" customFormat="1" ht="15" thickBot="1">
      <c r="A11" s="450" t="s">
        <v>382</v>
      </c>
      <c r="B11" s="155" t="s">
        <v>556</v>
      </c>
      <c r="C11" s="451">
        <f>SUM(C6:C10)</f>
        <v>0</v>
      </c>
      <c r="D11" s="451">
        <f>SUM(D6:D10)</f>
        <v>0</v>
      </c>
      <c r="E11" s="451">
        <f>SUM(E6:E10)</f>
        <v>0</v>
      </c>
      <c r="F11" s="4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2/2019. (I.29.)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2019-01-25T07:05:39Z</cp:lastPrinted>
  <dcterms:created xsi:type="dcterms:W3CDTF">1999-10-30T10:30:45Z</dcterms:created>
  <dcterms:modified xsi:type="dcterms:W3CDTF">2019-01-25T09:04:06Z</dcterms:modified>
  <cp:category/>
  <cp:version/>
  <cp:contentType/>
  <cp:contentStatus/>
</cp:coreProperties>
</file>