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5"/>
  </bookViews>
  <sheets>
    <sheet name="bevételi összesen" sheetId="1" r:id="rId1"/>
    <sheet name="állami támogatások2014" sheetId="2" r:id="rId2"/>
    <sheet name="hatósági j és egyéb2014" sheetId="3" r:id="rId3"/>
    <sheet name="átvett eszköz" sheetId="4" r:id="rId4"/>
    <sheet name="egyéb sajátos bevétel" sheetId="5" r:id="rId5"/>
    <sheet name="létszámok" sheetId="6" r:id="rId6"/>
  </sheets>
  <externalReferences>
    <externalReference r:id="rId9"/>
  </externalReferences>
  <definedNames>
    <definedName name="_xlnm.Print_Titles" localSheetId="1">'állami támogatások2014'!$1:$7</definedName>
    <definedName name="_xlnm.Print_Titles" localSheetId="0">'bevételi összesen'!$A:$A,'bevételi összesen'!$1:$5</definedName>
    <definedName name="_xlnm.Print_Titles" localSheetId="2">'hatósági j és egyéb2014'!$1:$5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penzugy1</author>
  </authors>
  <commentList>
    <comment ref="M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javítani kell
</t>
        </r>
      </text>
    </comment>
    <comment ref="P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kiegészítve azzal, hogy a fenntartói kiegészítés csa 976
</t>
        </r>
      </text>
    </comment>
    <comment ref="B39" authorId="1">
      <text>
        <r>
          <rPr>
            <b/>
            <sz val="8"/>
            <rFont val="Tahoma"/>
            <family val="2"/>
          </rPr>
          <t>penzugy1:</t>
        </r>
        <r>
          <rPr>
            <sz val="8"/>
            <rFont val="Tahoma"/>
            <family val="2"/>
          </rPr>
          <t xml:space="preserve">
Áfa korrekció ipari park
</t>
        </r>
      </text>
    </comment>
  </commentList>
</comments>
</file>

<file path=xl/sharedStrings.xml><?xml version="1.0" encoding="utf-8"?>
<sst xmlns="http://schemas.openxmlformats.org/spreadsheetml/2006/main" count="306" uniqueCount="279">
  <si>
    <t>RÁCKEVE VÁROS</t>
  </si>
  <si>
    <t>adatok ezer Ft-ban</t>
  </si>
  <si>
    <t xml:space="preserve">                  MEGNEVEZÉS</t>
  </si>
  <si>
    <t>1. Tárgyi eszköz értékesítés</t>
  </si>
  <si>
    <t>BEVÉTELEK ÖSSZESEN</t>
  </si>
  <si>
    <t>Bölcsőde</t>
  </si>
  <si>
    <t>Iskola</t>
  </si>
  <si>
    <t>tár</t>
  </si>
  <si>
    <t>Központ</t>
  </si>
  <si>
    <t>ÖSSZ.</t>
  </si>
  <si>
    <t>Rendelő</t>
  </si>
  <si>
    <t>VÁROS</t>
  </si>
  <si>
    <t>ÖSSZESEN</t>
  </si>
  <si>
    <t>Polgm.Hiv.</t>
  </si>
  <si>
    <t>össz.</t>
  </si>
  <si>
    <t>1. cím</t>
  </si>
  <si>
    <t>3.1 alcím</t>
  </si>
  <si>
    <t>Címek</t>
  </si>
  <si>
    <t>1.cím össz</t>
  </si>
  <si>
    <t>2.cím össz</t>
  </si>
  <si>
    <t>3.cím</t>
  </si>
  <si>
    <t>1-3 cím össz</t>
  </si>
  <si>
    <t>eredeti ei.</t>
  </si>
  <si>
    <t>1.1Hatósági jogkörhöz köthető műk.bev.</t>
  </si>
  <si>
    <t>1.2 Egyéb saját bevétel</t>
  </si>
  <si>
    <t>1.3 ÁFA bevétel és visszatérülés</t>
  </si>
  <si>
    <t>1.4 Hozam- és kamatbevételek</t>
  </si>
  <si>
    <t>1.5 Műk.célú pe. átvétel államh.kívülről</t>
  </si>
  <si>
    <t>3. Felhalm.célú átvét.álh.tart.kívülről</t>
  </si>
  <si>
    <t>2. Pénzforg.nélküli bevétel-előző évi pénzm.</t>
  </si>
  <si>
    <t>4. Értékpapír bevételek</t>
  </si>
  <si>
    <t>5. Továbbadási célú bev.ÁHT.belülről össz.</t>
  </si>
  <si>
    <t>6. Továbbadási célú bev.ÁHT kívülről össz.</t>
  </si>
  <si>
    <t>1. Tám.kölcsön visszatér. össz.</t>
  </si>
  <si>
    <t>3.3 Likviditási célú hitel</t>
  </si>
  <si>
    <t>3. Hitelfelvétel összesen</t>
  </si>
  <si>
    <t>VISSATÉR.PÉNZFORG.NÉLKÜLI BEV</t>
  </si>
  <si>
    <t>2. Pü.-i befektet. bevételei</t>
  </si>
  <si>
    <t>I.INTÉZM.MŰKÖDÉSI BEV. ÖSSZESEN</t>
  </si>
  <si>
    <t>IV. FELHALM.ÉS TŐKE JELL. BEVÉT.</t>
  </si>
  <si>
    <t>V. HITEL.ÉRTÉKPAP,TÁM.KÖLCSÖN</t>
  </si>
  <si>
    <t>III. TÁMOGAT.TÁM.ÉRTÉKŰ BEV.,KIEG.</t>
  </si>
  <si>
    <t>1. Önkorm. Sajátos működési bev. Össz.</t>
  </si>
  <si>
    <t>1.1 Helyi adó</t>
  </si>
  <si>
    <t>1.1.1 építményadó</t>
  </si>
  <si>
    <t>1.1.2 iparűzési adó</t>
  </si>
  <si>
    <t>1.1.3 idegenforgalmi adó</t>
  </si>
  <si>
    <t>1.2 Átengedett központi adók</t>
  </si>
  <si>
    <t>1.2.1 Személyi jövedelemadó</t>
  </si>
  <si>
    <t>1.2.2 Gépjárműadó</t>
  </si>
  <si>
    <t>1.2.3 Termőföld bérbead.szárm.szemjöv.a.</t>
  </si>
  <si>
    <t>1.3 Pótlékok, bírságok (helyi adó után)</t>
  </si>
  <si>
    <t>1.4 Egyéb önkorm. sajátos műk.bev.</t>
  </si>
  <si>
    <t>II. Önkorm.sajátos bevételei mindössz.</t>
  </si>
  <si>
    <t>2. Önkor. Sajátos felhalmozási célú bev.</t>
  </si>
  <si>
    <t>1.1 Önkorm. költségv. tám. össz.</t>
  </si>
  <si>
    <t>1.1.1 normatív állami hozzájárulás</t>
  </si>
  <si>
    <t>1.1.2 Normatív kötött felhaszn.tám.</t>
  </si>
  <si>
    <t>1.1.3 központosított előirányzat</t>
  </si>
  <si>
    <t>1.1.4 fejl.célú támogatás</t>
  </si>
  <si>
    <t>1.2. Támogatásértékű működési bevétel</t>
  </si>
  <si>
    <t>1.3 Támogatásértékű felhalmozási bev.</t>
  </si>
  <si>
    <t>1.4. Kiegészítések, visszatérülések</t>
  </si>
  <si>
    <t>Vált.%</t>
  </si>
  <si>
    <t xml:space="preserve">3.2 Hosszúlejáratú hitel  (fejlesztési célú) </t>
  </si>
  <si>
    <t>Szakorv.</t>
  </si>
  <si>
    <t xml:space="preserve">1.2.4. Luxusadó </t>
  </si>
  <si>
    <t>1.1.4 telekadó</t>
  </si>
  <si>
    <t xml:space="preserve">3.1 Rövidlejáratú hitel </t>
  </si>
  <si>
    <r>
      <t xml:space="preserve">1.2.1 </t>
    </r>
    <r>
      <rPr>
        <sz val="12"/>
        <rFont val="Arial"/>
        <family val="2"/>
      </rPr>
      <t>ebből: társadalombiztosítási alaptól</t>
    </r>
  </si>
  <si>
    <t xml:space="preserve">                                                                                                    adatok ezer Ft-ban</t>
  </si>
  <si>
    <t>Átadó, feladat megnevezése</t>
  </si>
  <si>
    <t xml:space="preserve">1. MŰKÖDÉSI CÉLÚ (Támogatásértékű  bevétel) </t>
  </si>
  <si>
    <t>Gyermektartás díj megelőlegezés Ifju. Családü., Szoc.ésEsélyegy.Min.</t>
  </si>
  <si>
    <t>1. MŰKÖDÉSI CÉLÚ ÖSSZESEN</t>
  </si>
  <si>
    <t>2. FEJLESZTÉSI CÉLÚ</t>
  </si>
  <si>
    <t>2. FEJLESZTÉSI CÉLÚ ÖSSZESEN</t>
  </si>
  <si>
    <t>3. ÁTVETT PÉNZESZKÖZÖK MINDÖSSZESEN</t>
  </si>
  <si>
    <t xml:space="preserve">                     Megnevezés</t>
  </si>
  <si>
    <t>Polgármesteri Hivatal</t>
  </si>
  <si>
    <t xml:space="preserve">1. Hatósági  jogkörhöz köthető  működési bevételek  </t>
  </si>
  <si>
    <t xml:space="preserve">                                működési bevétel </t>
  </si>
  <si>
    <t xml:space="preserve">Igazgatási szolgáltaltási díjbevétel                          </t>
  </si>
  <si>
    <t xml:space="preserve">          okmányirodai </t>
  </si>
  <si>
    <r>
      <t xml:space="preserve">          önkorm.igazgatás </t>
    </r>
    <r>
      <rPr>
        <sz val="8"/>
        <color indexed="8"/>
        <rFont val="Thorndale"/>
        <family val="0"/>
      </rPr>
      <t xml:space="preserve">( telepheléy eng. </t>
    </r>
  </si>
  <si>
    <t xml:space="preserve">          Végrehajtási bírság </t>
  </si>
  <si>
    <t xml:space="preserve">          Növényvédelmi bírság </t>
  </si>
  <si>
    <t xml:space="preserve">1.                                   Összesen </t>
  </si>
  <si>
    <t xml:space="preserve">2  .Egyéb saját bevételek </t>
  </si>
  <si>
    <t>Ráckevei Újság – értékesítés</t>
  </si>
  <si>
    <t xml:space="preserve">Önkorm.Igazgatás kiadványok, térképek ért. </t>
  </si>
  <si>
    <t xml:space="preserve">            fénymásolás, nyomdai bev.</t>
  </si>
  <si>
    <t xml:space="preserve">            Pm. Mü. Közp.(karbantart.-hoz)</t>
  </si>
  <si>
    <t xml:space="preserve">            Illetékbélyeg értékesítés jutaléka</t>
  </si>
  <si>
    <t xml:space="preserve">            közterület  használat </t>
  </si>
  <si>
    <t xml:space="preserve">Ráckevei Újság – hirdetés </t>
  </si>
  <si>
    <t xml:space="preserve">                                - hirdetési díj</t>
  </si>
  <si>
    <r>
      <t>Német Kisebbség</t>
    </r>
    <r>
      <rPr>
        <sz val="11"/>
        <color indexed="8"/>
        <rFont val="Times New Roman"/>
        <family val="1"/>
      </rPr>
      <t xml:space="preserve">- rendezvény díj </t>
    </r>
  </si>
  <si>
    <t>2.1. Továbbszámlázott belf.szolgáltatás</t>
  </si>
  <si>
    <t>Szell. és anyagi infrastr.magáncélú ig.</t>
  </si>
  <si>
    <t>Szoc.segély,köztemetés visszafiz.</t>
  </si>
  <si>
    <t xml:space="preserve">2.                                Összesen </t>
  </si>
  <si>
    <t xml:space="preserve">                                     EGYÜTT </t>
  </si>
  <si>
    <r>
      <t xml:space="preserve">           </t>
    </r>
    <r>
      <rPr>
        <b/>
        <sz val="11"/>
        <rFont val="Arial"/>
        <family val="2"/>
      </rPr>
      <t>Megnevezés</t>
    </r>
  </si>
  <si>
    <t xml:space="preserve">            Megjegyzés</t>
  </si>
  <si>
    <t xml:space="preserve">javaslat </t>
  </si>
  <si>
    <t>I. MŰKÖDÉSI CÉLÚ BEVÉTEL</t>
  </si>
  <si>
    <t xml:space="preserve">   Talajterhelési díj</t>
  </si>
  <si>
    <t xml:space="preserve">   Parkolódíj megváltás</t>
  </si>
  <si>
    <t xml:space="preserve">   Helyszini   bírság </t>
  </si>
  <si>
    <t>I. MŰKÖDÉSI CÉLÚ BEV. ÖSSZ.</t>
  </si>
  <si>
    <t>II. FEJLESZTÉSI CÉLÚ BEVÉTEL</t>
  </si>
  <si>
    <t xml:space="preserve">   Önkormányzati lakásértékesítés</t>
  </si>
  <si>
    <t>Önkorm.ingatlanok és eszközök bérbe-</t>
  </si>
  <si>
    <t xml:space="preserve">                      adásából származó bevétel</t>
  </si>
  <si>
    <t xml:space="preserve">   Mezőgazdasági földterületek bérl.díja</t>
  </si>
  <si>
    <t xml:space="preserve">   Különféle terület bérleti díjak</t>
  </si>
  <si>
    <t xml:space="preserve">  Üzemeltetésre átadott vagyontárgyak</t>
  </si>
  <si>
    <t xml:space="preserve">     bérleti díja - Ráckeve  önkormányzat </t>
  </si>
  <si>
    <t xml:space="preserve">  Üzemeltetésre átadott vagyont.együtt</t>
  </si>
  <si>
    <t>II. FEJL. CÉLÚ BEVÉTEL ÖSSZ.</t>
  </si>
  <si>
    <t>III. BEVÉTEL MINDÖSSZESEN (I+II)</t>
  </si>
  <si>
    <t xml:space="preserve"> </t>
  </si>
  <si>
    <t>*</t>
  </si>
  <si>
    <r>
      <t xml:space="preserve">                            </t>
    </r>
    <r>
      <rPr>
        <b/>
        <sz val="11"/>
        <color indexed="8"/>
        <rFont val="Arial"/>
        <family val="2"/>
      </rPr>
      <t xml:space="preserve"> NORMATÍV HOZZÁJÁRULÁSOK ÉS  NORMATÍV KÖTÖTT   </t>
    </r>
  </si>
  <si>
    <t>Polgármesteri Hivatal összesen</t>
  </si>
  <si>
    <t>hulladékgazdálkodási b</t>
  </si>
  <si>
    <t>megnézni</t>
  </si>
  <si>
    <t>Mórus kft van-e</t>
  </si>
  <si>
    <t>Ipari Parkkal egyzetetni</t>
  </si>
  <si>
    <t>2. melléklet</t>
  </si>
  <si>
    <t>áfa</t>
  </si>
  <si>
    <t xml:space="preserve">     2/e.sz. melléklet</t>
  </si>
  <si>
    <t xml:space="preserve">        adatok ezer Ft-ban</t>
  </si>
  <si>
    <t xml:space="preserve">Otthonteremtési  támogatásra </t>
  </si>
  <si>
    <t>víztornyok bérlete bevétele</t>
  </si>
  <si>
    <t>fővárosi vízművek támogatása</t>
  </si>
  <si>
    <t>Testvérvárosi pályázat</t>
  </si>
  <si>
    <t>honlap fejlesztés megtérülése</t>
  </si>
  <si>
    <t>munkaügyi központtól közcélú támogatására</t>
  </si>
  <si>
    <t>csatorna beruházás</t>
  </si>
  <si>
    <t>Akadálymentesítés pályázat megtérülő</t>
  </si>
  <si>
    <t>polgármesteri hivatal</t>
  </si>
  <si>
    <t>önkormányzat</t>
  </si>
  <si>
    <t>Tűzoltóság</t>
  </si>
  <si>
    <t>Önkormányzat összesen</t>
  </si>
  <si>
    <t>önkormányzati bevételek</t>
  </si>
  <si>
    <t>Tűzoltóságra elkülönített átvétel</t>
  </si>
  <si>
    <t>eljárási bírság</t>
  </si>
  <si>
    <t>Építésügyi Hivatal – eljárási b</t>
  </si>
  <si>
    <t xml:space="preserve">Igazgatási szolgáltaltási díjbevétel      műszak                    </t>
  </si>
  <si>
    <t>orvosi ügyelet</t>
  </si>
  <si>
    <t>megjegyzés</t>
  </si>
  <si>
    <t>besorolás szerintit finanszíroznak, nem pontos adat ! Ennél kevesebblesz!</t>
  </si>
  <si>
    <t>Vízminőség javítás pályázat</t>
  </si>
  <si>
    <t>"levegőt" pályázat támogatása</t>
  </si>
  <si>
    <t xml:space="preserve"> VIGI /Általános</t>
  </si>
  <si>
    <t>VIGI/Művész.</t>
  </si>
  <si>
    <t>VIGI Ped Szakszolgálat</t>
  </si>
  <si>
    <t>LÉTSZÁM KERETEK CÍMREND SZERINT</t>
  </si>
  <si>
    <t>3/a/1. sz. melléklet</t>
  </si>
  <si>
    <t>Cím</t>
  </si>
  <si>
    <t>Alcím</t>
  </si>
  <si>
    <t xml:space="preserve">          Intézmény megnevezése</t>
  </si>
  <si>
    <t xml:space="preserve"> javaslat</t>
  </si>
  <si>
    <t>(fő)</t>
  </si>
  <si>
    <t>Területi igazgatás</t>
  </si>
  <si>
    <t>Önkormányzati igazgatás</t>
  </si>
  <si>
    <t>ebből: Térmesteri feladatok</t>
  </si>
  <si>
    <t xml:space="preserve">             Közterületfelügyelő</t>
  </si>
  <si>
    <t xml:space="preserve">              </t>
  </si>
  <si>
    <t>támogatott</t>
  </si>
  <si>
    <t>Városi Intézményi Gazdasági Iroda</t>
  </si>
  <si>
    <t>ebből önkéntes tűzoltóság önkormányzati feladatként</t>
  </si>
  <si>
    <t>Skarica Máté Városi Könyvtár</t>
  </si>
  <si>
    <t>Ács Károly Művelődési Központ**</t>
  </si>
  <si>
    <t>Szakorvosi Rendelőintézet</t>
  </si>
  <si>
    <t>1-3</t>
  </si>
  <si>
    <t>VÁROS ÖSSZESEN</t>
  </si>
  <si>
    <t>Önkormányzat</t>
  </si>
  <si>
    <t>ebből ÁFÁI működteté</t>
  </si>
  <si>
    <t>ebből Ránki Gy működtetés</t>
  </si>
  <si>
    <t>ebből ADY gimnázium működtetés</t>
  </si>
  <si>
    <t>ebből pedagógia szakszolg működteté</t>
  </si>
  <si>
    <t>ebből tourinform iroda</t>
  </si>
  <si>
    <t>ebből múzeum</t>
  </si>
  <si>
    <t>VIGI</t>
  </si>
  <si>
    <t>ebből vigi</t>
  </si>
  <si>
    <t>2</t>
  </si>
  <si>
    <t>2,5</t>
  </si>
  <si>
    <t>2,6</t>
  </si>
  <si>
    <t>2,7</t>
  </si>
  <si>
    <t>normatíva elmaradt</t>
  </si>
  <si>
    <t>konyha</t>
  </si>
  <si>
    <r>
      <t xml:space="preserve">RÁCKEVE VÁROS                                                                              </t>
    </r>
    <r>
      <rPr>
        <b/>
        <sz val="10.9"/>
        <color indexed="8"/>
        <rFont val="Albany"/>
        <family val="0"/>
      </rPr>
      <t xml:space="preserve"> 2/c. sz. melléklet</t>
    </r>
  </si>
  <si>
    <t>Támogatásértékü bevételek</t>
  </si>
  <si>
    <t>Családi ünnepek esketés</t>
  </si>
  <si>
    <t>Államháztartáson belüli továbbszámlázás</t>
  </si>
  <si>
    <t>Államháztartáson kívüli továbbszámlázás</t>
  </si>
  <si>
    <t>Kötbér, bírság, egyéb kártérítés,visszatérülés , közbeszerzési bevételek</t>
  </si>
  <si>
    <t>ÁKMK</t>
  </si>
  <si>
    <t>Könyvtár</t>
  </si>
  <si>
    <t>VIGI/ TŰ</t>
  </si>
  <si>
    <t xml:space="preserve">VIGI </t>
  </si>
  <si>
    <t xml:space="preserve">                    EGYES BEVÉTELI ELŐIRÁNYZATOK      2014.év</t>
  </si>
  <si>
    <r>
      <t xml:space="preserve"> </t>
    </r>
    <r>
      <rPr>
        <b/>
        <sz val="12"/>
        <rFont val="Arial"/>
        <family val="2"/>
      </rPr>
      <t>BEVÉTELI ELŐIRÁNYZAT CÍMREND SZERINT 2014</t>
    </r>
  </si>
  <si>
    <t>csatorna utáni bevétel</t>
  </si>
  <si>
    <t>DAKÖV 7350, hiteles 400</t>
  </si>
  <si>
    <t>2013 évi tény</t>
  </si>
  <si>
    <t xml:space="preserve">           M E G N E V E Z É S </t>
  </si>
  <si>
    <t>mennyi-</t>
  </si>
  <si>
    <t>fajlagos</t>
  </si>
  <si>
    <t>2013 év</t>
  </si>
  <si>
    <t>eltérés</t>
  </si>
  <si>
    <t>sége</t>
  </si>
  <si>
    <t>összeg Ft</t>
  </si>
  <si>
    <t>NORMATÍV  HOZZÁJÁRULÁSOK</t>
  </si>
  <si>
    <t>I. Egyéb ágazat</t>
  </si>
  <si>
    <t>1/ Települési önkormányzatok feladatai</t>
  </si>
  <si>
    <t>önkormányzati hivatal működése</t>
  </si>
  <si>
    <t>csökkenő elismert létszám</t>
  </si>
  <si>
    <t>település üzemeltetés zöldterület</t>
  </si>
  <si>
    <t>közvilágítás</t>
  </si>
  <si>
    <t>köztemető</t>
  </si>
  <si>
    <t>szennyvíz</t>
  </si>
  <si>
    <t>Közutak üzemeltetése</t>
  </si>
  <si>
    <t>összesen</t>
  </si>
  <si>
    <t>beszámítás</t>
  </si>
  <si>
    <t>finanszírozás</t>
  </si>
  <si>
    <t>egyéb önkormányzati feladatok</t>
  </si>
  <si>
    <t>üdülőhelyi feladatok</t>
  </si>
  <si>
    <t>lakott külterület</t>
  </si>
  <si>
    <t>Települési önkorm. feladatai össz.</t>
  </si>
  <si>
    <t>6/  Közműv.,és közgyüjt.fa.</t>
  </si>
  <si>
    <t>II.Szociális normatívák</t>
  </si>
  <si>
    <t>1. Pénzbeli  szociális juttatások</t>
  </si>
  <si>
    <t>2. Szociális és gyermekjóléti alapszolg.fela.</t>
  </si>
  <si>
    <t>2.1.1 családsegítés</t>
  </si>
  <si>
    <t>családsegítés társulási kiegészítés</t>
  </si>
  <si>
    <t>gyermekjóléti ellátások</t>
  </si>
  <si>
    <t>gyermekjóléti társulási kiegészítés</t>
  </si>
  <si>
    <t>Szociális étkeztetés</t>
  </si>
  <si>
    <t>Házi segítségnyújtás</t>
  </si>
  <si>
    <t>Nappali ellátás</t>
  </si>
  <si>
    <t>falugondnoki szolgáltatás</t>
  </si>
  <si>
    <t>családi napközi</t>
  </si>
  <si>
    <t>családi gyermekfelügyelet</t>
  </si>
  <si>
    <t>2. Szoc. és gyermekjóléti alapszolg.fela.együtt</t>
  </si>
  <si>
    <t>3. Gyermekek napközbeni ellátása</t>
  </si>
  <si>
    <t>3.1 Bölcsődei ellátás</t>
  </si>
  <si>
    <t>csökkenő gyermekszám !!!</t>
  </si>
  <si>
    <t>pedagógus bérezés 8 hónapa</t>
  </si>
  <si>
    <t>pedagógusokat segítők bére 8 hónap</t>
  </si>
  <si>
    <t>pedagógus bérezés 4 hónapa</t>
  </si>
  <si>
    <t>pedagógusokat segítők bére 4 hónap</t>
  </si>
  <si>
    <t>működtetés 8 hó</t>
  </si>
  <si>
    <t>működtetés 4 hó</t>
  </si>
  <si>
    <t>1. Óvoda összesen</t>
  </si>
  <si>
    <t>kiadás-növekménnyel is jár</t>
  </si>
  <si>
    <t>Étkeztetési feladatok</t>
  </si>
  <si>
    <t xml:space="preserve"> NORMATÍV HOZZÁJÁR. ÉS KÖTÖTT  </t>
  </si>
  <si>
    <t>TÁMOGATÁS ÖSSZESEN</t>
  </si>
  <si>
    <t>gimnázium működtetés</t>
  </si>
  <si>
    <t>Szociális feladatok (böcsőde és CSSK)</t>
  </si>
  <si>
    <t>múzeum támogatása</t>
  </si>
  <si>
    <t xml:space="preserve">                                                              2 0 14. É V </t>
  </si>
  <si>
    <t>ÁROP</t>
  </si>
  <si>
    <t>vismaior</t>
  </si>
  <si>
    <t>informatika</t>
  </si>
  <si>
    <t>további egyenlőre nempontosan ismert támogatás</t>
  </si>
  <si>
    <t xml:space="preserve">étkeztetés üzemeltetési támogatása </t>
  </si>
  <si>
    <t>tanyagondnoki pályázatokra</t>
  </si>
  <si>
    <t xml:space="preserve">VIGI Gimnázium </t>
  </si>
  <si>
    <t>VIGI konyha</t>
  </si>
  <si>
    <t>BEVÉTELI ELŐIRÁNYZAT  2014</t>
  </si>
  <si>
    <t xml:space="preserve">      2014. ÉV </t>
  </si>
  <si>
    <t xml:space="preserve">normatíva pótigény </t>
  </si>
  <si>
    <t>hátrányos gyermekek</t>
  </si>
  <si>
    <t>üzemeltetési feladatok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</si>
</sst>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#,##0.000"/>
    <numFmt numFmtId="168" formatCode="0.0000"/>
    <numFmt numFmtId="169" formatCode="0.000"/>
    <numFmt numFmtId="170" formatCode="mmm\ dd"/>
    <numFmt numFmtId="171" formatCode="#,##0.00000"/>
    <numFmt numFmtId="172" formatCode="0.00000"/>
    <numFmt numFmtId="173" formatCode="#,##0.00_ ;[Red]\-#,##0.00\ 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8"/>
      <name val="Albany"/>
      <family val="0"/>
    </font>
    <font>
      <b/>
      <sz val="10.9"/>
      <color indexed="8"/>
      <name val="Albany"/>
      <family val="0"/>
    </font>
    <font>
      <sz val="10"/>
      <color indexed="8"/>
      <name val="Arial"/>
      <family val="2"/>
    </font>
    <font>
      <b/>
      <sz val="12"/>
      <color indexed="8"/>
      <name val="Albany"/>
      <family val="2"/>
    </font>
    <font>
      <b/>
      <sz val="10"/>
      <color indexed="8"/>
      <name val="Albany"/>
      <family val="2"/>
    </font>
    <font>
      <sz val="12"/>
      <color indexed="8"/>
      <name val="Albany"/>
      <family val="2"/>
    </font>
    <font>
      <sz val="11"/>
      <color indexed="8"/>
      <name val="Albany"/>
      <family val="2"/>
    </font>
    <font>
      <sz val="10"/>
      <color indexed="8"/>
      <name val="Albany"/>
      <family val="2"/>
    </font>
    <font>
      <b/>
      <sz val="13"/>
      <color indexed="8"/>
      <name val="Times New Roman"/>
      <family val="1"/>
    </font>
    <font>
      <b/>
      <sz val="8"/>
      <name val="Arial"/>
      <family val="2"/>
    </font>
    <font>
      <b/>
      <sz val="11"/>
      <color indexed="8"/>
      <name val="Thorndale"/>
      <family val="0"/>
    </font>
    <font>
      <sz val="12"/>
      <color indexed="8"/>
      <name val="Thorndale"/>
      <family val="0"/>
    </font>
    <font>
      <sz val="11"/>
      <color indexed="8"/>
      <name val="Thorndale"/>
      <family val="0"/>
    </font>
    <font>
      <sz val="8"/>
      <color indexed="8"/>
      <name val="Thorndale"/>
      <family val="0"/>
    </font>
    <font>
      <b/>
      <i/>
      <sz val="11"/>
      <color indexed="8"/>
      <name val="Thorndale"/>
      <family val="0"/>
    </font>
    <font>
      <sz val="10"/>
      <color indexed="8"/>
      <name val="Thorndale"/>
      <family val="0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color indexed="8"/>
      <name val="Thorndale"/>
      <family val="0"/>
    </font>
    <font>
      <b/>
      <sz val="12"/>
      <color indexed="8"/>
      <name val="Thorndale"/>
      <family val="0"/>
    </font>
    <font>
      <b/>
      <i/>
      <sz val="12"/>
      <color indexed="8"/>
      <name val="Thorndale"/>
      <family val="0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sz val="11"/>
      <color indexed="12"/>
      <name val="Thorndale"/>
      <family val="0"/>
    </font>
    <font>
      <sz val="12"/>
      <color indexed="10"/>
      <name val="Albany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b/>
      <sz val="12"/>
      <name val="Albany"/>
      <family val="2"/>
    </font>
    <font>
      <b/>
      <sz val="13"/>
      <name val="Albany"/>
      <family val="2"/>
    </font>
    <font>
      <b/>
      <sz val="10"/>
      <color indexed="12"/>
      <name val="Arial"/>
      <family val="2"/>
    </font>
    <font>
      <sz val="10.9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ck"/>
      <top style="thick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68" fillId="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7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17" borderId="7" applyNumberFormat="0" applyFont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21" borderId="0" applyNumberFormat="0" applyBorder="0" applyAlignment="0" applyProtection="0"/>
    <xf numFmtId="0" fontId="65" fillId="4" borderId="0" applyNumberFormat="0" applyBorder="0" applyAlignment="0" applyProtection="0"/>
    <xf numFmtId="0" fontId="69" fillId="22" borderId="8" applyNumberFormat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" borderId="0" applyNumberFormat="0" applyBorder="0" applyAlignment="0" applyProtection="0"/>
    <xf numFmtId="0" fontId="67" fillId="23" borderId="0" applyNumberFormat="0" applyBorder="0" applyAlignment="0" applyProtection="0"/>
    <xf numFmtId="0" fontId="70" fillId="22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65" fontId="9" fillId="0" borderId="25" xfId="0" applyNumberFormat="1" applyFont="1" applyBorder="1" applyAlignment="1">
      <alignment/>
    </xf>
    <xf numFmtId="0" fontId="2" fillId="0" borderId="18" xfId="0" applyFont="1" applyBorder="1" applyAlignment="1">
      <alignment/>
    </xf>
    <xf numFmtId="165" fontId="9" fillId="0" borderId="26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165" fontId="9" fillId="0" borderId="32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21" xfId="0" applyNumberForma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0" fillId="0" borderId="40" xfId="0" applyFont="1" applyBorder="1" applyAlignment="1">
      <alignment/>
    </xf>
    <xf numFmtId="0" fontId="18" fillId="0" borderId="41" xfId="0" applyFont="1" applyBorder="1" applyAlignment="1">
      <alignment/>
    </xf>
    <xf numFmtId="3" fontId="0" fillId="0" borderId="0" xfId="0" applyNumberFormat="1" applyAlignment="1">
      <alignment/>
    </xf>
    <xf numFmtId="0" fontId="18" fillId="0" borderId="40" xfId="0" applyFont="1" applyBorder="1" applyAlignment="1">
      <alignment/>
    </xf>
    <xf numFmtId="0" fontId="22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24" fillId="0" borderId="23" xfId="0" applyFont="1" applyBorder="1" applyAlignment="1">
      <alignment/>
    </xf>
    <xf numFmtId="0" fontId="25" fillId="0" borderId="48" xfId="0" applyFont="1" applyBorder="1" applyAlignment="1">
      <alignment vertical="top" wrapText="1"/>
    </xf>
    <xf numFmtId="0" fontId="26" fillId="0" borderId="49" xfId="0" applyFont="1" applyBorder="1" applyAlignment="1">
      <alignment vertical="top" wrapText="1"/>
    </xf>
    <xf numFmtId="0" fontId="26" fillId="0" borderId="50" xfId="0" applyFont="1" applyBorder="1" applyAlignment="1">
      <alignment vertical="top" wrapText="1"/>
    </xf>
    <xf numFmtId="0" fontId="26" fillId="0" borderId="51" xfId="0" applyFont="1" applyBorder="1" applyAlignment="1">
      <alignment vertical="top" wrapText="1"/>
    </xf>
    <xf numFmtId="0" fontId="26" fillId="0" borderId="52" xfId="0" applyFont="1" applyBorder="1" applyAlignment="1">
      <alignment vertical="top" wrapText="1"/>
    </xf>
    <xf numFmtId="0" fontId="27" fillId="0" borderId="53" xfId="0" applyFont="1" applyBorder="1" applyAlignment="1">
      <alignment vertical="top" wrapText="1"/>
    </xf>
    <xf numFmtId="0" fontId="14" fillId="0" borderId="54" xfId="0" applyFont="1" applyBorder="1" applyAlignment="1">
      <alignment/>
    </xf>
    <xf numFmtId="0" fontId="27" fillId="0" borderId="54" xfId="0" applyFont="1" applyBorder="1" applyAlignment="1">
      <alignment horizontal="right" vertical="top" wrapText="1"/>
    </xf>
    <xf numFmtId="0" fontId="27" fillId="0" borderId="55" xfId="0" applyFont="1" applyBorder="1" applyAlignment="1">
      <alignment vertical="top" wrapText="1"/>
    </xf>
    <xf numFmtId="0" fontId="14" fillId="0" borderId="18" xfId="0" applyFont="1" applyBorder="1" applyAlignment="1">
      <alignment/>
    </xf>
    <xf numFmtId="0" fontId="27" fillId="0" borderId="18" xfId="0" applyFont="1" applyBorder="1" applyAlignment="1">
      <alignment horizontal="right" vertical="top" wrapText="1"/>
    </xf>
    <xf numFmtId="0" fontId="27" fillId="0" borderId="48" xfId="0" applyFont="1" applyBorder="1" applyAlignment="1">
      <alignment vertical="top" wrapText="1"/>
    </xf>
    <xf numFmtId="0" fontId="14" fillId="0" borderId="49" xfId="0" applyFont="1" applyBorder="1" applyAlignment="1">
      <alignment/>
    </xf>
    <xf numFmtId="0" fontId="27" fillId="0" borderId="49" xfId="0" applyFont="1" applyBorder="1" applyAlignment="1">
      <alignment horizontal="right" vertical="top" wrapText="1"/>
    </xf>
    <xf numFmtId="0" fontId="27" fillId="0" borderId="55" xfId="0" applyFont="1" applyBorder="1" applyAlignment="1">
      <alignment vertical="top" wrapText="1"/>
    </xf>
    <xf numFmtId="0" fontId="27" fillId="0" borderId="56" xfId="0" applyFont="1" applyBorder="1" applyAlignment="1">
      <alignment vertical="top" wrapText="1"/>
    </xf>
    <xf numFmtId="0" fontId="14" fillId="0" borderId="57" xfId="0" applyFont="1" applyBorder="1" applyAlignment="1">
      <alignment/>
    </xf>
    <xf numFmtId="0" fontId="27" fillId="0" borderId="57" xfId="0" applyFont="1" applyBorder="1" applyAlignment="1">
      <alignment horizontal="right" vertical="top" wrapText="1"/>
    </xf>
    <xf numFmtId="0" fontId="27" fillId="0" borderId="58" xfId="0" applyFont="1" applyBorder="1" applyAlignment="1">
      <alignment vertical="top" wrapText="1"/>
    </xf>
    <xf numFmtId="0" fontId="0" fillId="0" borderId="59" xfId="0" applyBorder="1" applyAlignment="1">
      <alignment/>
    </xf>
    <xf numFmtId="0" fontId="27" fillId="0" borderId="59" xfId="0" applyFont="1" applyBorder="1" applyAlignment="1">
      <alignment horizontal="right" vertical="top" wrapText="1"/>
    </xf>
    <xf numFmtId="0" fontId="29" fillId="0" borderId="43" xfId="0" applyFont="1" applyBorder="1" applyAlignment="1">
      <alignment vertical="top" wrapText="1"/>
    </xf>
    <xf numFmtId="0" fontId="4" fillId="0" borderId="60" xfId="0" applyFont="1" applyBorder="1" applyAlignment="1">
      <alignment/>
    </xf>
    <xf numFmtId="0" fontId="29" fillId="0" borderId="61" xfId="0" applyFont="1" applyBorder="1" applyAlignment="1">
      <alignment horizontal="right" vertical="top" wrapText="1"/>
    </xf>
    <xf numFmtId="0" fontId="25" fillId="0" borderId="56" xfId="0" applyFont="1" applyBorder="1" applyAlignment="1">
      <alignment vertical="top" wrapText="1"/>
    </xf>
    <xf numFmtId="0" fontId="25" fillId="0" borderId="57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62" xfId="0" applyFont="1" applyBorder="1" applyAlignment="1">
      <alignment vertical="top" wrapText="1"/>
    </xf>
    <xf numFmtId="0" fontId="30" fillId="0" borderId="55" xfId="0" applyFont="1" applyBorder="1" applyAlignment="1">
      <alignment vertical="top" wrapText="1"/>
    </xf>
    <xf numFmtId="0" fontId="30" fillId="0" borderId="63" xfId="0" applyFont="1" applyBorder="1" applyAlignment="1">
      <alignment vertical="top" wrapText="1"/>
    </xf>
    <xf numFmtId="0" fontId="26" fillId="0" borderId="63" xfId="0" applyFont="1" applyBorder="1" applyAlignment="1">
      <alignment vertical="top" wrapText="1"/>
    </xf>
    <xf numFmtId="0" fontId="26" fillId="0" borderId="62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31" fillId="0" borderId="19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0" fillId="0" borderId="64" xfId="0" applyBorder="1" applyAlignment="1">
      <alignment/>
    </xf>
    <xf numFmtId="0" fontId="32" fillId="0" borderId="31" xfId="0" applyFont="1" applyBorder="1" applyAlignment="1">
      <alignment horizontal="left"/>
    </xf>
    <xf numFmtId="0" fontId="14" fillId="0" borderId="65" xfId="0" applyFont="1" applyBorder="1" applyAlignment="1">
      <alignment/>
    </xf>
    <xf numFmtId="0" fontId="14" fillId="0" borderId="0" xfId="0" applyFont="1" applyBorder="1" applyAlignment="1">
      <alignment/>
    </xf>
    <xf numFmtId="0" fontId="34" fillId="0" borderId="0" xfId="0" applyFont="1" applyAlignment="1">
      <alignment horizontal="right"/>
    </xf>
    <xf numFmtId="0" fontId="35" fillId="0" borderId="63" xfId="0" applyFont="1" applyBorder="1" applyAlignment="1">
      <alignment vertical="top" wrapText="1"/>
    </xf>
    <xf numFmtId="0" fontId="25" fillId="0" borderId="66" xfId="0" applyFont="1" applyBorder="1" applyAlignment="1">
      <alignment horizontal="right" vertical="top" wrapText="1"/>
    </xf>
    <xf numFmtId="0" fontId="27" fillId="0" borderId="62" xfId="0" applyFont="1" applyBorder="1" applyAlignment="1">
      <alignment vertical="top" wrapText="1"/>
    </xf>
    <xf numFmtId="0" fontId="25" fillId="0" borderId="67" xfId="0" applyFont="1" applyBorder="1" applyAlignment="1">
      <alignment horizontal="right" vertical="top" wrapText="1"/>
    </xf>
    <xf numFmtId="0" fontId="27" fillId="0" borderId="67" xfId="0" applyFont="1" applyBorder="1" applyAlignment="1">
      <alignment horizontal="right" vertical="top" wrapText="1"/>
    </xf>
    <xf numFmtId="0" fontId="27" fillId="0" borderId="19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27" fillId="0" borderId="52" xfId="0" applyFont="1" applyBorder="1" applyAlignment="1">
      <alignment horizontal="right" vertical="top" wrapText="1"/>
    </xf>
    <xf numFmtId="0" fontId="30" fillId="0" borderId="19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29" fillId="0" borderId="67" xfId="0" applyFont="1" applyBorder="1" applyAlignment="1">
      <alignment horizontal="right" vertical="top" wrapText="1"/>
    </xf>
    <xf numFmtId="0" fontId="26" fillId="0" borderId="19" xfId="0" applyFont="1" applyBorder="1" applyAlignment="1">
      <alignment vertical="top" wrapText="1"/>
    </xf>
    <xf numFmtId="0" fontId="25" fillId="0" borderId="47" xfId="0" applyFont="1" applyBorder="1" applyAlignment="1">
      <alignment vertical="top" wrapText="1"/>
    </xf>
    <xf numFmtId="0" fontId="25" fillId="0" borderId="47" xfId="0" applyFont="1" applyBorder="1" applyAlignment="1">
      <alignment horizontal="right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0" fillId="0" borderId="70" xfId="0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0" fillId="0" borderId="74" xfId="0" applyBorder="1" applyAlignment="1">
      <alignment/>
    </xf>
    <xf numFmtId="0" fontId="5" fillId="0" borderId="75" xfId="0" applyFont="1" applyBorder="1" applyAlignment="1">
      <alignment/>
    </xf>
    <xf numFmtId="0" fontId="0" fillId="0" borderId="76" xfId="0" applyBorder="1" applyAlignment="1">
      <alignment/>
    </xf>
    <xf numFmtId="0" fontId="38" fillId="0" borderId="73" xfId="0" applyFont="1" applyBorder="1" applyAlignment="1">
      <alignment/>
    </xf>
    <xf numFmtId="3" fontId="38" fillId="0" borderId="19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0" fontId="2" fillId="0" borderId="77" xfId="0" applyFont="1" applyBorder="1" applyAlignment="1">
      <alignment/>
    </xf>
    <xf numFmtId="0" fontId="17" fillId="0" borderId="0" xfId="0" applyFont="1" applyAlignment="1">
      <alignment/>
    </xf>
    <xf numFmtId="0" fontId="41" fillId="0" borderId="0" xfId="0" applyFont="1" applyAlignment="1">
      <alignment/>
    </xf>
    <xf numFmtId="3" fontId="27" fillId="0" borderId="67" xfId="0" applyNumberFormat="1" applyFont="1" applyBorder="1" applyAlignment="1">
      <alignment horizontal="right" vertical="top" wrapText="1"/>
    </xf>
    <xf numFmtId="3" fontId="27" fillId="0" borderId="78" xfId="0" applyNumberFormat="1" applyFont="1" applyBorder="1" applyAlignment="1">
      <alignment horizontal="right" vertical="top" wrapTex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41" fillId="0" borderId="0" xfId="0" applyFont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0" fontId="46" fillId="0" borderId="18" xfId="0" applyFont="1" applyBorder="1" applyAlignment="1">
      <alignment horizontal="right" vertical="top" wrapText="1"/>
    </xf>
    <xf numFmtId="0" fontId="46" fillId="0" borderId="49" xfId="0" applyFont="1" applyBorder="1" applyAlignment="1">
      <alignment horizontal="right" vertical="top" wrapText="1"/>
    </xf>
    <xf numFmtId="0" fontId="15" fillId="0" borderId="40" xfId="0" applyFont="1" applyBorder="1" applyAlignment="1">
      <alignment/>
    </xf>
    <xf numFmtId="0" fontId="18" fillId="0" borderId="40" xfId="0" applyFont="1" applyBorder="1" applyAlignment="1">
      <alignment/>
    </xf>
    <xf numFmtId="0" fontId="17" fillId="0" borderId="0" xfId="0" applyFont="1" applyAlignment="1">
      <alignment/>
    </xf>
    <xf numFmtId="0" fontId="47" fillId="0" borderId="40" xfId="0" applyFont="1" applyBorder="1" applyAlignment="1">
      <alignment/>
    </xf>
    <xf numFmtId="0" fontId="41" fillId="0" borderId="72" xfId="0" applyFont="1" applyBorder="1" applyAlignment="1">
      <alignment/>
    </xf>
    <xf numFmtId="3" fontId="45" fillId="0" borderId="21" xfId="0" applyNumberFormat="1" applyFont="1" applyBorder="1" applyAlignment="1">
      <alignment/>
    </xf>
    <xf numFmtId="0" fontId="48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2" xfId="0" applyBorder="1" applyAlignment="1">
      <alignment wrapText="1"/>
    </xf>
    <xf numFmtId="0" fontId="40" fillId="0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4" fontId="49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 horizontal="left"/>
    </xf>
    <xf numFmtId="0" fontId="1" fillId="0" borderId="85" xfId="0" applyFont="1" applyBorder="1" applyAlignment="1">
      <alignment/>
    </xf>
    <xf numFmtId="2" fontId="1" fillId="0" borderId="86" xfId="0" applyNumberFormat="1" applyFont="1" applyBorder="1" applyAlignment="1">
      <alignment/>
    </xf>
    <xf numFmtId="0" fontId="1" fillId="0" borderId="87" xfId="0" applyFont="1" applyBorder="1" applyAlignment="1">
      <alignment/>
    </xf>
    <xf numFmtId="0" fontId="1" fillId="0" borderId="8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29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2" fontId="1" fillId="0" borderId="92" xfId="0" applyNumberFormat="1" applyFont="1" applyBorder="1" applyAlignment="1">
      <alignment horizontal="center"/>
    </xf>
    <xf numFmtId="0" fontId="0" fillId="0" borderId="93" xfId="0" applyBorder="1" applyAlignment="1">
      <alignment/>
    </xf>
    <xf numFmtId="0" fontId="5" fillId="0" borderId="94" xfId="0" applyFont="1" applyBorder="1" applyAlignment="1">
      <alignment/>
    </xf>
    <xf numFmtId="0" fontId="14" fillId="0" borderId="94" xfId="0" applyFont="1" applyBorder="1" applyAlignment="1">
      <alignment/>
    </xf>
    <xf numFmtId="2" fontId="1" fillId="0" borderId="79" xfId="0" applyNumberFormat="1" applyFont="1" applyBorder="1" applyAlignment="1">
      <alignment/>
    </xf>
    <xf numFmtId="0" fontId="0" fillId="0" borderId="81" xfId="0" applyBorder="1" applyAlignment="1">
      <alignment horizontal="right"/>
    </xf>
    <xf numFmtId="0" fontId="9" fillId="0" borderId="95" xfId="0" applyFont="1" applyBorder="1" applyAlignment="1">
      <alignment/>
    </xf>
    <xf numFmtId="2" fontId="9" fillId="0" borderId="81" xfId="0" applyNumberFormat="1" applyFont="1" applyBorder="1" applyAlignment="1">
      <alignment/>
    </xf>
    <xf numFmtId="0" fontId="9" fillId="0" borderId="95" xfId="0" applyFont="1" applyFill="1" applyBorder="1" applyAlignment="1">
      <alignment/>
    </xf>
    <xf numFmtId="49" fontId="0" fillId="0" borderId="81" xfId="0" applyNumberFormat="1" applyBorder="1" applyAlignment="1">
      <alignment horizontal="right"/>
    </xf>
    <xf numFmtId="0" fontId="0" fillId="0" borderId="87" xfId="0" applyBorder="1" applyAlignment="1">
      <alignment/>
    </xf>
    <xf numFmtId="49" fontId="0" fillId="0" borderId="88" xfId="0" applyNumberForma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88" xfId="0" applyNumberFormat="1" applyFont="1" applyBorder="1" applyAlignment="1">
      <alignment/>
    </xf>
    <xf numFmtId="0" fontId="2" fillId="0" borderId="95" xfId="0" applyFont="1" applyBorder="1" applyAlignment="1">
      <alignment/>
    </xf>
    <xf numFmtId="0" fontId="5" fillId="0" borderId="60" xfId="0" applyFont="1" applyBorder="1" applyAlignment="1">
      <alignment/>
    </xf>
    <xf numFmtId="49" fontId="5" fillId="0" borderId="96" xfId="0" applyNumberFormat="1" applyFont="1" applyBorder="1" applyAlignment="1">
      <alignment horizontal="right"/>
    </xf>
    <xf numFmtId="0" fontId="2" fillId="0" borderId="46" xfId="0" applyFont="1" applyBorder="1" applyAlignment="1">
      <alignment/>
    </xf>
    <xf numFmtId="2" fontId="9" fillId="0" borderId="96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9" fillId="0" borderId="97" xfId="0" applyNumberFormat="1" applyFont="1" applyBorder="1" applyAlignment="1">
      <alignment/>
    </xf>
    <xf numFmtId="2" fontId="9" fillId="0" borderId="90" xfId="0" applyNumberFormat="1" applyFont="1" applyBorder="1" applyAlignment="1">
      <alignment/>
    </xf>
    <xf numFmtId="49" fontId="5" fillId="0" borderId="96" xfId="0" applyNumberFormat="1" applyFont="1" applyBorder="1" applyAlignment="1">
      <alignment/>
    </xf>
    <xf numFmtId="0" fontId="1" fillId="0" borderId="93" xfId="0" applyFont="1" applyBorder="1" applyAlignment="1">
      <alignment/>
    </xf>
    <xf numFmtId="0" fontId="1" fillId="0" borderId="79" xfId="0" applyFont="1" applyBorder="1" applyAlignment="1">
      <alignment/>
    </xf>
    <xf numFmtId="0" fontId="2" fillId="0" borderId="94" xfId="0" applyFont="1" applyBorder="1" applyAlignment="1">
      <alignment/>
    </xf>
    <xf numFmtId="2" fontId="9" fillId="0" borderId="98" xfId="0" applyNumberFormat="1" applyFont="1" applyBorder="1" applyAlignment="1">
      <alignment/>
    </xf>
    <xf numFmtId="49" fontId="5" fillId="0" borderId="60" xfId="0" applyNumberFormat="1" applyFont="1" applyBorder="1" applyAlignment="1">
      <alignment/>
    </xf>
    <xf numFmtId="0" fontId="5" fillId="0" borderId="96" xfId="0" applyFont="1" applyBorder="1" applyAlignment="1">
      <alignment/>
    </xf>
    <xf numFmtId="0" fontId="8" fillId="0" borderId="0" xfId="0" applyFont="1" applyAlignment="1">
      <alignment/>
    </xf>
    <xf numFmtId="3" fontId="50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3" fontId="50" fillId="0" borderId="99" xfId="0" applyNumberFormat="1" applyFont="1" applyBorder="1" applyAlignment="1">
      <alignment/>
    </xf>
    <xf numFmtId="3" fontId="50" fillId="0" borderId="100" xfId="0" applyNumberFormat="1" applyFont="1" applyBorder="1" applyAlignment="1">
      <alignment/>
    </xf>
    <xf numFmtId="3" fontId="50" fillId="0" borderId="10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0" fillId="0" borderId="101" xfId="0" applyNumberFormat="1" applyFont="1" applyFill="1" applyBorder="1" applyAlignment="1">
      <alignment/>
    </xf>
    <xf numFmtId="3" fontId="2" fillId="0" borderId="102" xfId="0" applyNumberFormat="1" applyFont="1" applyBorder="1" applyAlignment="1">
      <alignment/>
    </xf>
    <xf numFmtId="3" fontId="2" fillId="0" borderId="100" xfId="0" applyNumberFormat="1" applyFont="1" applyBorder="1" applyAlignment="1">
      <alignment/>
    </xf>
    <xf numFmtId="3" fontId="50" fillId="0" borderId="10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0" fillId="0" borderId="102" xfId="0" applyFont="1" applyBorder="1" applyAlignment="1">
      <alignment/>
    </xf>
    <xf numFmtId="3" fontId="50" fillId="0" borderId="104" xfId="0" applyNumberFormat="1" applyFont="1" applyFill="1" applyBorder="1" applyAlignment="1">
      <alignment/>
    </xf>
    <xf numFmtId="3" fontId="50" fillId="0" borderId="10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1" fillId="0" borderId="105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06" xfId="0" applyFont="1" applyBorder="1" applyAlignment="1">
      <alignment wrapText="1"/>
    </xf>
    <xf numFmtId="0" fontId="0" fillId="0" borderId="107" xfId="0" applyBorder="1" applyAlignment="1">
      <alignment wrapText="1"/>
    </xf>
    <xf numFmtId="0" fontId="0" fillId="0" borderId="108" xfId="0" applyBorder="1" applyAlignment="1">
      <alignment wrapText="1"/>
    </xf>
    <xf numFmtId="0" fontId="0" fillId="0" borderId="109" xfId="0" applyBorder="1" applyAlignment="1">
      <alignment wrapText="1"/>
    </xf>
    <xf numFmtId="0" fontId="8" fillId="0" borderId="109" xfId="0" applyFont="1" applyBorder="1" applyAlignment="1">
      <alignment wrapText="1"/>
    </xf>
    <xf numFmtId="0" fontId="41" fillId="0" borderId="108" xfId="0" applyFont="1" applyBorder="1" applyAlignment="1">
      <alignment wrapText="1"/>
    </xf>
    <xf numFmtId="0" fontId="0" fillId="0" borderId="110" xfId="0" applyBorder="1" applyAlignment="1">
      <alignment wrapText="1"/>
    </xf>
    <xf numFmtId="0" fontId="5" fillId="0" borderId="111" xfId="0" applyFont="1" applyBorder="1" applyAlignment="1">
      <alignment wrapText="1"/>
    </xf>
    <xf numFmtId="0" fontId="5" fillId="0" borderId="108" xfId="0" applyFont="1" applyBorder="1" applyAlignment="1">
      <alignment wrapText="1"/>
    </xf>
    <xf numFmtId="0" fontId="0" fillId="0" borderId="112" xfId="0" applyBorder="1" applyAlignment="1">
      <alignment wrapText="1"/>
    </xf>
    <xf numFmtId="0" fontId="8" fillId="0" borderId="108" xfId="0" applyFont="1" applyBorder="1" applyAlignment="1">
      <alignment wrapText="1"/>
    </xf>
    <xf numFmtId="0" fontId="8" fillId="0" borderId="112" xfId="0" applyFont="1" applyBorder="1" applyAlignment="1">
      <alignment wrapText="1"/>
    </xf>
    <xf numFmtId="3" fontId="8" fillId="0" borderId="112" xfId="0" applyNumberFormat="1" applyFont="1" applyBorder="1" applyAlignment="1">
      <alignment wrapText="1"/>
    </xf>
    <xf numFmtId="0" fontId="38" fillId="0" borderId="109" xfId="0" applyFont="1" applyBorder="1" applyAlignment="1">
      <alignment wrapText="1"/>
    </xf>
    <xf numFmtId="3" fontId="5" fillId="0" borderId="111" xfId="0" applyNumberFormat="1" applyFont="1" applyBorder="1" applyAlignment="1">
      <alignment wrapText="1"/>
    </xf>
    <xf numFmtId="0" fontId="2" fillId="0" borderId="113" xfId="0" applyFont="1" applyBorder="1" applyAlignment="1">
      <alignment wrapText="1"/>
    </xf>
    <xf numFmtId="0" fontId="9" fillId="0" borderId="114" xfId="0" applyFont="1" applyBorder="1" applyAlignment="1">
      <alignment/>
    </xf>
    <xf numFmtId="3" fontId="2" fillId="0" borderId="115" xfId="0" applyNumberFormat="1" applyFont="1" applyBorder="1" applyAlignment="1">
      <alignment/>
    </xf>
    <xf numFmtId="3" fontId="2" fillId="0" borderId="116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23" borderId="18" xfId="0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23" borderId="18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3" fontId="42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3" fontId="45" fillId="0" borderId="18" xfId="0" applyNumberFormat="1" applyFont="1" applyBorder="1" applyAlignment="1">
      <alignment/>
    </xf>
    <xf numFmtId="0" fontId="2" fillId="0" borderId="93" xfId="0" applyFont="1" applyBorder="1" applyAlignment="1">
      <alignment horizontal="center"/>
    </xf>
    <xf numFmtId="0" fontId="9" fillId="23" borderId="15" xfId="0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0" fontId="2" fillId="23" borderId="15" xfId="0" applyFont="1" applyFill="1" applyBorder="1" applyAlignment="1">
      <alignment/>
    </xf>
    <xf numFmtId="0" fontId="2" fillId="24" borderId="79" xfId="0" applyFont="1" applyFill="1" applyBorder="1" applyAlignment="1">
      <alignment/>
    </xf>
    <xf numFmtId="0" fontId="2" fillId="0" borderId="80" xfId="0" applyFont="1" applyBorder="1" applyAlignment="1">
      <alignment/>
    </xf>
    <xf numFmtId="0" fontId="2" fillId="24" borderId="81" xfId="0" applyFont="1" applyFill="1" applyBorder="1" applyAlignment="1">
      <alignment/>
    </xf>
    <xf numFmtId="3" fontId="2" fillId="24" borderId="81" xfId="0" applyNumberFormat="1" applyFont="1" applyFill="1" applyBorder="1" applyAlignment="1">
      <alignment/>
    </xf>
    <xf numFmtId="0" fontId="9" fillId="0" borderId="80" xfId="0" applyFont="1" applyBorder="1" applyAlignment="1">
      <alignment/>
    </xf>
    <xf numFmtId="0" fontId="9" fillId="0" borderId="80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0" xfId="0" applyFont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120" xfId="0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24" borderId="97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" fontId="9" fillId="0" borderId="15" xfId="0" applyNumberFormat="1" applyFont="1" applyBorder="1" applyAlignment="1">
      <alignment wrapText="1"/>
    </xf>
    <xf numFmtId="1" fontId="2" fillId="0" borderId="18" xfId="0" applyNumberFormat="1" applyFont="1" applyBorder="1" applyAlignment="1">
      <alignment wrapText="1"/>
    </xf>
    <xf numFmtId="1" fontId="2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wrapText="1"/>
    </xf>
    <xf numFmtId="1" fontId="9" fillId="0" borderId="18" xfId="0" applyNumberFormat="1" applyFont="1" applyBorder="1" applyAlignment="1">
      <alignment/>
    </xf>
    <xf numFmtId="1" fontId="12" fillId="0" borderId="18" xfId="0" applyNumberFormat="1" applyFont="1" applyBorder="1" applyAlignment="1">
      <alignment wrapText="1"/>
    </xf>
    <xf numFmtId="1" fontId="2" fillId="0" borderId="65" xfId="0" applyNumberFormat="1" applyFont="1" applyBorder="1" applyAlignment="1">
      <alignment/>
    </xf>
    <xf numFmtId="2" fontId="2" fillId="0" borderId="80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2" fontId="2" fillId="23" borderId="18" xfId="0" applyNumberFormat="1" applyFont="1" applyFill="1" applyBorder="1" applyAlignment="1">
      <alignment wrapText="1"/>
    </xf>
    <xf numFmtId="2" fontId="2" fillId="24" borderId="81" xfId="0" applyNumberFormat="1" applyFont="1" applyFill="1" applyBorder="1" applyAlignment="1">
      <alignment wrapText="1"/>
    </xf>
    <xf numFmtId="2" fontId="9" fillId="0" borderId="121" xfId="0" applyNumberFormat="1" applyFont="1" applyBorder="1" applyAlignment="1">
      <alignment wrapText="1"/>
    </xf>
    <xf numFmtId="2" fontId="9" fillId="0" borderId="121" xfId="0" applyNumberFormat="1" applyFont="1" applyFill="1" applyBorder="1" applyAlignment="1">
      <alignment wrapText="1"/>
    </xf>
    <xf numFmtId="2" fontId="9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4" fillId="0" borderId="0" xfId="0" applyFont="1" applyAlignment="1">
      <alignment/>
    </xf>
    <xf numFmtId="0" fontId="40" fillId="0" borderId="93" xfId="0" applyFont="1" applyBorder="1" applyAlignment="1">
      <alignment/>
    </xf>
    <xf numFmtId="0" fontId="0" fillId="0" borderId="15" xfId="0" applyBorder="1" applyAlignment="1">
      <alignment/>
    </xf>
    <xf numFmtId="3" fontId="1" fillId="0" borderId="79" xfId="0" applyNumberFormat="1" applyFont="1" applyBorder="1" applyAlignment="1">
      <alignment/>
    </xf>
    <xf numFmtId="0" fontId="0" fillId="0" borderId="85" xfId="0" applyBorder="1" applyAlignment="1">
      <alignment/>
    </xf>
    <xf numFmtId="3" fontId="1" fillId="0" borderId="122" xfId="0" applyNumberFormat="1" applyFont="1" applyBorder="1" applyAlignment="1">
      <alignment/>
    </xf>
    <xf numFmtId="0" fontId="40" fillId="0" borderId="80" xfId="0" applyFont="1" applyBorder="1" applyAlignment="1">
      <alignment/>
    </xf>
    <xf numFmtId="0" fontId="40" fillId="0" borderId="18" xfId="0" applyFont="1" applyBorder="1" applyAlignment="1">
      <alignment horizontal="center"/>
    </xf>
    <xf numFmtId="3" fontId="40" fillId="0" borderId="81" xfId="0" applyNumberFormat="1" applyFont="1" applyFill="1" applyBorder="1" applyAlignment="1">
      <alignment horizontal="center"/>
    </xf>
    <xf numFmtId="3" fontId="40" fillId="0" borderId="6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3" fontId="1" fillId="0" borderId="81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0" fontId="39" fillId="0" borderId="80" xfId="0" applyFont="1" applyBorder="1" applyAlignment="1">
      <alignment/>
    </xf>
    <xf numFmtId="0" fontId="39" fillId="25" borderId="80" xfId="0" applyFont="1" applyFill="1" applyBorder="1" applyAlignment="1">
      <alignment/>
    </xf>
    <xf numFmtId="0" fontId="0" fillId="4" borderId="18" xfId="0" applyFill="1" applyBorder="1" applyAlignment="1">
      <alignment/>
    </xf>
    <xf numFmtId="3" fontId="1" fillId="4" borderId="81" xfId="0" applyNumberFormat="1" applyFont="1" applyFill="1" applyBorder="1" applyAlignment="1">
      <alignment/>
    </xf>
    <xf numFmtId="0" fontId="0" fillId="4" borderId="21" xfId="0" applyFill="1" applyBorder="1" applyAlignment="1">
      <alignment wrapText="1"/>
    </xf>
    <xf numFmtId="0" fontId="0" fillId="4" borderId="0" xfId="0" applyFill="1" applyBorder="1" applyAlignment="1">
      <alignment/>
    </xf>
    <xf numFmtId="3" fontId="1" fillId="4" borderId="67" xfId="0" applyNumberFormat="1" applyFont="1" applyFill="1" applyBorder="1" applyAlignment="1">
      <alignment/>
    </xf>
    <xf numFmtId="0" fontId="0" fillId="4" borderId="81" xfId="0" applyFill="1" applyBorder="1" applyAlignment="1">
      <alignment/>
    </xf>
    <xf numFmtId="0" fontId="40" fillId="25" borderId="80" xfId="0" applyFont="1" applyFill="1" applyBorder="1" applyAlignment="1">
      <alignment/>
    </xf>
    <xf numFmtId="0" fontId="0" fillId="4" borderId="80" xfId="0" applyFill="1" applyBorder="1" applyAlignment="1">
      <alignment/>
    </xf>
    <xf numFmtId="3" fontId="52" fillId="4" borderId="81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52" fillId="4" borderId="67" xfId="0" applyNumberFormat="1" applyFont="1" applyFill="1" applyBorder="1" applyAlignment="1">
      <alignment/>
    </xf>
    <xf numFmtId="3" fontId="0" fillId="4" borderId="18" xfId="0" applyNumberFormat="1" applyFill="1" applyBorder="1" applyAlignment="1">
      <alignment/>
    </xf>
    <xf numFmtId="0" fontId="53" fillId="25" borderId="80" xfId="0" applyFont="1" applyFill="1" applyBorder="1" applyAlignment="1">
      <alignment/>
    </xf>
    <xf numFmtId="3" fontId="54" fillId="25" borderId="18" xfId="0" applyNumberFormat="1" applyFont="1" applyFill="1" applyBorder="1" applyAlignment="1">
      <alignment/>
    </xf>
    <xf numFmtId="0" fontId="41" fillId="4" borderId="18" xfId="0" applyFont="1" applyFill="1" applyBorder="1" applyAlignment="1">
      <alignment/>
    </xf>
    <xf numFmtId="3" fontId="55" fillId="4" borderId="81" xfId="0" applyNumberFormat="1" applyFont="1" applyFill="1" applyBorder="1" applyAlignment="1">
      <alignment/>
    </xf>
    <xf numFmtId="0" fontId="41" fillId="4" borderId="21" xfId="0" applyFont="1" applyFill="1" applyBorder="1" applyAlignment="1">
      <alignment wrapText="1"/>
    </xf>
    <xf numFmtId="0" fontId="41" fillId="4" borderId="0" xfId="0" applyFont="1" applyFill="1" applyBorder="1" applyAlignment="1">
      <alignment/>
    </xf>
    <xf numFmtId="3" fontId="55" fillId="4" borderId="67" xfId="0" applyNumberFormat="1" applyFont="1" applyFill="1" applyBorder="1" applyAlignment="1">
      <alignment/>
    </xf>
    <xf numFmtId="0" fontId="41" fillId="4" borderId="81" xfId="0" applyFont="1" applyFill="1" applyBorder="1" applyAlignment="1">
      <alignment/>
    </xf>
    <xf numFmtId="0" fontId="56" fillId="25" borderId="80" xfId="0" applyFont="1" applyFill="1" applyBorder="1" applyAlignment="1">
      <alignment/>
    </xf>
    <xf numFmtId="0" fontId="54" fillId="25" borderId="80" xfId="0" applyFont="1" applyFill="1" applyBorder="1" applyAlignment="1">
      <alignment/>
    </xf>
    <xf numFmtId="0" fontId="39" fillId="26" borderId="80" xfId="0" applyFont="1" applyFill="1" applyBorder="1" applyAlignment="1">
      <alignment/>
    </xf>
    <xf numFmtId="0" fontId="0" fillId="24" borderId="18" xfId="0" applyFill="1" applyBorder="1" applyAlignment="1">
      <alignment/>
    </xf>
    <xf numFmtId="3" fontId="1" fillId="24" borderId="81" xfId="0" applyNumberFormat="1" applyFont="1" applyFill="1" applyBorder="1" applyAlignment="1">
      <alignment/>
    </xf>
    <xf numFmtId="0" fontId="0" fillId="24" borderId="21" xfId="0" applyFill="1" applyBorder="1" applyAlignment="1">
      <alignment wrapText="1"/>
    </xf>
    <xf numFmtId="0" fontId="0" fillId="24" borderId="0" xfId="0" applyFill="1" applyBorder="1" applyAlignment="1">
      <alignment/>
    </xf>
    <xf numFmtId="3" fontId="1" fillId="24" borderId="67" xfId="0" applyNumberFormat="1" applyFont="1" applyFill="1" applyBorder="1" applyAlignment="1">
      <alignment/>
    </xf>
    <xf numFmtId="3" fontId="0" fillId="24" borderId="18" xfId="0" applyNumberFormat="1" applyFill="1" applyBorder="1" applyAlignment="1">
      <alignment/>
    </xf>
    <xf numFmtId="0" fontId="0" fillId="24" borderId="81" xfId="0" applyFill="1" applyBorder="1" applyAlignment="1">
      <alignment/>
    </xf>
    <xf numFmtId="0" fontId="54" fillId="26" borderId="80" xfId="0" applyFont="1" applyFill="1" applyBorder="1" applyAlignment="1">
      <alignment/>
    </xf>
    <xf numFmtId="3" fontId="52" fillId="24" borderId="81" xfId="0" applyNumberFormat="1" applyFont="1" applyFill="1" applyBorder="1" applyAlignment="1">
      <alignment/>
    </xf>
    <xf numFmtId="3" fontId="52" fillId="24" borderId="67" xfId="0" applyNumberFormat="1" applyFont="1" applyFill="1" applyBorder="1" applyAlignment="1">
      <alignment/>
    </xf>
    <xf numFmtId="0" fontId="40" fillId="26" borderId="80" xfId="0" applyFont="1" applyFill="1" applyBorder="1" applyAlignment="1">
      <alignment/>
    </xf>
    <xf numFmtId="165" fontId="54" fillId="26" borderId="18" xfId="0" applyNumberFormat="1" applyFont="1" applyFill="1" applyBorder="1" applyAlignment="1">
      <alignment/>
    </xf>
    <xf numFmtId="3" fontId="54" fillId="26" borderId="18" xfId="0" applyNumberFormat="1" applyFont="1" applyFill="1" applyBorder="1" applyAlignment="1">
      <alignment/>
    </xf>
    <xf numFmtId="3" fontId="57" fillId="26" borderId="81" xfId="0" applyNumberFormat="1" applyFont="1" applyFill="1" applyBorder="1" applyAlignment="1">
      <alignment/>
    </xf>
    <xf numFmtId="3" fontId="57" fillId="26" borderId="67" xfId="0" applyNumberFormat="1" applyFont="1" applyFill="1" applyBorder="1" applyAlignment="1">
      <alignment/>
    </xf>
    <xf numFmtId="0" fontId="56" fillId="26" borderId="80" xfId="0" applyFont="1" applyFill="1" applyBorder="1" applyAlignment="1">
      <alignment/>
    </xf>
    <xf numFmtId="3" fontId="58" fillId="26" borderId="81" xfId="0" applyNumberFormat="1" applyFont="1" applyFill="1" applyBorder="1" applyAlignment="1">
      <alignment/>
    </xf>
    <xf numFmtId="3" fontId="58" fillId="26" borderId="67" xfId="0" applyNumberFormat="1" applyFont="1" applyFill="1" applyBorder="1" applyAlignment="1">
      <alignment/>
    </xf>
    <xf numFmtId="3" fontId="59" fillId="26" borderId="18" xfId="0" applyNumberFormat="1" applyFont="1" applyFill="1" applyBorder="1" applyAlignment="1">
      <alignment horizontal="center"/>
    </xf>
    <xf numFmtId="0" fontId="17" fillId="26" borderId="80" xfId="0" applyFont="1" applyFill="1" applyBorder="1" applyAlignment="1">
      <alignment/>
    </xf>
    <xf numFmtId="3" fontId="39" fillId="26" borderId="81" xfId="0" applyNumberFormat="1" applyFont="1" applyFill="1" applyBorder="1" applyAlignment="1">
      <alignment/>
    </xf>
    <xf numFmtId="3" fontId="39" fillId="26" borderId="67" xfId="0" applyNumberFormat="1" applyFont="1" applyFill="1" applyBorder="1" applyAlignment="1">
      <alignment/>
    </xf>
    <xf numFmtId="0" fontId="17" fillId="27" borderId="80" xfId="0" applyFont="1" applyFill="1" applyBorder="1" applyAlignment="1">
      <alignment/>
    </xf>
    <xf numFmtId="0" fontId="0" fillId="23" borderId="18" xfId="0" applyFill="1" applyBorder="1" applyAlignment="1">
      <alignment/>
    </xf>
    <xf numFmtId="3" fontId="52" fillId="23" borderId="81" xfId="0" applyNumberFormat="1" applyFont="1" applyFill="1" applyBorder="1" applyAlignment="1">
      <alignment/>
    </xf>
    <xf numFmtId="0" fontId="0" fillId="23" borderId="21" xfId="0" applyFill="1" applyBorder="1" applyAlignment="1">
      <alignment wrapText="1"/>
    </xf>
    <xf numFmtId="0" fontId="0" fillId="23" borderId="0" xfId="0" applyFill="1" applyBorder="1" applyAlignment="1">
      <alignment/>
    </xf>
    <xf numFmtId="3" fontId="52" fillId="23" borderId="67" xfId="0" applyNumberFormat="1" applyFont="1" applyFill="1" applyBorder="1" applyAlignment="1">
      <alignment/>
    </xf>
    <xf numFmtId="3" fontId="0" fillId="23" borderId="18" xfId="0" applyNumberFormat="1" applyFill="1" applyBorder="1" applyAlignment="1">
      <alignment/>
    </xf>
    <xf numFmtId="0" fontId="0" fillId="23" borderId="81" xfId="0" applyFill="1" applyBorder="1" applyAlignment="1">
      <alignment/>
    </xf>
    <xf numFmtId="0" fontId="56" fillId="27" borderId="80" xfId="0" applyFont="1" applyFill="1" applyBorder="1" applyAlignment="1">
      <alignment/>
    </xf>
    <xf numFmtId="3" fontId="1" fillId="23" borderId="81" xfId="0" applyNumberFormat="1" applyFont="1" applyFill="1" applyBorder="1" applyAlignment="1">
      <alignment/>
    </xf>
    <xf numFmtId="0" fontId="1" fillId="23" borderId="81" xfId="0" applyFont="1" applyFill="1" applyBorder="1" applyAlignment="1">
      <alignment/>
    </xf>
    <xf numFmtId="3" fontId="1" fillId="23" borderId="67" xfId="0" applyNumberFormat="1" applyFont="1" applyFill="1" applyBorder="1" applyAlignment="1">
      <alignment/>
    </xf>
    <xf numFmtId="0" fontId="39" fillId="27" borderId="80" xfId="0" applyFont="1" applyFill="1" applyBorder="1" applyAlignment="1">
      <alignment/>
    </xf>
    <xf numFmtId="0" fontId="39" fillId="27" borderId="123" xfId="0" applyFont="1" applyFill="1" applyBorder="1" applyAlignment="1">
      <alignment/>
    </xf>
    <xf numFmtId="0" fontId="0" fillId="23" borderId="59" xfId="0" applyFill="1" applyBorder="1" applyAlignment="1">
      <alignment/>
    </xf>
    <xf numFmtId="0" fontId="0" fillId="23" borderId="78" xfId="0" applyFill="1" applyBorder="1" applyAlignment="1">
      <alignment/>
    </xf>
    <xf numFmtId="3" fontId="1" fillId="23" borderId="59" xfId="0" applyNumberFormat="1" applyFont="1" applyFill="1" applyBorder="1" applyAlignment="1">
      <alignment/>
    </xf>
    <xf numFmtId="0" fontId="0" fillId="23" borderId="29" xfId="0" applyFill="1" applyBorder="1" applyAlignment="1">
      <alignment wrapText="1"/>
    </xf>
    <xf numFmtId="3" fontId="1" fillId="23" borderId="78" xfId="0" applyNumberFormat="1" applyFont="1" applyFill="1" applyBorder="1" applyAlignment="1">
      <alignment/>
    </xf>
    <xf numFmtId="3" fontId="0" fillId="23" borderId="59" xfId="0" applyNumberFormat="1" applyFill="1" applyBorder="1" applyAlignment="1">
      <alignment/>
    </xf>
    <xf numFmtId="0" fontId="0" fillId="23" borderId="124" xfId="0" applyFill="1" applyBorder="1" applyAlignment="1">
      <alignment/>
    </xf>
    <xf numFmtId="0" fontId="4" fillId="4" borderId="80" xfId="0" applyFont="1" applyFill="1" applyBorder="1" applyAlignment="1">
      <alignment/>
    </xf>
    <xf numFmtId="3" fontId="1" fillId="4" borderId="18" xfId="0" applyNumberFormat="1" applyFont="1" applyFill="1" applyBorder="1" applyAlignment="1">
      <alignment/>
    </xf>
    <xf numFmtId="0" fontId="0" fillId="4" borderId="18" xfId="0" applyFill="1" applyBorder="1" applyAlignment="1">
      <alignment wrapText="1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23" borderId="15" xfId="0" applyFont="1" applyFill="1" applyBorder="1" applyAlignment="1">
      <alignment/>
    </xf>
    <xf numFmtId="2" fontId="45" fillId="23" borderId="18" xfId="0" applyNumberFormat="1" applyFont="1" applyFill="1" applyBorder="1" applyAlignment="1">
      <alignment wrapText="1"/>
    </xf>
    <xf numFmtId="0" fontId="45" fillId="23" borderId="18" xfId="0" applyFont="1" applyFill="1" applyBorder="1" applyAlignment="1">
      <alignment/>
    </xf>
    <xf numFmtId="3" fontId="45" fillId="23" borderId="18" xfId="0" applyNumberFormat="1" applyFont="1" applyFill="1" applyBorder="1" applyAlignment="1">
      <alignment/>
    </xf>
    <xf numFmtId="0" fontId="42" fillId="23" borderId="18" xfId="0" applyFont="1" applyFill="1" applyBorder="1" applyAlignment="1">
      <alignment/>
    </xf>
    <xf numFmtId="3" fontId="60" fillId="23" borderId="18" xfId="0" applyNumberFormat="1" applyFont="1" applyFill="1" applyBorder="1" applyAlignment="1">
      <alignment/>
    </xf>
    <xf numFmtId="3" fontId="45" fillId="23" borderId="65" xfId="0" applyNumberFormat="1" applyFont="1" applyFill="1" applyBorder="1" applyAlignment="1">
      <alignment/>
    </xf>
    <xf numFmtId="3" fontId="42" fillId="0" borderId="0" xfId="0" applyNumberFormat="1" applyFont="1" applyAlignment="1">
      <alignment/>
    </xf>
    <xf numFmtId="0" fontId="42" fillId="0" borderId="15" xfId="0" applyFont="1" applyBorder="1" applyAlignment="1">
      <alignment/>
    </xf>
    <xf numFmtId="2" fontId="45" fillId="0" borderId="18" xfId="0" applyNumberFormat="1" applyFont="1" applyBorder="1" applyAlignment="1">
      <alignment wrapText="1"/>
    </xf>
    <xf numFmtId="0" fontId="45" fillId="0" borderId="18" xfId="0" applyFont="1" applyBorder="1" applyAlignment="1">
      <alignment/>
    </xf>
    <xf numFmtId="3" fontId="60" fillId="0" borderId="18" xfId="0" applyNumberFormat="1" applyFont="1" applyBorder="1" applyAlignment="1">
      <alignment/>
    </xf>
    <xf numFmtId="0" fontId="42" fillId="0" borderId="18" xfId="0" applyFont="1" applyBorder="1" applyAlignment="1">
      <alignment/>
    </xf>
    <xf numFmtId="3" fontId="45" fillId="0" borderId="65" xfId="0" applyNumberFormat="1" applyFont="1" applyBorder="1" applyAlignment="1">
      <alignment/>
    </xf>
    <xf numFmtId="0" fontId="0" fillId="4" borderId="123" xfId="0" applyFill="1" applyBorder="1" applyAlignment="1">
      <alignment/>
    </xf>
    <xf numFmtId="0" fontId="0" fillId="4" borderId="59" xfId="0" applyFill="1" applyBorder="1" applyAlignment="1">
      <alignment/>
    </xf>
    <xf numFmtId="3" fontId="1" fillId="4" borderId="59" xfId="0" applyNumberFormat="1" applyFont="1" applyFill="1" applyBorder="1" applyAlignment="1">
      <alignment/>
    </xf>
    <xf numFmtId="0" fontId="0" fillId="4" borderId="59" xfId="0" applyFill="1" applyBorder="1" applyAlignment="1">
      <alignment wrapText="1"/>
    </xf>
    <xf numFmtId="0" fontId="0" fillId="4" borderId="124" xfId="0" applyFill="1" applyBorder="1" applyAlignment="1">
      <alignment/>
    </xf>
    <xf numFmtId="0" fontId="41" fillId="4" borderId="80" xfId="0" applyFont="1" applyFill="1" applyBorder="1" applyAlignment="1">
      <alignment/>
    </xf>
    <xf numFmtId="0" fontId="41" fillId="4" borderId="18" xfId="0" applyFont="1" applyFill="1" applyBorder="1" applyAlignment="1">
      <alignment/>
    </xf>
    <xf numFmtId="3" fontId="55" fillId="4" borderId="18" xfId="0" applyNumberFormat="1" applyFont="1" applyFill="1" applyBorder="1" applyAlignment="1">
      <alignment/>
    </xf>
    <xf numFmtId="0" fontId="41" fillId="4" borderId="18" xfId="0" applyFont="1" applyFill="1" applyBorder="1" applyAlignment="1">
      <alignment wrapText="1"/>
    </xf>
    <xf numFmtId="0" fontId="41" fillId="4" borderId="81" xfId="0" applyFont="1" applyFill="1" applyBorder="1" applyAlignment="1">
      <alignment/>
    </xf>
    <xf numFmtId="0" fontId="41" fillId="4" borderId="120" xfId="0" applyFont="1" applyFill="1" applyBorder="1" applyAlignment="1">
      <alignment/>
    </xf>
    <xf numFmtId="0" fontId="41" fillId="4" borderId="65" xfId="0" applyFont="1" applyFill="1" applyBorder="1" applyAlignment="1">
      <alignment/>
    </xf>
    <xf numFmtId="3" fontId="55" fillId="4" borderId="65" xfId="0" applyNumberFormat="1" applyFont="1" applyFill="1" applyBorder="1" applyAlignment="1">
      <alignment/>
    </xf>
    <xf numFmtId="0" fontId="41" fillId="4" borderId="65" xfId="0" applyFont="1" applyFill="1" applyBorder="1" applyAlignment="1">
      <alignment wrapText="1"/>
    </xf>
    <xf numFmtId="0" fontId="41" fillId="4" borderId="97" xfId="0" applyFont="1" applyFill="1" applyBorder="1" applyAlignment="1">
      <alignment/>
    </xf>
    <xf numFmtId="0" fontId="17" fillId="26" borderId="80" xfId="0" applyFont="1" applyFill="1" applyBorder="1" applyAlignment="1">
      <alignment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3" fontId="41" fillId="0" borderId="0" xfId="0" applyNumberFormat="1" applyFont="1" applyAlignment="1">
      <alignment/>
    </xf>
    <xf numFmtId="3" fontId="45" fillId="0" borderId="100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5</xdr:row>
      <xdr:rowOff>76200</xdr:rowOff>
    </xdr:from>
    <xdr:to>
      <xdr:col>0</xdr:col>
      <xdr:colOff>1971675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1514475" y="885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1600200</xdr:colOff>
      <xdr:row>6</xdr:row>
      <xdr:rowOff>152400</xdr:rowOff>
    </xdr:from>
    <xdr:to>
      <xdr:col>0</xdr:col>
      <xdr:colOff>1600200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600200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49625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3</xdr:col>
      <xdr:colOff>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962525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5</xdr:row>
      <xdr:rowOff>76200</xdr:rowOff>
    </xdr:to>
    <xdr:sp>
      <xdr:nvSpPr>
        <xdr:cNvPr id="5" name="Line 5"/>
        <xdr:cNvSpPr>
          <a:spLocks/>
        </xdr:cNvSpPr>
      </xdr:nvSpPr>
      <xdr:spPr>
        <a:xfrm>
          <a:off x="49625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3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962525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76200</xdr:rowOff>
    </xdr:from>
    <xdr:to>
      <xdr:col>5</xdr:col>
      <xdr:colOff>0</xdr:colOff>
      <xdr:row>5</xdr:row>
      <xdr:rowOff>76200</xdr:rowOff>
    </xdr:to>
    <xdr:sp>
      <xdr:nvSpPr>
        <xdr:cNvPr id="7" name="Line 7"/>
        <xdr:cNvSpPr>
          <a:spLocks/>
        </xdr:cNvSpPr>
      </xdr:nvSpPr>
      <xdr:spPr>
        <a:xfrm>
          <a:off x="7124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7124700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9" name="Line 9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152400</xdr:rowOff>
    </xdr:from>
    <xdr:to>
      <xdr:col>13</xdr:col>
      <xdr:colOff>0</xdr:colOff>
      <xdr:row>7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12839700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1" name="Line 17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2" name="Line 18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3" name="Line 19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4" name="Line 20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5" name="Line 21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6" name="Line 22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7" name="Line 23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8" name="Line 24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9" name="Line 25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13</xdr:col>
      <xdr:colOff>0</xdr:colOff>
      <xdr:row>5</xdr:row>
      <xdr:rowOff>85725</xdr:rowOff>
    </xdr:to>
    <xdr:sp>
      <xdr:nvSpPr>
        <xdr:cNvPr id="20" name="Line 27"/>
        <xdr:cNvSpPr>
          <a:spLocks/>
        </xdr:cNvSpPr>
      </xdr:nvSpPr>
      <xdr:spPr>
        <a:xfrm>
          <a:off x="128397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0.10\ivpenzugy\DOCUME~1\PENZUG~1.003\LOCALS~1\Temp\K&#233;pvisel&#337;-test&#252;let%20anyagai%20nyilv&#225;nos\2010\2010.%2002.%2019\RENDELETEK\Bev&#233;teli%20&#246;ssz%202010.%20&#233;vi%20k&#246;lts&#233;gv.%202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vett eszköz"/>
      <sheetName val="Lórév hozzájárulása"/>
      <sheetName val="egyéb sajátos bevétel"/>
      <sheetName val="bevételi összesen"/>
      <sheetName val="állami támogatások2010"/>
      <sheetName val="hatósági j és egyéb2010"/>
      <sheetName val="szja kiegészítés2010"/>
      <sheetName val="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="85" zoomScaleNormal="85" zoomScalePageLayoutView="0" workbookViewId="0" topLeftCell="A1">
      <pane xSplit="1" ySplit="8" topLeftCell="I15" activePane="bottomRight" state="frozen"/>
      <selection pane="topLeft" activeCell="A5" sqref="A5"/>
      <selection pane="topRight" activeCell="A5" sqref="A5"/>
      <selection pane="bottomLeft" activeCell="A5" sqref="A5"/>
      <selection pane="bottomRight" activeCell="M56" sqref="M56"/>
    </sheetView>
  </sheetViews>
  <sheetFormatPr defaultColWidth="9.140625" defaultRowHeight="12.75"/>
  <cols>
    <col min="1" max="1" width="34.7109375" style="3" customWidth="1"/>
    <col min="2" max="2" width="18.140625" style="384" customWidth="1"/>
    <col min="3" max="3" width="21.57421875" style="384" customWidth="1"/>
    <col min="4" max="4" width="22.28125" style="3" customWidth="1"/>
    <col min="5" max="5" width="10.140625" style="3" customWidth="1"/>
    <col min="6" max="7" width="11.421875" style="3" customWidth="1"/>
    <col min="8" max="8" width="11.28125" style="3" customWidth="1"/>
    <col min="9" max="10" width="11.28125" style="283" customWidth="1"/>
    <col min="11" max="11" width="9.421875" style="3" customWidth="1"/>
    <col min="12" max="12" width="8.28125" style="3" customWidth="1"/>
    <col min="13" max="13" width="11.28125" style="3" customWidth="1"/>
    <col min="14" max="14" width="12.140625" style="3" customWidth="1"/>
    <col min="15" max="15" width="10.00390625" style="3" customWidth="1"/>
    <col min="16" max="16" width="9.7109375" style="384" customWidth="1"/>
    <col min="17" max="17" width="14.421875" style="3" customWidth="1"/>
    <col min="18" max="18" width="15.7109375" style="3" hidden="1" customWidth="1"/>
    <col min="19" max="19" width="12.00390625" style="3" hidden="1" customWidth="1"/>
    <col min="20" max="20" width="0" style="3" hidden="1" customWidth="1"/>
    <col min="21" max="21" width="16.57421875" style="3" customWidth="1"/>
    <col min="22" max="16384" width="9.140625" style="3" customWidth="1"/>
  </cols>
  <sheetData>
    <row r="1" spans="1:19" ht="15.75">
      <c r="A1" s="2" t="s">
        <v>0</v>
      </c>
      <c r="D1" s="2"/>
      <c r="F1" s="2"/>
      <c r="G1" s="2"/>
      <c r="H1" s="2"/>
      <c r="I1" s="282"/>
      <c r="J1" s="282"/>
      <c r="K1" s="2"/>
      <c r="L1" s="4"/>
      <c r="M1" s="2"/>
      <c r="N1" s="4"/>
      <c r="Q1" s="4"/>
      <c r="R1" s="5"/>
      <c r="S1" s="5"/>
    </row>
    <row r="2" spans="1:19" ht="15.75">
      <c r="A2" s="2" t="s">
        <v>130</v>
      </c>
      <c r="D2" s="2"/>
      <c r="F2" s="2"/>
      <c r="G2" s="2"/>
      <c r="H2" s="2"/>
      <c r="I2" s="282"/>
      <c r="J2" s="282"/>
      <c r="K2" s="2"/>
      <c r="L2" s="2"/>
      <c r="M2" s="2"/>
      <c r="N2" s="2"/>
      <c r="Q2" s="4"/>
      <c r="R2" s="5"/>
      <c r="S2" s="5"/>
    </row>
    <row r="3" spans="1:19" ht="15.75">
      <c r="A3" s="2" t="s">
        <v>274</v>
      </c>
      <c r="F3" s="2"/>
      <c r="G3" s="2"/>
      <c r="H3" s="2"/>
      <c r="I3" s="282"/>
      <c r="J3" s="282"/>
      <c r="K3" s="2"/>
      <c r="L3" s="2"/>
      <c r="M3" s="2"/>
      <c r="O3" s="2"/>
      <c r="P3" s="385"/>
      <c r="Q3" s="2"/>
      <c r="R3" s="2"/>
      <c r="S3" s="2"/>
    </row>
    <row r="4" ht="15" hidden="1">
      <c r="B4" s="394"/>
    </row>
    <row r="5" spans="16:18" ht="16.5" thickBot="1">
      <c r="P5" s="386" t="s">
        <v>1</v>
      </c>
      <c r="Q5" s="7"/>
      <c r="R5" s="7"/>
    </row>
    <row r="6" spans="1:19" ht="16.5" thickBot="1">
      <c r="A6" s="264" t="s">
        <v>17</v>
      </c>
      <c r="B6" s="395" t="s">
        <v>15</v>
      </c>
      <c r="C6" s="395" t="s">
        <v>16</v>
      </c>
      <c r="D6" s="265" t="s">
        <v>18</v>
      </c>
      <c r="E6" s="266"/>
      <c r="F6" s="13"/>
      <c r="G6" s="13"/>
      <c r="H6" s="13"/>
      <c r="I6" s="284"/>
      <c r="J6" s="284"/>
      <c r="K6" s="13"/>
      <c r="L6" s="13"/>
      <c r="M6" s="13"/>
      <c r="N6" s="13"/>
      <c r="O6" s="267" t="s">
        <v>19</v>
      </c>
      <c r="P6" s="387" t="s">
        <v>20</v>
      </c>
      <c r="Q6" s="268" t="s">
        <v>21</v>
      </c>
      <c r="R6" s="8"/>
      <c r="S6" s="9"/>
    </row>
    <row r="7" spans="1:21" s="297" customFormat="1" ht="64.5" thickBot="1" thickTop="1">
      <c r="A7" s="291" t="s">
        <v>2</v>
      </c>
      <c r="B7" s="396" t="s">
        <v>143</v>
      </c>
      <c r="C7" s="396" t="s">
        <v>142</v>
      </c>
      <c r="D7" s="293" t="s">
        <v>13</v>
      </c>
      <c r="E7" s="292" t="s">
        <v>156</v>
      </c>
      <c r="F7" s="292" t="s">
        <v>157</v>
      </c>
      <c r="G7" s="292" t="s">
        <v>158</v>
      </c>
      <c r="H7" s="292" t="s">
        <v>186</v>
      </c>
      <c r="I7" s="292" t="s">
        <v>272</v>
      </c>
      <c r="J7" s="292" t="s">
        <v>273</v>
      </c>
      <c r="K7" s="292" t="s">
        <v>5</v>
      </c>
      <c r="L7" s="292" t="s">
        <v>201</v>
      </c>
      <c r="M7" s="292" t="s">
        <v>200</v>
      </c>
      <c r="N7" s="292" t="s">
        <v>202</v>
      </c>
      <c r="O7" s="293" t="s">
        <v>203</v>
      </c>
      <c r="P7" s="388" t="s">
        <v>65</v>
      </c>
      <c r="Q7" s="294" t="s">
        <v>11</v>
      </c>
      <c r="R7" s="295">
        <v>2011</v>
      </c>
      <c r="S7" s="296" t="s">
        <v>63</v>
      </c>
      <c r="U7" s="271"/>
    </row>
    <row r="8" spans="1:21" ht="35.25" customHeight="1" hidden="1" thickBot="1">
      <c r="A8" s="269"/>
      <c r="B8" s="397"/>
      <c r="C8" s="397"/>
      <c r="D8" s="256" t="s">
        <v>14</v>
      </c>
      <c r="E8" s="26" t="s">
        <v>6</v>
      </c>
      <c r="F8" s="26" t="s">
        <v>6</v>
      </c>
      <c r="G8" s="26"/>
      <c r="H8" s="26"/>
      <c r="I8" s="285" t="s">
        <v>193</v>
      </c>
      <c r="J8" s="285"/>
      <c r="K8" s="26"/>
      <c r="L8" s="26" t="s">
        <v>7</v>
      </c>
      <c r="M8" s="26" t="s">
        <v>8</v>
      </c>
      <c r="N8" s="26" t="s">
        <v>144</v>
      </c>
      <c r="O8" s="256" t="s">
        <v>9</v>
      </c>
      <c r="P8" s="389" t="s">
        <v>10</v>
      </c>
      <c r="Q8" s="270" t="s">
        <v>12</v>
      </c>
      <c r="R8" s="246" t="s">
        <v>22</v>
      </c>
      <c r="S8" s="10">
        <v>2009</v>
      </c>
      <c r="U8" s="271">
        <f>T8+S8+H8</f>
        <v>2009</v>
      </c>
    </row>
    <row r="9" spans="1:21" ht="17.25" thickBot="1" thickTop="1">
      <c r="A9" s="269" t="s">
        <v>38</v>
      </c>
      <c r="B9" s="263">
        <f>B10+B11+B12+B13+B14</f>
        <v>10937</v>
      </c>
      <c r="C9" s="263">
        <f>C10+C11+C12+C13+C14</f>
        <v>16358</v>
      </c>
      <c r="D9" s="258">
        <f>C9+B9</f>
        <v>27295</v>
      </c>
      <c r="E9" s="257">
        <f aca="true" t="shared" si="0" ref="E9:M9">E10+E11+E12+E13+E14</f>
        <v>3429</v>
      </c>
      <c r="F9" s="257">
        <f t="shared" si="0"/>
        <v>1049</v>
      </c>
      <c r="G9" s="257">
        <f t="shared" si="0"/>
        <v>0</v>
      </c>
      <c r="H9" s="257">
        <f t="shared" si="0"/>
        <v>400</v>
      </c>
      <c r="I9" s="286">
        <f t="shared" si="0"/>
        <v>1702</v>
      </c>
      <c r="J9" s="286">
        <f t="shared" si="0"/>
        <v>72651</v>
      </c>
      <c r="K9" s="257">
        <f t="shared" si="0"/>
        <v>7219</v>
      </c>
      <c r="L9" s="257">
        <f t="shared" si="0"/>
        <v>7165</v>
      </c>
      <c r="M9" s="257">
        <f t="shared" si="0"/>
        <v>19052</v>
      </c>
      <c r="N9" s="257">
        <f>N10+N11+N12+N13+N14</f>
        <v>36405</v>
      </c>
      <c r="O9" s="258">
        <f>M9+L9+K9+F9+E9+H9+N9+I9+J9</f>
        <v>149072</v>
      </c>
      <c r="P9" s="390">
        <f>P10+P11+P12+P13+P14</f>
        <v>8837</v>
      </c>
      <c r="Q9" s="271">
        <f aca="true" t="shared" si="1" ref="Q9:Q43">P9+O9+D9</f>
        <v>185204</v>
      </c>
      <c r="R9" s="247">
        <v>174734</v>
      </c>
      <c r="S9" s="12">
        <f>Q9/R9*100</f>
        <v>105.99196492955005</v>
      </c>
      <c r="U9" s="271">
        <v>167998</v>
      </c>
    </row>
    <row r="10" spans="1:21" ht="13.5" customHeight="1" thickTop="1">
      <c r="A10" s="272" t="s">
        <v>23</v>
      </c>
      <c r="B10" s="261">
        <f>'hatósági j és egyéb2014'!E18</f>
        <v>0</v>
      </c>
      <c r="C10" s="398">
        <f>'hatósági j és egyéb2014'!C18</f>
        <v>410</v>
      </c>
      <c r="D10" s="258">
        <f aca="true" t="shared" si="2" ref="D10:D55">C10+B10</f>
        <v>410</v>
      </c>
      <c r="E10" s="16"/>
      <c r="F10" s="16"/>
      <c r="G10" s="16"/>
      <c r="H10" s="16"/>
      <c r="I10" s="287"/>
      <c r="J10" s="287"/>
      <c r="K10" s="16"/>
      <c r="L10" s="16"/>
      <c r="M10" s="16"/>
      <c r="N10" s="16"/>
      <c r="O10" s="258">
        <f aca="true" t="shared" si="3" ref="O10:O54">M10+L10+K10+F10+E10+H10+N10+I10+J10</f>
        <v>0</v>
      </c>
      <c r="P10" s="390">
        <v>0</v>
      </c>
      <c r="Q10" s="271">
        <f t="shared" si="1"/>
        <v>410</v>
      </c>
      <c r="R10" s="248">
        <v>6389</v>
      </c>
      <c r="S10" s="15">
        <f>Q10/R10*100</f>
        <v>6.417279699483487</v>
      </c>
      <c r="T10" s="3" t="s">
        <v>123</v>
      </c>
      <c r="U10" s="271">
        <v>1160</v>
      </c>
    </row>
    <row r="11" spans="1:21" ht="13.5" customHeight="1">
      <c r="A11" s="272" t="s">
        <v>24</v>
      </c>
      <c r="B11" s="261">
        <f>'hatósági j és egyéb2014'!E44</f>
        <v>10437</v>
      </c>
      <c r="C11" s="261">
        <f>'hatósági j és egyéb2014'!C44</f>
        <v>13244</v>
      </c>
      <c r="D11" s="258">
        <f t="shared" si="2"/>
        <v>23681</v>
      </c>
      <c r="E11" s="29">
        <v>3429</v>
      </c>
      <c r="F11" s="29">
        <v>1049</v>
      </c>
      <c r="G11" s="29"/>
      <c r="H11" s="257">
        <v>400</v>
      </c>
      <c r="I11" s="285">
        <v>1702</v>
      </c>
      <c r="J11" s="285">
        <v>72651</v>
      </c>
      <c r="K11" s="29">
        <v>7219</v>
      </c>
      <c r="L11" s="29">
        <v>7165</v>
      </c>
      <c r="M11" s="257">
        <v>19052</v>
      </c>
      <c r="N11" s="16">
        <v>36405</v>
      </c>
      <c r="O11" s="258">
        <f>M11+L11+K11+F11+E11+H11+N11+I11+J11</f>
        <v>149072</v>
      </c>
      <c r="P11" s="390">
        <v>8487</v>
      </c>
      <c r="Q11" s="271">
        <f t="shared" si="1"/>
        <v>181240</v>
      </c>
      <c r="R11" s="249">
        <v>115592</v>
      </c>
      <c r="S11" s="18">
        <f>Q11/R11*100</f>
        <v>156.7928576372067</v>
      </c>
      <c r="T11" s="3" t="s">
        <v>123</v>
      </c>
      <c r="U11" s="271">
        <v>130358</v>
      </c>
    </row>
    <row r="12" spans="1:21" ht="13.5" customHeight="1">
      <c r="A12" s="272" t="s">
        <v>25</v>
      </c>
      <c r="B12" s="261"/>
      <c r="C12" s="261">
        <f>3000-301</f>
        <v>2699</v>
      </c>
      <c r="D12" s="258">
        <f t="shared" si="2"/>
        <v>2699</v>
      </c>
      <c r="E12" s="29"/>
      <c r="F12" s="29"/>
      <c r="G12" s="29"/>
      <c r="H12" s="29"/>
      <c r="I12" s="287"/>
      <c r="J12" s="287">
        <v>0</v>
      </c>
      <c r="K12" s="29"/>
      <c r="L12" s="29"/>
      <c r="M12" s="29"/>
      <c r="N12" s="16"/>
      <c r="O12" s="258">
        <f t="shared" si="3"/>
        <v>0</v>
      </c>
      <c r="P12" s="390">
        <v>0</v>
      </c>
      <c r="Q12" s="271">
        <f t="shared" si="1"/>
        <v>2699</v>
      </c>
      <c r="R12" s="249">
        <v>4553</v>
      </c>
      <c r="S12" s="18">
        <f aca="true" t="shared" si="4" ref="S12:S55">Q12/R12*100</f>
        <v>59.279595870854386</v>
      </c>
      <c r="U12" s="271">
        <v>3712</v>
      </c>
    </row>
    <row r="13" spans="1:21" ht="13.5" customHeight="1">
      <c r="A13" s="272" t="s">
        <v>26</v>
      </c>
      <c r="B13" s="261">
        <v>500</v>
      </c>
      <c r="C13" s="261">
        <v>5</v>
      </c>
      <c r="D13" s="258">
        <f t="shared" si="2"/>
        <v>505</v>
      </c>
      <c r="E13" s="29"/>
      <c r="F13" s="29"/>
      <c r="G13" s="29"/>
      <c r="H13" s="29"/>
      <c r="I13" s="287"/>
      <c r="J13" s="287"/>
      <c r="K13" s="29"/>
      <c r="L13" s="29"/>
      <c r="M13" s="29"/>
      <c r="N13" s="16"/>
      <c r="O13" s="258">
        <f t="shared" si="3"/>
        <v>0</v>
      </c>
      <c r="P13" s="390">
        <v>350</v>
      </c>
      <c r="Q13" s="271">
        <f t="shared" si="1"/>
        <v>855</v>
      </c>
      <c r="R13" s="249">
        <v>3735</v>
      </c>
      <c r="S13" s="18">
        <f t="shared" si="4"/>
        <v>22.89156626506024</v>
      </c>
      <c r="U13" s="271">
        <v>1000</v>
      </c>
    </row>
    <row r="14" spans="1:21" ht="13.5" customHeight="1" thickBot="1">
      <c r="A14" s="273" t="s">
        <v>27</v>
      </c>
      <c r="B14" s="261"/>
      <c r="C14" s="261"/>
      <c r="D14" s="258">
        <f t="shared" si="2"/>
        <v>0</v>
      </c>
      <c r="E14" s="29"/>
      <c r="F14" s="29"/>
      <c r="G14" s="29"/>
      <c r="H14" s="29"/>
      <c r="I14" s="287"/>
      <c r="J14" s="287"/>
      <c r="K14" s="29"/>
      <c r="L14" s="29"/>
      <c r="M14" s="261"/>
      <c r="N14" s="260">
        <v>0</v>
      </c>
      <c r="O14" s="258">
        <f t="shared" si="3"/>
        <v>0</v>
      </c>
      <c r="P14" s="390">
        <v>0</v>
      </c>
      <c r="Q14" s="271">
        <f t="shared" si="1"/>
        <v>0</v>
      </c>
      <c r="R14" s="31">
        <v>44465</v>
      </c>
      <c r="S14" s="22">
        <f t="shared" si="4"/>
        <v>0</v>
      </c>
      <c r="T14" s="6"/>
      <c r="U14" s="271">
        <v>31768</v>
      </c>
    </row>
    <row r="15" spans="1:21" ht="13.5" customHeight="1" thickBot="1">
      <c r="A15" s="269" t="s">
        <v>53</v>
      </c>
      <c r="B15" s="263">
        <f>B16+B29</f>
        <v>415847</v>
      </c>
      <c r="C15" s="261">
        <f>C16+C29</f>
        <v>0</v>
      </c>
      <c r="D15" s="258">
        <f t="shared" si="2"/>
        <v>415847</v>
      </c>
      <c r="E15" s="16">
        <f aca="true" t="shared" si="5" ref="E15:M15">E16+E29</f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88">
        <f t="shared" si="5"/>
        <v>0</v>
      </c>
      <c r="J15" s="288"/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>N16+N20+N26+N27</f>
        <v>0</v>
      </c>
      <c r="O15" s="258">
        <f t="shared" si="3"/>
        <v>0</v>
      </c>
      <c r="P15" s="390">
        <f>P16+P29</f>
        <v>0</v>
      </c>
      <c r="Q15" s="271">
        <f t="shared" si="1"/>
        <v>415847</v>
      </c>
      <c r="R15" s="250">
        <v>664547.37</v>
      </c>
      <c r="S15" s="24">
        <f t="shared" si="4"/>
        <v>62.57597558470513</v>
      </c>
      <c r="U15" s="271">
        <v>415489</v>
      </c>
    </row>
    <row r="16" spans="1:21" ht="13.5" customHeight="1">
      <c r="A16" s="274" t="s">
        <v>42</v>
      </c>
      <c r="B16" s="261">
        <f>B17+B22+B27+B28</f>
        <v>403100</v>
      </c>
      <c r="C16" s="399">
        <f>C17+C22+C25+C27</f>
        <v>0</v>
      </c>
      <c r="D16" s="258">
        <f t="shared" si="2"/>
        <v>403100</v>
      </c>
      <c r="E16" s="29">
        <f>E17+E22+E25+E27</f>
        <v>0</v>
      </c>
      <c r="F16" s="29">
        <f>F17+F22+F25+F27</f>
        <v>0</v>
      </c>
      <c r="G16" s="29"/>
      <c r="H16" s="29"/>
      <c r="I16" s="287"/>
      <c r="J16" s="287"/>
      <c r="K16" s="29">
        <f>K17+K22+K25+K27</f>
        <v>0</v>
      </c>
      <c r="L16" s="29">
        <f>L17+L22+L25+L27</f>
        <v>0</v>
      </c>
      <c r="M16" s="29">
        <f>M17+M22+M25+M27</f>
        <v>0</v>
      </c>
      <c r="N16" s="29">
        <f>N17+N22+N27+N28</f>
        <v>0</v>
      </c>
      <c r="O16" s="258">
        <f t="shared" si="3"/>
        <v>0</v>
      </c>
      <c r="P16" s="391">
        <f>P17+P22+P25+P27</f>
        <v>0</v>
      </c>
      <c r="Q16" s="271">
        <f t="shared" si="1"/>
        <v>403100</v>
      </c>
      <c r="R16" s="251">
        <v>643222.37</v>
      </c>
      <c r="S16" s="25">
        <f t="shared" si="4"/>
        <v>62.66884032655767</v>
      </c>
      <c r="U16" s="271">
        <v>382539</v>
      </c>
    </row>
    <row r="17" spans="1:21" ht="13.5" customHeight="1">
      <c r="A17" s="269" t="s">
        <v>43</v>
      </c>
      <c r="B17" s="398">
        <f>B18+B19+B20+B21</f>
        <v>346000</v>
      </c>
      <c r="C17" s="398">
        <f>C18+C19+C20</f>
        <v>0</v>
      </c>
      <c r="D17" s="258">
        <f t="shared" si="2"/>
        <v>346000</v>
      </c>
      <c r="E17" s="29"/>
      <c r="F17" s="259">
        <f>F18+F19+F20</f>
        <v>0</v>
      </c>
      <c r="G17" s="259"/>
      <c r="H17" s="259">
        <f>H18+H19+H20</f>
        <v>0</v>
      </c>
      <c r="I17" s="289"/>
      <c r="J17" s="289"/>
      <c r="K17" s="259">
        <f>K18+K19+K20</f>
        <v>0</v>
      </c>
      <c r="L17" s="259">
        <f>L18+L19+L20</f>
        <v>0</v>
      </c>
      <c r="M17" s="259">
        <f>M18+M19+M20</f>
        <v>0</v>
      </c>
      <c r="N17" s="26"/>
      <c r="O17" s="258">
        <f t="shared" si="3"/>
        <v>0</v>
      </c>
      <c r="P17" s="392"/>
      <c r="Q17" s="271">
        <f t="shared" si="1"/>
        <v>346000</v>
      </c>
      <c r="R17" s="249">
        <v>247000</v>
      </c>
      <c r="S17" s="27">
        <f t="shared" si="4"/>
        <v>140.08097165991902</v>
      </c>
      <c r="U17" s="271">
        <v>322000</v>
      </c>
    </row>
    <row r="18" spans="1:21" ht="13.5" customHeight="1">
      <c r="A18" s="272" t="s">
        <v>44</v>
      </c>
      <c r="B18" s="261">
        <v>107000</v>
      </c>
      <c r="C18" s="263"/>
      <c r="D18" s="258">
        <f t="shared" si="2"/>
        <v>107000</v>
      </c>
      <c r="E18" s="29"/>
      <c r="F18" s="29"/>
      <c r="G18" s="29"/>
      <c r="H18" s="29"/>
      <c r="I18" s="287"/>
      <c r="J18" s="287"/>
      <c r="K18" s="29"/>
      <c r="L18" s="29"/>
      <c r="M18" s="29"/>
      <c r="N18" s="16"/>
      <c r="O18" s="258">
        <f t="shared" si="3"/>
        <v>0</v>
      </c>
      <c r="P18" s="390"/>
      <c r="Q18" s="271">
        <f t="shared" si="1"/>
        <v>107000</v>
      </c>
      <c r="R18" s="249">
        <v>66000</v>
      </c>
      <c r="S18" s="27">
        <f t="shared" si="4"/>
        <v>162.12121212121212</v>
      </c>
      <c r="U18" s="271">
        <v>102000</v>
      </c>
    </row>
    <row r="19" spans="1:21" ht="13.5" customHeight="1">
      <c r="A19" s="272" t="s">
        <v>45</v>
      </c>
      <c r="B19" s="261">
        <v>230000</v>
      </c>
      <c r="C19" s="263"/>
      <c r="D19" s="258">
        <f t="shared" si="2"/>
        <v>230000</v>
      </c>
      <c r="E19" s="29"/>
      <c r="F19" s="29"/>
      <c r="G19" s="29"/>
      <c r="H19" s="29"/>
      <c r="I19" s="287"/>
      <c r="J19" s="287"/>
      <c r="K19" s="29"/>
      <c r="L19" s="29"/>
      <c r="M19" s="29"/>
      <c r="N19" s="16"/>
      <c r="O19" s="258">
        <f t="shared" si="3"/>
        <v>0</v>
      </c>
      <c r="P19" s="390"/>
      <c r="Q19" s="271">
        <f t="shared" si="1"/>
        <v>230000</v>
      </c>
      <c r="R19" s="249">
        <v>176000</v>
      </c>
      <c r="S19" s="27">
        <f t="shared" si="4"/>
        <v>130.6818181818182</v>
      </c>
      <c r="U19" s="271">
        <v>212000</v>
      </c>
    </row>
    <row r="20" spans="1:21" ht="13.5" customHeight="1">
      <c r="A20" s="272" t="s">
        <v>46</v>
      </c>
      <c r="B20" s="261">
        <v>9000</v>
      </c>
      <c r="C20" s="261"/>
      <c r="D20" s="258">
        <f t="shared" si="2"/>
        <v>9000</v>
      </c>
      <c r="E20" s="29"/>
      <c r="F20" s="29"/>
      <c r="G20" s="29"/>
      <c r="H20" s="29"/>
      <c r="I20" s="287"/>
      <c r="J20" s="287"/>
      <c r="K20" s="29"/>
      <c r="L20" s="29"/>
      <c r="M20" s="29"/>
      <c r="N20" s="16"/>
      <c r="O20" s="258">
        <f t="shared" si="3"/>
        <v>0</v>
      </c>
      <c r="P20" s="390"/>
      <c r="Q20" s="271">
        <f t="shared" si="1"/>
        <v>9000</v>
      </c>
      <c r="R20" s="249">
        <v>5000</v>
      </c>
      <c r="S20" s="27">
        <f t="shared" si="4"/>
        <v>180</v>
      </c>
      <c r="U20" s="271">
        <v>8000</v>
      </c>
    </row>
    <row r="21" spans="1:21" ht="13.5" customHeight="1" hidden="1">
      <c r="A21" s="272" t="s">
        <v>67</v>
      </c>
      <c r="B21" s="261">
        <v>0</v>
      </c>
      <c r="C21" s="261"/>
      <c r="D21" s="258">
        <f t="shared" si="2"/>
        <v>0</v>
      </c>
      <c r="E21" s="29"/>
      <c r="F21" s="29"/>
      <c r="G21" s="29"/>
      <c r="H21" s="29"/>
      <c r="I21" s="287"/>
      <c r="J21" s="287"/>
      <c r="K21" s="29"/>
      <c r="L21" s="29"/>
      <c r="M21" s="29"/>
      <c r="N21" s="16"/>
      <c r="O21" s="258">
        <f t="shared" si="3"/>
        <v>0</v>
      </c>
      <c r="P21" s="390"/>
      <c r="Q21" s="271">
        <f t="shared" si="1"/>
        <v>0</v>
      </c>
      <c r="R21" s="249">
        <v>0</v>
      </c>
      <c r="S21" s="28"/>
      <c r="U21" s="271">
        <v>0</v>
      </c>
    </row>
    <row r="22" spans="1:21" ht="13.5" customHeight="1">
      <c r="A22" s="269" t="s">
        <v>47</v>
      </c>
      <c r="B22" s="398">
        <f>B23+B24+B25+B26</f>
        <v>37100</v>
      </c>
      <c r="C22" s="261">
        <f>C23+C24+C25</f>
        <v>0</v>
      </c>
      <c r="D22" s="258">
        <f t="shared" si="2"/>
        <v>37100</v>
      </c>
      <c r="E22" s="29"/>
      <c r="F22" s="29"/>
      <c r="G22" s="29"/>
      <c r="H22" s="29"/>
      <c r="I22" s="287"/>
      <c r="J22" s="287"/>
      <c r="K22" s="29"/>
      <c r="L22" s="29"/>
      <c r="M22" s="29"/>
      <c r="N22" s="259">
        <f>N23+N24+N25</f>
        <v>0</v>
      </c>
      <c r="O22" s="258">
        <f t="shared" si="3"/>
        <v>0</v>
      </c>
      <c r="P22" s="392">
        <f>P23+P24+P25</f>
        <v>0</v>
      </c>
      <c r="Q22" s="271">
        <f t="shared" si="1"/>
        <v>37100</v>
      </c>
      <c r="R22" s="249">
        <v>372446.37</v>
      </c>
      <c r="S22" s="27">
        <f t="shared" si="4"/>
        <v>9.961165684068824</v>
      </c>
      <c r="U22" s="271">
        <v>35100</v>
      </c>
    </row>
    <row r="23" spans="1:21" ht="13.5" customHeight="1">
      <c r="A23" s="272" t="s">
        <v>48</v>
      </c>
      <c r="B23" s="261">
        <v>0</v>
      </c>
      <c r="C23" s="261"/>
      <c r="D23" s="258">
        <f t="shared" si="2"/>
        <v>0</v>
      </c>
      <c r="E23" s="29"/>
      <c r="F23" s="29"/>
      <c r="G23" s="29"/>
      <c r="H23" s="29"/>
      <c r="I23" s="287"/>
      <c r="J23" s="287"/>
      <c r="K23" s="29"/>
      <c r="L23" s="29"/>
      <c r="M23" s="29"/>
      <c r="N23" s="29"/>
      <c r="O23" s="258">
        <f t="shared" si="3"/>
        <v>0</v>
      </c>
      <c r="P23" s="390"/>
      <c r="Q23" s="271">
        <f t="shared" si="1"/>
        <v>0</v>
      </c>
      <c r="R23" s="249">
        <v>279346.37</v>
      </c>
      <c r="S23" s="25">
        <f t="shared" si="4"/>
        <v>0</v>
      </c>
      <c r="T23" s="3" t="s">
        <v>123</v>
      </c>
      <c r="U23" s="271">
        <v>0</v>
      </c>
    </row>
    <row r="24" spans="1:21" ht="13.5" customHeight="1">
      <c r="A24" s="272" t="s">
        <v>49</v>
      </c>
      <c r="B24" s="261">
        <v>37000</v>
      </c>
      <c r="C24" s="261"/>
      <c r="D24" s="258">
        <f t="shared" si="2"/>
        <v>37000</v>
      </c>
      <c r="E24" s="29"/>
      <c r="F24" s="29"/>
      <c r="G24" s="29"/>
      <c r="H24" s="29"/>
      <c r="I24" s="287"/>
      <c r="J24" s="287"/>
      <c r="K24" s="29"/>
      <c r="L24" s="29"/>
      <c r="M24" s="29"/>
      <c r="N24" s="16"/>
      <c r="O24" s="258">
        <f t="shared" si="3"/>
        <v>0</v>
      </c>
      <c r="P24" s="390"/>
      <c r="Q24" s="271">
        <f t="shared" si="1"/>
        <v>37000</v>
      </c>
      <c r="R24" s="249">
        <v>93000</v>
      </c>
      <c r="S24" s="27">
        <f t="shared" si="4"/>
        <v>39.784946236559136</v>
      </c>
      <c r="U24" s="271">
        <v>35000</v>
      </c>
    </row>
    <row r="25" spans="1:21" ht="13.5" customHeight="1">
      <c r="A25" s="272" t="s">
        <v>50</v>
      </c>
      <c r="B25" s="261">
        <v>100</v>
      </c>
      <c r="C25" s="261"/>
      <c r="D25" s="258">
        <f t="shared" si="2"/>
        <v>100</v>
      </c>
      <c r="E25" s="29"/>
      <c r="F25" s="29"/>
      <c r="G25" s="29"/>
      <c r="H25" s="29"/>
      <c r="I25" s="287"/>
      <c r="J25" s="287"/>
      <c r="K25" s="29"/>
      <c r="L25" s="29"/>
      <c r="M25" s="29"/>
      <c r="N25" s="16"/>
      <c r="O25" s="258">
        <f t="shared" si="3"/>
        <v>0</v>
      </c>
      <c r="P25" s="390"/>
      <c r="Q25" s="271">
        <f t="shared" si="1"/>
        <v>100</v>
      </c>
      <c r="R25" s="249">
        <v>100</v>
      </c>
      <c r="S25" s="27">
        <f t="shared" si="4"/>
        <v>100</v>
      </c>
      <c r="U25" s="271">
        <v>100</v>
      </c>
    </row>
    <row r="26" spans="1:21" ht="13.5" customHeight="1" hidden="1">
      <c r="A26" s="272" t="s">
        <v>66</v>
      </c>
      <c r="B26" s="261">
        <v>0</v>
      </c>
      <c r="C26" s="261"/>
      <c r="D26" s="258">
        <f t="shared" si="2"/>
        <v>0</v>
      </c>
      <c r="E26" s="29"/>
      <c r="F26" s="29"/>
      <c r="G26" s="29"/>
      <c r="H26" s="29"/>
      <c r="I26" s="287"/>
      <c r="J26" s="287"/>
      <c r="K26" s="29"/>
      <c r="L26" s="29"/>
      <c r="M26" s="29"/>
      <c r="N26" s="16"/>
      <c r="O26" s="258">
        <f t="shared" si="3"/>
        <v>0</v>
      </c>
      <c r="P26" s="390"/>
      <c r="Q26" s="271">
        <f t="shared" si="1"/>
        <v>0</v>
      </c>
      <c r="R26" s="249">
        <v>0</v>
      </c>
      <c r="S26" s="28"/>
      <c r="U26" s="271">
        <v>0</v>
      </c>
    </row>
    <row r="27" spans="1:21" ht="13.5" customHeight="1">
      <c r="A27" s="269" t="s">
        <v>51</v>
      </c>
      <c r="B27" s="398">
        <v>7000</v>
      </c>
      <c r="C27" s="261"/>
      <c r="D27" s="258">
        <f t="shared" si="2"/>
        <v>7000</v>
      </c>
      <c r="E27" s="29"/>
      <c r="F27" s="29"/>
      <c r="G27" s="29"/>
      <c r="H27" s="29"/>
      <c r="I27" s="287"/>
      <c r="J27" s="287"/>
      <c r="K27" s="29"/>
      <c r="L27" s="29"/>
      <c r="M27" s="29"/>
      <c r="N27" s="26"/>
      <c r="O27" s="258">
        <f t="shared" si="3"/>
        <v>0</v>
      </c>
      <c r="P27" s="390"/>
      <c r="Q27" s="271">
        <f t="shared" si="1"/>
        <v>7000</v>
      </c>
      <c r="R27" s="249">
        <v>8176</v>
      </c>
      <c r="S27" s="27">
        <f t="shared" si="4"/>
        <v>85.61643835616438</v>
      </c>
      <c r="U27" s="271">
        <v>7639</v>
      </c>
    </row>
    <row r="28" spans="1:21" ht="13.5" customHeight="1">
      <c r="A28" s="269" t="s">
        <v>52</v>
      </c>
      <c r="B28" s="398">
        <f>'egyéb sajátos bevétel'!C15</f>
        <v>13000</v>
      </c>
      <c r="C28" s="261"/>
      <c r="D28" s="258">
        <f t="shared" si="2"/>
        <v>13000</v>
      </c>
      <c r="E28" s="29"/>
      <c r="F28" s="29"/>
      <c r="G28" s="29"/>
      <c r="H28" s="29"/>
      <c r="I28" s="287"/>
      <c r="J28" s="287"/>
      <c r="K28" s="29"/>
      <c r="L28" s="29"/>
      <c r="M28" s="29"/>
      <c r="N28" s="26"/>
      <c r="O28" s="258">
        <f t="shared" si="3"/>
        <v>0</v>
      </c>
      <c r="P28" s="390"/>
      <c r="Q28" s="271">
        <f t="shared" si="1"/>
        <v>13000</v>
      </c>
      <c r="R28" s="249">
        <v>15600</v>
      </c>
      <c r="S28" s="27">
        <f t="shared" si="4"/>
        <v>83.33333333333334</v>
      </c>
      <c r="T28" s="3" t="s">
        <v>123</v>
      </c>
      <c r="U28" s="271">
        <v>17800</v>
      </c>
    </row>
    <row r="29" spans="1:21" ht="13.5" customHeight="1" thickBot="1">
      <c r="A29" s="275" t="s">
        <v>54</v>
      </c>
      <c r="B29" s="261">
        <f>'egyéb sajátos bevétel'!C30-'egyéb sajátos bevétel'!C27</f>
        <v>12747</v>
      </c>
      <c r="C29" s="261"/>
      <c r="D29" s="258">
        <f t="shared" si="2"/>
        <v>12747</v>
      </c>
      <c r="E29" s="29"/>
      <c r="F29" s="29"/>
      <c r="G29" s="29"/>
      <c r="H29" s="29"/>
      <c r="I29" s="287"/>
      <c r="J29" s="287"/>
      <c r="K29" s="29"/>
      <c r="L29" s="29"/>
      <c r="M29" s="29"/>
      <c r="N29" s="262"/>
      <c r="O29" s="258">
        <f t="shared" si="3"/>
        <v>0</v>
      </c>
      <c r="P29" s="390"/>
      <c r="Q29" s="271">
        <f t="shared" si="1"/>
        <v>12747</v>
      </c>
      <c r="R29" s="31">
        <v>21325</v>
      </c>
      <c r="S29" s="28">
        <f t="shared" si="4"/>
        <v>59.774912075029306</v>
      </c>
      <c r="T29" s="3" t="s">
        <v>123</v>
      </c>
      <c r="U29" s="271">
        <v>32950</v>
      </c>
    </row>
    <row r="30" spans="1:21" ht="13.5" customHeight="1" thickBot="1">
      <c r="A30" s="269" t="s">
        <v>41</v>
      </c>
      <c r="B30" s="263">
        <f>B31+B36+B38+B39</f>
        <v>1655235.9456666666</v>
      </c>
      <c r="C30" s="261">
        <f>C31+C36+C38+C39</f>
        <v>0</v>
      </c>
      <c r="D30" s="258">
        <f t="shared" si="2"/>
        <v>1655235.9456666666</v>
      </c>
      <c r="E30" s="29">
        <f aca="true" t="shared" si="6" ref="E30:N30">E31+E36+E38+E39</f>
        <v>0</v>
      </c>
      <c r="F30" s="29">
        <f t="shared" si="6"/>
        <v>0</v>
      </c>
      <c r="G30" s="29">
        <f t="shared" si="6"/>
        <v>0</v>
      </c>
      <c r="H30" s="29">
        <f t="shared" si="6"/>
        <v>0</v>
      </c>
      <c r="I30" s="288">
        <f t="shared" si="6"/>
        <v>0</v>
      </c>
      <c r="J30" s="288">
        <f t="shared" si="6"/>
        <v>0</v>
      </c>
      <c r="K30" s="29">
        <f t="shared" si="6"/>
        <v>0</v>
      </c>
      <c r="L30" s="29">
        <f t="shared" si="6"/>
        <v>0</v>
      </c>
      <c r="M30" s="29">
        <f t="shared" si="6"/>
        <v>0</v>
      </c>
      <c r="N30" s="29">
        <f t="shared" si="6"/>
        <v>0</v>
      </c>
      <c r="O30" s="258">
        <f t="shared" si="3"/>
        <v>0</v>
      </c>
      <c r="P30" s="390">
        <f>P31+P36+P38+P39</f>
        <v>255653</v>
      </c>
      <c r="Q30" s="271">
        <f t="shared" si="1"/>
        <v>1910888.9456666666</v>
      </c>
      <c r="R30" s="250">
        <v>1474765.378</v>
      </c>
      <c r="S30" s="24">
        <f t="shared" si="4"/>
        <v>129.5724034597364</v>
      </c>
      <c r="U30" s="271">
        <v>1087556.4257450001</v>
      </c>
    </row>
    <row r="31" spans="1:21" ht="13.5" customHeight="1">
      <c r="A31" s="269" t="s">
        <v>55</v>
      </c>
      <c r="B31" s="263">
        <f>B32+B33+B34+B35</f>
        <v>678422.9456666666</v>
      </c>
      <c r="C31" s="263">
        <f>C32+C33+C34+C35</f>
        <v>0</v>
      </c>
      <c r="D31" s="258">
        <f t="shared" si="2"/>
        <v>678422.9456666666</v>
      </c>
      <c r="E31" s="29"/>
      <c r="F31" s="29"/>
      <c r="G31" s="29"/>
      <c r="H31" s="29"/>
      <c r="I31" s="287"/>
      <c r="J31" s="287"/>
      <c r="K31" s="29"/>
      <c r="L31" s="29"/>
      <c r="M31" s="29"/>
      <c r="N31" s="257">
        <f>N32+N33+N34+N35</f>
        <v>0</v>
      </c>
      <c r="O31" s="258">
        <f t="shared" si="3"/>
        <v>0</v>
      </c>
      <c r="P31" s="390">
        <f>P32+P33+P34+P35</f>
        <v>0</v>
      </c>
      <c r="Q31" s="271">
        <f t="shared" si="1"/>
        <v>678422.9456666666</v>
      </c>
      <c r="R31" s="30">
        <v>491822.878</v>
      </c>
      <c r="S31" s="25">
        <f t="shared" si="4"/>
        <v>137.94050175654223</v>
      </c>
      <c r="U31" s="271">
        <v>547578.029645</v>
      </c>
    </row>
    <row r="32" spans="1:21" ht="13.5" customHeight="1">
      <c r="A32" s="272" t="s">
        <v>56</v>
      </c>
      <c r="B32" s="261">
        <f>'állami támogatások2014'!K58/1000</f>
        <v>626659.9456666666</v>
      </c>
      <c r="C32" s="261"/>
      <c r="D32" s="258">
        <f t="shared" si="2"/>
        <v>626659.9456666666</v>
      </c>
      <c r="E32" s="29"/>
      <c r="F32" s="29"/>
      <c r="G32" s="29"/>
      <c r="H32" s="29"/>
      <c r="I32" s="287"/>
      <c r="J32" s="287"/>
      <c r="K32" s="29"/>
      <c r="L32" s="29"/>
      <c r="M32" s="29"/>
      <c r="N32" s="16"/>
      <c r="O32" s="258">
        <f t="shared" si="3"/>
        <v>0</v>
      </c>
      <c r="P32" s="390"/>
      <c r="Q32" s="271">
        <f t="shared" si="1"/>
        <v>626659.9456666666</v>
      </c>
      <c r="R32" s="249">
        <v>490985.878</v>
      </c>
      <c r="S32" s="27">
        <f t="shared" si="4"/>
        <v>127.63298777947062</v>
      </c>
      <c r="U32" s="271">
        <v>484298.029645</v>
      </c>
    </row>
    <row r="33" spans="1:21" ht="13.5" customHeight="1">
      <c r="A33" s="272" t="s">
        <v>57</v>
      </c>
      <c r="B33" s="261"/>
      <c r="C33" s="261"/>
      <c r="D33" s="258">
        <f t="shared" si="2"/>
        <v>0</v>
      </c>
      <c r="E33" s="29"/>
      <c r="F33" s="29"/>
      <c r="G33" s="29"/>
      <c r="H33" s="29"/>
      <c r="I33" s="287"/>
      <c r="J33" s="287"/>
      <c r="K33" s="29"/>
      <c r="L33" s="29"/>
      <c r="M33" s="29"/>
      <c r="N33" s="16"/>
      <c r="O33" s="258">
        <f t="shared" si="3"/>
        <v>0</v>
      </c>
      <c r="P33" s="390"/>
      <c r="Q33" s="271">
        <f t="shared" si="1"/>
        <v>0</v>
      </c>
      <c r="R33" s="249">
        <v>0</v>
      </c>
      <c r="S33" s="27" t="e">
        <f t="shared" si="4"/>
        <v>#DIV/0!</v>
      </c>
      <c r="U33" s="271">
        <v>49401</v>
      </c>
    </row>
    <row r="34" spans="1:21" ht="13.5" customHeight="1">
      <c r="A34" s="272" t="s">
        <v>58</v>
      </c>
      <c r="B34" s="261">
        <f>51763</f>
        <v>51763</v>
      </c>
      <c r="C34" s="261"/>
      <c r="D34" s="258">
        <f t="shared" si="2"/>
        <v>51763</v>
      </c>
      <c r="E34" s="29"/>
      <c r="F34" s="29"/>
      <c r="G34" s="29"/>
      <c r="H34" s="29"/>
      <c r="I34" s="287"/>
      <c r="J34" s="287"/>
      <c r="K34" s="29"/>
      <c r="L34" s="29"/>
      <c r="M34" s="29"/>
      <c r="N34" s="16"/>
      <c r="O34" s="258">
        <f t="shared" si="3"/>
        <v>0</v>
      </c>
      <c r="P34" s="390"/>
      <c r="Q34" s="271">
        <f t="shared" si="1"/>
        <v>51763</v>
      </c>
      <c r="R34" s="249">
        <v>837</v>
      </c>
      <c r="S34" s="27">
        <f t="shared" si="4"/>
        <v>6184.348864994026</v>
      </c>
      <c r="U34" s="271">
        <v>13879</v>
      </c>
    </row>
    <row r="35" spans="1:21" ht="13.5" customHeight="1">
      <c r="A35" s="272" t="s">
        <v>59</v>
      </c>
      <c r="B35" s="261">
        <v>0</v>
      </c>
      <c r="C35" s="261"/>
      <c r="D35" s="258">
        <f t="shared" si="2"/>
        <v>0</v>
      </c>
      <c r="E35" s="29"/>
      <c r="F35" s="29"/>
      <c r="G35" s="29"/>
      <c r="H35" s="29"/>
      <c r="I35" s="287"/>
      <c r="J35" s="287"/>
      <c r="K35" s="29"/>
      <c r="L35" s="29"/>
      <c r="M35" s="29"/>
      <c r="N35" s="16"/>
      <c r="O35" s="258">
        <f t="shared" si="3"/>
        <v>0</v>
      </c>
      <c r="P35" s="390"/>
      <c r="Q35" s="271">
        <f t="shared" si="1"/>
        <v>0</v>
      </c>
      <c r="R35" s="249">
        <v>0</v>
      </c>
      <c r="S35" s="27"/>
      <c r="U35" s="271">
        <v>0</v>
      </c>
    </row>
    <row r="36" spans="1:21" ht="13.5" customHeight="1">
      <c r="A36" s="276" t="s">
        <v>60</v>
      </c>
      <c r="B36" s="261">
        <f>'átvett eszköz'!H20</f>
        <v>51168</v>
      </c>
      <c r="C36" s="263">
        <f>'átvett eszköz'!H11</f>
        <v>0</v>
      </c>
      <c r="D36" s="258">
        <f t="shared" si="2"/>
        <v>51168</v>
      </c>
      <c r="E36" s="29"/>
      <c r="F36" s="29">
        <v>0</v>
      </c>
      <c r="G36" s="29"/>
      <c r="H36" s="29"/>
      <c r="I36" s="287"/>
      <c r="J36" s="287"/>
      <c r="K36" s="29"/>
      <c r="L36" s="29"/>
      <c r="M36" s="29"/>
      <c r="N36" s="33"/>
      <c r="O36" s="258">
        <f t="shared" si="3"/>
        <v>0</v>
      </c>
      <c r="P36" s="390">
        <v>253912</v>
      </c>
      <c r="Q36" s="271">
        <f t="shared" si="1"/>
        <v>305080</v>
      </c>
      <c r="R36" s="249">
        <v>323579.5</v>
      </c>
      <c r="S36" s="27">
        <f t="shared" si="4"/>
        <v>94.28285784482638</v>
      </c>
      <c r="T36" s="3" t="s">
        <v>123</v>
      </c>
      <c r="U36" s="271">
        <v>307380.3961</v>
      </c>
    </row>
    <row r="37" spans="1:21" ht="14.25" customHeight="1">
      <c r="A37" s="276" t="s">
        <v>69</v>
      </c>
      <c r="B37" s="261"/>
      <c r="C37" s="263"/>
      <c r="D37" s="258">
        <f t="shared" si="2"/>
        <v>0</v>
      </c>
      <c r="E37" s="29"/>
      <c r="F37" s="29"/>
      <c r="G37" s="29"/>
      <c r="H37" s="29"/>
      <c r="I37" s="287"/>
      <c r="J37" s="287"/>
      <c r="K37" s="29"/>
      <c r="L37" s="29"/>
      <c r="M37" s="29"/>
      <c r="N37" s="33"/>
      <c r="O37" s="258">
        <f t="shared" si="3"/>
        <v>0</v>
      </c>
      <c r="P37" s="390">
        <v>250400</v>
      </c>
      <c r="Q37" s="271">
        <f t="shared" si="1"/>
        <v>250400</v>
      </c>
      <c r="R37" s="249">
        <v>233055</v>
      </c>
      <c r="S37" s="27">
        <f t="shared" si="4"/>
        <v>107.44244920726867</v>
      </c>
      <c r="U37" s="271">
        <v>250749</v>
      </c>
    </row>
    <row r="38" spans="1:21" ht="13.5" customHeight="1">
      <c r="A38" s="276" t="s">
        <v>61</v>
      </c>
      <c r="B38" s="261">
        <f>'átvett eszköz'!H30</f>
        <v>916382</v>
      </c>
      <c r="C38" s="263"/>
      <c r="D38" s="258">
        <f t="shared" si="2"/>
        <v>916382</v>
      </c>
      <c r="E38" s="29"/>
      <c r="F38" s="29"/>
      <c r="G38" s="29"/>
      <c r="H38" s="29"/>
      <c r="I38" s="287"/>
      <c r="J38" s="287"/>
      <c r="K38" s="29"/>
      <c r="L38" s="29"/>
      <c r="M38" s="29"/>
      <c r="N38" s="33"/>
      <c r="O38" s="258">
        <f t="shared" si="3"/>
        <v>0</v>
      </c>
      <c r="P38" s="390">
        <v>1741</v>
      </c>
      <c r="Q38" s="271">
        <f t="shared" si="1"/>
        <v>918123</v>
      </c>
      <c r="R38" s="249">
        <v>659363</v>
      </c>
      <c r="S38" s="27">
        <f t="shared" si="4"/>
        <v>139.24393695126963</v>
      </c>
      <c r="T38" s="6"/>
      <c r="U38" s="271">
        <v>222598</v>
      </c>
    </row>
    <row r="39" spans="1:21" ht="13.5" customHeight="1" thickBot="1">
      <c r="A39" s="276" t="s">
        <v>62</v>
      </c>
      <c r="B39" s="263">
        <v>9263</v>
      </c>
      <c r="C39" s="263"/>
      <c r="D39" s="258">
        <f t="shared" si="2"/>
        <v>9263</v>
      </c>
      <c r="E39" s="29"/>
      <c r="F39" s="29"/>
      <c r="G39" s="29"/>
      <c r="H39" s="29"/>
      <c r="I39" s="287"/>
      <c r="J39" s="287"/>
      <c r="K39" s="29"/>
      <c r="L39" s="29"/>
      <c r="M39" s="29"/>
      <c r="N39" s="33"/>
      <c r="O39" s="258">
        <f t="shared" si="3"/>
        <v>0</v>
      </c>
      <c r="P39" s="390"/>
      <c r="Q39" s="271">
        <f t="shared" si="1"/>
        <v>9263</v>
      </c>
      <c r="R39" s="31">
        <v>0</v>
      </c>
      <c r="S39" s="28"/>
      <c r="U39" s="271">
        <v>10000</v>
      </c>
    </row>
    <row r="40" spans="1:21" ht="13.5" customHeight="1" thickBot="1">
      <c r="A40" s="269" t="s">
        <v>39</v>
      </c>
      <c r="B40" s="263">
        <f>B41+B42+B43</f>
        <v>6600</v>
      </c>
      <c r="C40" s="263">
        <f>C41+C42+C43</f>
        <v>0</v>
      </c>
      <c r="D40" s="258">
        <f t="shared" si="2"/>
        <v>6600</v>
      </c>
      <c r="E40" s="29">
        <f>E41+E42+E43</f>
        <v>0</v>
      </c>
      <c r="F40" s="29">
        <f aca="true" t="shared" si="7" ref="F40:P40">F41+F42+F43</f>
        <v>0</v>
      </c>
      <c r="G40" s="29">
        <f t="shared" si="7"/>
        <v>0</v>
      </c>
      <c r="H40" s="29">
        <f t="shared" si="7"/>
        <v>0</v>
      </c>
      <c r="I40" s="288">
        <f t="shared" si="7"/>
        <v>0</v>
      </c>
      <c r="J40" s="288">
        <f t="shared" si="7"/>
        <v>0</v>
      </c>
      <c r="K40" s="29">
        <f t="shared" si="7"/>
        <v>0</v>
      </c>
      <c r="L40" s="29">
        <f t="shared" si="7"/>
        <v>0</v>
      </c>
      <c r="M40" s="29">
        <f t="shared" si="7"/>
        <v>0</v>
      </c>
      <c r="N40" s="26">
        <f>N41+N42+N43</f>
        <v>0</v>
      </c>
      <c r="O40" s="258">
        <f t="shared" si="3"/>
        <v>0</v>
      </c>
      <c r="P40" s="390">
        <f t="shared" si="7"/>
        <v>0</v>
      </c>
      <c r="Q40" s="271">
        <f t="shared" si="1"/>
        <v>6600</v>
      </c>
      <c r="R40" s="250">
        <v>18500</v>
      </c>
      <c r="S40" s="24">
        <f t="shared" si="4"/>
        <v>35.67567567567568</v>
      </c>
      <c r="U40" s="271">
        <v>14532</v>
      </c>
    </row>
    <row r="41" spans="1:21" ht="13.5" customHeight="1">
      <c r="A41" s="272" t="s">
        <v>3</v>
      </c>
      <c r="B41" s="261">
        <v>6600</v>
      </c>
      <c r="C41" s="263"/>
      <c r="D41" s="258">
        <f t="shared" si="2"/>
        <v>6600</v>
      </c>
      <c r="E41" s="29"/>
      <c r="F41" s="29"/>
      <c r="G41" s="29"/>
      <c r="H41" s="29"/>
      <c r="I41" s="287"/>
      <c r="J41" s="287"/>
      <c r="K41" s="29"/>
      <c r="L41" s="29"/>
      <c r="M41" s="29"/>
      <c r="N41" s="16"/>
      <c r="O41" s="258">
        <f t="shared" si="3"/>
        <v>0</v>
      </c>
      <c r="P41" s="390"/>
      <c r="Q41" s="271">
        <f t="shared" si="1"/>
        <v>6600</v>
      </c>
      <c r="R41" s="251">
        <v>18000</v>
      </c>
      <c r="S41" s="25">
        <f t="shared" si="4"/>
        <v>36.666666666666664</v>
      </c>
      <c r="U41" s="271">
        <v>14532</v>
      </c>
    </row>
    <row r="42" spans="1:21" ht="13.5" customHeight="1">
      <c r="A42" s="272" t="s">
        <v>37</v>
      </c>
      <c r="B42" s="261"/>
      <c r="C42" s="263"/>
      <c r="D42" s="258">
        <f t="shared" si="2"/>
        <v>0</v>
      </c>
      <c r="E42" s="29"/>
      <c r="F42" s="29"/>
      <c r="G42" s="29"/>
      <c r="H42" s="29"/>
      <c r="I42" s="287"/>
      <c r="J42" s="287"/>
      <c r="K42" s="29"/>
      <c r="L42" s="29"/>
      <c r="M42" s="29"/>
      <c r="N42" s="16"/>
      <c r="O42" s="258">
        <f t="shared" si="3"/>
        <v>0</v>
      </c>
      <c r="P42" s="390"/>
      <c r="Q42" s="271">
        <f t="shared" si="1"/>
        <v>0</v>
      </c>
      <c r="R42" s="249">
        <v>0</v>
      </c>
      <c r="S42" s="27"/>
      <c r="U42" s="271">
        <v>0</v>
      </c>
    </row>
    <row r="43" spans="1:21" ht="13.5" customHeight="1" thickBot="1">
      <c r="A43" s="273" t="s">
        <v>28</v>
      </c>
      <c r="B43" s="261">
        <v>0</v>
      </c>
      <c r="C43" s="263"/>
      <c r="D43" s="258">
        <f t="shared" si="2"/>
        <v>0</v>
      </c>
      <c r="E43" s="29"/>
      <c r="F43" s="29"/>
      <c r="G43" s="29"/>
      <c r="H43" s="29"/>
      <c r="I43" s="287"/>
      <c r="J43" s="287"/>
      <c r="K43" s="29"/>
      <c r="L43" s="29"/>
      <c r="M43" s="29"/>
      <c r="N43" s="260">
        <v>0</v>
      </c>
      <c r="O43" s="258">
        <f t="shared" si="3"/>
        <v>0</v>
      </c>
      <c r="P43" s="390"/>
      <c r="Q43" s="271">
        <f t="shared" si="1"/>
        <v>0</v>
      </c>
      <c r="R43" s="252">
        <v>500</v>
      </c>
      <c r="S43" s="35">
        <f t="shared" si="4"/>
        <v>0</v>
      </c>
      <c r="U43" s="271">
        <v>0</v>
      </c>
    </row>
    <row r="44" spans="1:21" ht="13.5" customHeight="1">
      <c r="A44" s="269" t="s">
        <v>40</v>
      </c>
      <c r="B44" s="261"/>
      <c r="C44" s="263"/>
      <c r="D44" s="258">
        <f t="shared" si="2"/>
        <v>0</v>
      </c>
      <c r="E44" s="29"/>
      <c r="F44" s="29"/>
      <c r="G44" s="29"/>
      <c r="H44" s="29"/>
      <c r="I44" s="287"/>
      <c r="J44" s="287"/>
      <c r="K44" s="29"/>
      <c r="L44" s="29"/>
      <c r="M44" s="29"/>
      <c r="N44" s="26"/>
      <c r="O44" s="258">
        <f t="shared" si="3"/>
        <v>0</v>
      </c>
      <c r="P44" s="390"/>
      <c r="Q44" s="271"/>
      <c r="R44" s="253"/>
      <c r="S44" s="36"/>
      <c r="U44" s="271"/>
    </row>
    <row r="45" spans="1:21" ht="13.5" customHeight="1" thickBot="1">
      <c r="A45" s="269" t="s">
        <v>36</v>
      </c>
      <c r="B45" s="263">
        <f>B46+B47+B48+B52+B53+B54</f>
        <v>71544</v>
      </c>
      <c r="C45" s="263">
        <f>C46+C47+C48+C52+C53+C54</f>
        <v>0</v>
      </c>
      <c r="D45" s="258">
        <f t="shared" si="2"/>
        <v>71544</v>
      </c>
      <c r="E45" s="257">
        <f>E46+E47+E48+E52+E53+E54</f>
        <v>0</v>
      </c>
      <c r="F45" s="29">
        <f aca="true" t="shared" si="8" ref="F45:P45">F46+F47+F48+F52+F53+F54</f>
        <v>0</v>
      </c>
      <c r="G45" s="29">
        <f t="shared" si="8"/>
        <v>0</v>
      </c>
      <c r="H45" s="29">
        <f t="shared" si="8"/>
        <v>0</v>
      </c>
      <c r="I45" s="288">
        <f t="shared" si="8"/>
        <v>0</v>
      </c>
      <c r="J45" s="288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57">
        <f>N46+N47+N48+N52+N53+N54</f>
        <v>0</v>
      </c>
      <c r="O45" s="258">
        <f t="shared" si="3"/>
        <v>0</v>
      </c>
      <c r="P45" s="390">
        <f t="shared" si="8"/>
        <v>19864</v>
      </c>
      <c r="Q45" s="271">
        <f>P45+O45+D45</f>
        <v>91408</v>
      </c>
      <c r="R45" s="254">
        <v>312457</v>
      </c>
      <c r="S45" s="37">
        <f t="shared" si="4"/>
        <v>29.2545854309553</v>
      </c>
      <c r="U45" s="271">
        <v>342936</v>
      </c>
    </row>
    <row r="46" spans="1:21" ht="13.5" customHeight="1">
      <c r="A46" s="272" t="s">
        <v>33</v>
      </c>
      <c r="B46" s="261">
        <v>3100</v>
      </c>
      <c r="C46" s="263"/>
      <c r="D46" s="258">
        <f t="shared" si="2"/>
        <v>3100</v>
      </c>
      <c r="E46" s="29"/>
      <c r="F46" s="29"/>
      <c r="G46" s="29"/>
      <c r="H46" s="29"/>
      <c r="I46" s="287"/>
      <c r="J46" s="287"/>
      <c r="K46" s="29"/>
      <c r="L46" s="29"/>
      <c r="M46" s="29"/>
      <c r="N46" s="16"/>
      <c r="O46" s="258">
        <f t="shared" si="3"/>
        <v>0</v>
      </c>
      <c r="P46" s="390"/>
      <c r="Q46" s="271">
        <f>P46+O46+D46</f>
        <v>3100</v>
      </c>
      <c r="R46" s="251">
        <v>5000</v>
      </c>
      <c r="S46" s="25">
        <f t="shared" si="4"/>
        <v>62</v>
      </c>
      <c r="U46" s="271">
        <v>3100</v>
      </c>
    </row>
    <row r="47" spans="1:21" ht="13.5" customHeight="1">
      <c r="A47" s="272" t="s">
        <v>29</v>
      </c>
      <c r="B47" s="261">
        <v>11250</v>
      </c>
      <c r="C47" s="261"/>
      <c r="D47" s="258">
        <f t="shared" si="2"/>
        <v>11250</v>
      </c>
      <c r="E47" s="29"/>
      <c r="F47" s="29"/>
      <c r="G47" s="29"/>
      <c r="H47" s="29"/>
      <c r="I47" s="287"/>
      <c r="J47" s="287"/>
      <c r="K47" s="29"/>
      <c r="L47" s="29"/>
      <c r="M47" s="29"/>
      <c r="N47" s="16"/>
      <c r="O47" s="258">
        <f t="shared" si="3"/>
        <v>0</v>
      </c>
      <c r="P47" s="390">
        <v>19864</v>
      </c>
      <c r="Q47" s="271">
        <f>P47+O47+D47</f>
        <v>31114</v>
      </c>
      <c r="R47" s="249">
        <v>42227</v>
      </c>
      <c r="S47" s="27">
        <f t="shared" si="4"/>
        <v>73.68271485068794</v>
      </c>
      <c r="U47" s="271">
        <v>132396</v>
      </c>
    </row>
    <row r="48" spans="1:21" ht="13.5" customHeight="1" thickBot="1">
      <c r="A48" s="272" t="s">
        <v>35</v>
      </c>
      <c r="B48" s="261">
        <f>B50</f>
        <v>57194</v>
      </c>
      <c r="C48" s="263"/>
      <c r="D48" s="258">
        <f t="shared" si="2"/>
        <v>57194</v>
      </c>
      <c r="E48" s="29"/>
      <c r="F48" s="29"/>
      <c r="G48" s="29"/>
      <c r="H48" s="29"/>
      <c r="I48" s="287"/>
      <c r="J48" s="287"/>
      <c r="K48" s="29"/>
      <c r="L48" s="29"/>
      <c r="M48" s="29"/>
      <c r="N48" s="16"/>
      <c r="O48" s="258">
        <f t="shared" si="3"/>
        <v>0</v>
      </c>
      <c r="P48" s="390"/>
      <c r="Q48" s="271">
        <f>P48+O48+D48</f>
        <v>57194</v>
      </c>
      <c r="R48" s="249">
        <v>265230</v>
      </c>
      <c r="S48" s="27">
        <f t="shared" si="4"/>
        <v>21.56392564943634</v>
      </c>
      <c r="U48" s="271">
        <v>207440</v>
      </c>
    </row>
    <row r="49" spans="1:21" ht="13.5" customHeight="1" thickBot="1" thickTop="1">
      <c r="A49" s="272" t="s">
        <v>68</v>
      </c>
      <c r="B49" s="263"/>
      <c r="C49" s="263"/>
      <c r="D49" s="258">
        <f t="shared" si="2"/>
        <v>0</v>
      </c>
      <c r="E49" s="29"/>
      <c r="F49" s="29"/>
      <c r="G49" s="29"/>
      <c r="H49" s="29"/>
      <c r="I49" s="287"/>
      <c r="J49" s="287"/>
      <c r="K49" s="29"/>
      <c r="L49" s="29"/>
      <c r="M49" s="29"/>
      <c r="N49" s="16"/>
      <c r="O49" s="258">
        <f t="shared" si="3"/>
        <v>0</v>
      </c>
      <c r="P49" s="390">
        <f>N49+M49+L49+K49+F49+E49+O49+H49</f>
        <v>0</v>
      </c>
      <c r="Q49" s="271">
        <f>H49+N49+M49+L49+K49+F49+P49+O49</f>
        <v>0</v>
      </c>
      <c r="R49" s="247">
        <v>0</v>
      </c>
      <c r="S49" s="27">
        <v>0</v>
      </c>
      <c r="U49" s="271">
        <v>0</v>
      </c>
    </row>
    <row r="50" spans="1:21" ht="13.5" customHeight="1">
      <c r="A50" s="272" t="s">
        <v>64</v>
      </c>
      <c r="B50" s="263">
        <v>57194</v>
      </c>
      <c r="C50" s="263"/>
      <c r="D50" s="258">
        <f t="shared" si="2"/>
        <v>57194</v>
      </c>
      <c r="E50" s="29"/>
      <c r="F50" s="29"/>
      <c r="G50" s="29"/>
      <c r="H50" s="29"/>
      <c r="I50" s="287"/>
      <c r="J50" s="287"/>
      <c r="K50" s="29"/>
      <c r="L50" s="29"/>
      <c r="M50" s="29"/>
      <c r="N50" s="16"/>
      <c r="O50" s="258">
        <f t="shared" si="3"/>
        <v>0</v>
      </c>
      <c r="P50" s="390"/>
      <c r="Q50" s="271">
        <f>P50+O50+D50</f>
        <v>57194</v>
      </c>
      <c r="R50" s="249">
        <v>265230</v>
      </c>
      <c r="S50" s="27">
        <v>0</v>
      </c>
      <c r="U50" s="271">
        <v>0</v>
      </c>
    </row>
    <row r="51" spans="1:21" ht="13.5" customHeight="1">
      <c r="A51" s="272" t="s">
        <v>34</v>
      </c>
      <c r="B51" s="261"/>
      <c r="C51" s="263"/>
      <c r="D51" s="258">
        <f t="shared" si="2"/>
        <v>0</v>
      </c>
      <c r="E51" s="29"/>
      <c r="F51" s="29"/>
      <c r="G51" s="29"/>
      <c r="H51" s="29"/>
      <c r="I51" s="287"/>
      <c r="J51" s="287"/>
      <c r="K51" s="29"/>
      <c r="L51" s="29"/>
      <c r="M51" s="29"/>
      <c r="N51" s="16"/>
      <c r="O51" s="258">
        <f t="shared" si="3"/>
        <v>0</v>
      </c>
      <c r="P51" s="390"/>
      <c r="Q51" s="271">
        <f>P51+O51+D51</f>
        <v>0</v>
      </c>
      <c r="R51" s="249">
        <v>0</v>
      </c>
      <c r="S51" s="27"/>
      <c r="U51" s="271">
        <v>0</v>
      </c>
    </row>
    <row r="52" spans="1:21" ht="13.5" customHeight="1">
      <c r="A52" s="272" t="s">
        <v>30</v>
      </c>
      <c r="B52" s="261"/>
      <c r="C52" s="263"/>
      <c r="D52" s="258">
        <f t="shared" si="2"/>
        <v>0</v>
      </c>
      <c r="E52" s="29"/>
      <c r="F52" s="29"/>
      <c r="G52" s="29"/>
      <c r="H52" s="29"/>
      <c r="I52" s="287"/>
      <c r="J52" s="287"/>
      <c r="K52" s="29"/>
      <c r="L52" s="29"/>
      <c r="M52" s="29"/>
      <c r="N52" s="16"/>
      <c r="O52" s="258">
        <f t="shared" si="3"/>
        <v>0</v>
      </c>
      <c r="P52" s="390"/>
      <c r="Q52" s="271">
        <f>P52+O52+D52</f>
        <v>0</v>
      </c>
      <c r="R52" s="249">
        <v>0</v>
      </c>
      <c r="S52" s="27">
        <v>0</v>
      </c>
      <c r="U52" s="271">
        <v>0</v>
      </c>
    </row>
    <row r="53" spans="1:21" ht="13.5" customHeight="1" thickBot="1">
      <c r="A53" s="272" t="s">
        <v>31</v>
      </c>
      <c r="B53" s="261"/>
      <c r="C53" s="263"/>
      <c r="D53" s="258">
        <f t="shared" si="2"/>
        <v>0</v>
      </c>
      <c r="E53" s="29"/>
      <c r="F53" s="29"/>
      <c r="G53" s="29"/>
      <c r="H53" s="29"/>
      <c r="I53" s="287"/>
      <c r="J53" s="287"/>
      <c r="K53" s="29"/>
      <c r="L53" s="29"/>
      <c r="M53" s="29"/>
      <c r="N53" s="16"/>
      <c r="O53" s="258">
        <f t="shared" si="3"/>
        <v>0</v>
      </c>
      <c r="P53" s="390"/>
      <c r="Q53" s="271">
        <f>P53+O53+D53</f>
        <v>0</v>
      </c>
      <c r="R53" s="249">
        <v>0</v>
      </c>
      <c r="S53" s="27"/>
      <c r="U53" s="279">
        <v>0</v>
      </c>
    </row>
    <row r="54" spans="1:21" ht="13.5" customHeight="1" thickBot="1">
      <c r="A54" s="272" t="s">
        <v>32</v>
      </c>
      <c r="B54" s="261"/>
      <c r="C54" s="263"/>
      <c r="D54" s="258">
        <f t="shared" si="2"/>
        <v>0</v>
      </c>
      <c r="E54" s="29"/>
      <c r="F54" s="29"/>
      <c r="G54" s="29"/>
      <c r="H54" s="29"/>
      <c r="I54" s="287"/>
      <c r="J54" s="287"/>
      <c r="K54" s="29"/>
      <c r="L54" s="29"/>
      <c r="M54" s="29"/>
      <c r="N54" s="16"/>
      <c r="O54" s="258">
        <f t="shared" si="3"/>
        <v>0</v>
      </c>
      <c r="P54" s="390"/>
      <c r="Q54" s="271">
        <f>P54+O54+D54</f>
        <v>0</v>
      </c>
      <c r="R54" s="252">
        <v>0</v>
      </c>
      <c r="S54" s="35"/>
      <c r="U54" s="417">
        <v>0</v>
      </c>
    </row>
    <row r="55" spans="1:21" ht="16.5" thickBot="1">
      <c r="A55" s="277" t="s">
        <v>4</v>
      </c>
      <c r="B55" s="400">
        <f>B45+B40+B30+B15+B9</f>
        <v>2160163.9456666666</v>
      </c>
      <c r="C55" s="400">
        <f>C45+C40+C30+C15+C9</f>
        <v>16358</v>
      </c>
      <c r="D55" s="258">
        <f t="shared" si="2"/>
        <v>2176521.9456666666</v>
      </c>
      <c r="E55" s="278">
        <f aca="true" t="shared" si="9" ref="E55:N55">E45+E40+E30+E15+E9</f>
        <v>3429</v>
      </c>
      <c r="F55" s="278">
        <f t="shared" si="9"/>
        <v>1049</v>
      </c>
      <c r="G55" s="278">
        <f t="shared" si="9"/>
        <v>0</v>
      </c>
      <c r="H55" s="278">
        <f t="shared" si="9"/>
        <v>400</v>
      </c>
      <c r="I55" s="290">
        <f t="shared" si="9"/>
        <v>1702</v>
      </c>
      <c r="J55" s="290">
        <f>J45+J40+J30+J15+J9</f>
        <v>72651</v>
      </c>
      <c r="K55" s="278">
        <f t="shared" si="9"/>
        <v>7219</v>
      </c>
      <c r="L55" s="278">
        <f t="shared" si="9"/>
        <v>7165</v>
      </c>
      <c r="M55" s="278">
        <f t="shared" si="9"/>
        <v>19052</v>
      </c>
      <c r="N55" s="278">
        <f t="shared" si="9"/>
        <v>36405</v>
      </c>
      <c r="O55" s="258">
        <f>M55+L55+K55+F55+E55+H55+N55+I55+J55</f>
        <v>149072</v>
      </c>
      <c r="P55" s="393">
        <f>P45+P40+P30+P15+P9</f>
        <v>284354</v>
      </c>
      <c r="Q55" s="279">
        <f>Q45+Q40+Q30+Q15+Q9</f>
        <v>2609947.9456666666</v>
      </c>
      <c r="R55" s="255">
        <v>2645003.748</v>
      </c>
      <c r="S55" s="38">
        <f t="shared" si="4"/>
        <v>98.67464073123372</v>
      </c>
      <c r="U55" s="418">
        <v>2028511.4257450001</v>
      </c>
    </row>
    <row r="56" spans="1:17" ht="16.5" thickBot="1">
      <c r="A56" s="40"/>
      <c r="B56" s="394"/>
      <c r="D56" s="6"/>
      <c r="E56" s="6"/>
      <c r="F56" s="147"/>
      <c r="G56" s="147"/>
      <c r="H56" s="2"/>
      <c r="I56" s="282"/>
      <c r="J56" s="282"/>
      <c r="K56" s="147"/>
      <c r="L56" s="2"/>
      <c r="M56" s="2"/>
      <c r="O56" s="32"/>
      <c r="P56" s="394"/>
      <c r="Q56" s="148"/>
    </row>
    <row r="57" spans="4:18" ht="15">
      <c r="D57" s="6"/>
      <c r="Q57" s="6"/>
      <c r="R57" s="6"/>
    </row>
    <row r="58" spans="4:18" ht="15.75">
      <c r="D58" s="39"/>
      <c r="Q58" s="6"/>
      <c r="R58" s="21"/>
    </row>
    <row r="59" spans="1:18" ht="15.75">
      <c r="A59" s="40"/>
      <c r="P59" s="394"/>
      <c r="R59" s="6"/>
    </row>
  </sheetData>
  <sheetProtection/>
  <printOptions/>
  <pageMargins left="0.96" right="0.43" top="0.3" bottom="0.55" header="0.51" footer="0.5"/>
  <pageSetup horizontalDpi="600" verticalDpi="600" orientation="portrait" paperSize="9" r:id="rId4"/>
  <headerFooter alignWithMargins="0">
    <oddHeader>&amp;R.................rendelet a város 2014 évi költségvetéséről
</oddHeader>
    <oddFooter>&amp;C&amp;P. oldal&amp;R&amp;D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2">
      <selection activeCell="A65" sqref="A65"/>
    </sheetView>
  </sheetViews>
  <sheetFormatPr defaultColWidth="8.8515625" defaultRowHeight="12.75"/>
  <cols>
    <col min="1" max="1" width="27.421875" style="0" customWidth="1"/>
    <col min="2" max="2" width="12.28125" style="0" customWidth="1"/>
    <col min="3" max="3" width="10.421875" style="0" customWidth="1"/>
    <col min="4" max="4" width="12.00390625" style="280" customWidth="1"/>
    <col min="5" max="5" width="16.8515625" style="159" hidden="1" customWidth="1"/>
    <col min="6" max="6" width="15.28125" style="0" hidden="1" customWidth="1"/>
    <col min="7" max="8" width="8.8515625" style="0" hidden="1" customWidth="1"/>
    <col min="9" max="9" width="12.00390625" style="0" bestFit="1" customWidth="1"/>
    <col min="10" max="10" width="10.421875" style="0" customWidth="1"/>
    <col min="11" max="11" width="12.00390625" style="280" customWidth="1"/>
    <col min="12" max="12" width="11.140625" style="0" bestFit="1" customWidth="1"/>
    <col min="13" max="13" width="23.140625" style="0" bestFit="1" customWidth="1"/>
    <col min="14" max="14" width="11.140625" style="0" bestFit="1" customWidth="1"/>
  </cols>
  <sheetData>
    <row r="1" spans="1:11" s="139" customFormat="1" ht="12.75">
      <c r="A1" s="157"/>
      <c r="D1" s="281"/>
      <c r="E1" s="158"/>
      <c r="K1" s="281"/>
    </row>
    <row r="2" ht="15">
      <c r="A2" s="153" t="s">
        <v>124</v>
      </c>
    </row>
    <row r="3" spans="1:3" ht="15">
      <c r="A3" s="3"/>
      <c r="C3" s="59">
        <v>2014</v>
      </c>
    </row>
    <row r="4" spans="1:10" ht="15.75" thickBot="1">
      <c r="A4" s="299"/>
      <c r="J4" s="300"/>
    </row>
    <row r="5" spans="1:13" ht="12.75">
      <c r="A5" s="301"/>
      <c r="B5" s="302"/>
      <c r="C5" s="302"/>
      <c r="D5" s="303"/>
      <c r="E5" s="160"/>
      <c r="F5" s="304"/>
      <c r="G5" s="304"/>
      <c r="H5" s="304"/>
      <c r="I5" s="302"/>
      <c r="J5" s="302"/>
      <c r="K5" s="305"/>
      <c r="L5" s="302"/>
      <c r="M5" s="143" t="s">
        <v>152</v>
      </c>
    </row>
    <row r="6" spans="1:13" ht="12.75">
      <c r="A6" s="306" t="s">
        <v>209</v>
      </c>
      <c r="B6" s="307" t="s">
        <v>210</v>
      </c>
      <c r="C6" s="307" t="s">
        <v>211</v>
      </c>
      <c r="D6" s="308" t="s">
        <v>212</v>
      </c>
      <c r="E6" s="161" t="s">
        <v>152</v>
      </c>
      <c r="F6" s="1"/>
      <c r="G6" s="1"/>
      <c r="H6" s="1"/>
      <c r="I6" s="307" t="s">
        <v>210</v>
      </c>
      <c r="J6" s="307" t="s">
        <v>211</v>
      </c>
      <c r="K6" s="309">
        <v>2014</v>
      </c>
      <c r="L6" s="310" t="s">
        <v>213</v>
      </c>
      <c r="M6" s="145"/>
    </row>
    <row r="7" spans="1:13" ht="12.75">
      <c r="A7" s="306"/>
      <c r="B7" s="307" t="s">
        <v>214</v>
      </c>
      <c r="C7" s="307" t="s">
        <v>215</v>
      </c>
      <c r="D7" s="311"/>
      <c r="E7" s="162"/>
      <c r="F7" s="1"/>
      <c r="G7" s="1"/>
      <c r="H7" s="1"/>
      <c r="I7" s="307" t="s">
        <v>214</v>
      </c>
      <c r="J7" s="307" t="s">
        <v>215</v>
      </c>
      <c r="K7" s="312"/>
      <c r="L7" s="310"/>
      <c r="M7" s="145"/>
    </row>
    <row r="8" spans="1:13" ht="12.75">
      <c r="A8" s="306"/>
      <c r="B8" s="310"/>
      <c r="C8" s="310"/>
      <c r="D8" s="311"/>
      <c r="E8" s="162"/>
      <c r="F8" s="1"/>
      <c r="G8" s="1"/>
      <c r="H8" s="1"/>
      <c r="I8" s="310"/>
      <c r="J8" s="310"/>
      <c r="K8" s="312"/>
      <c r="L8" s="310"/>
      <c r="M8" s="145"/>
    </row>
    <row r="9" spans="1:13" ht="15">
      <c r="A9" s="313" t="s">
        <v>216</v>
      </c>
      <c r="B9" s="310"/>
      <c r="C9" s="310"/>
      <c r="D9" s="311"/>
      <c r="E9" s="162"/>
      <c r="F9" s="1"/>
      <c r="G9" s="1"/>
      <c r="H9" s="1"/>
      <c r="I9" s="310"/>
      <c r="J9" s="310"/>
      <c r="K9" s="312"/>
      <c r="L9" s="310"/>
      <c r="M9" s="145"/>
    </row>
    <row r="10" spans="1:13" ht="15">
      <c r="A10" s="314" t="s">
        <v>217</v>
      </c>
      <c r="B10" s="315"/>
      <c r="C10" s="315"/>
      <c r="D10" s="316"/>
      <c r="E10" s="317"/>
      <c r="F10" s="318"/>
      <c r="G10" s="318"/>
      <c r="H10" s="318"/>
      <c r="I10" s="315"/>
      <c r="J10" s="315"/>
      <c r="K10" s="319"/>
      <c r="L10" s="315"/>
      <c r="M10" s="320"/>
    </row>
    <row r="11" spans="1:13" ht="12.75">
      <c r="A11" s="321" t="s">
        <v>218</v>
      </c>
      <c r="B11" s="315"/>
      <c r="C11" s="315"/>
      <c r="D11" s="316"/>
      <c r="E11" s="317"/>
      <c r="F11" s="318"/>
      <c r="G11" s="318"/>
      <c r="H11" s="318"/>
      <c r="I11" s="315"/>
      <c r="J11" s="315"/>
      <c r="K11" s="319"/>
      <c r="L11" s="315"/>
      <c r="M11" s="320"/>
    </row>
    <row r="12" spans="1:13" ht="12.75">
      <c r="A12" s="322" t="s">
        <v>219</v>
      </c>
      <c r="B12" s="315">
        <v>29.08</v>
      </c>
      <c r="C12" s="315">
        <v>4580000</v>
      </c>
      <c r="D12" s="323">
        <f>C12*B12</f>
        <v>133186399.99999999</v>
      </c>
      <c r="E12" s="317"/>
      <c r="F12" s="324"/>
      <c r="G12" s="318"/>
      <c r="H12" s="318"/>
      <c r="I12" s="315">
        <v>28.15</v>
      </c>
      <c r="J12" s="315">
        <v>4580000</v>
      </c>
      <c r="K12" s="325">
        <f>J12*I12</f>
        <v>128927000</v>
      </c>
      <c r="L12" s="326">
        <f aca="true" t="shared" si="0" ref="L12:L42">K12-D12</f>
        <v>-4259399.999999985</v>
      </c>
      <c r="M12" s="320" t="s">
        <v>220</v>
      </c>
    </row>
    <row r="13" spans="1:13" ht="12.75">
      <c r="A13" s="322" t="s">
        <v>221</v>
      </c>
      <c r="B13" s="315"/>
      <c r="C13" s="315"/>
      <c r="D13" s="323">
        <v>14178031</v>
      </c>
      <c r="E13" s="317"/>
      <c r="F13" s="318"/>
      <c r="G13" s="318"/>
      <c r="H13" s="318"/>
      <c r="I13" s="315"/>
      <c r="J13" s="315"/>
      <c r="K13" s="325">
        <v>12849255</v>
      </c>
      <c r="L13" s="326">
        <f t="shared" si="0"/>
        <v>-1328776</v>
      </c>
      <c r="M13" s="320"/>
    </row>
    <row r="14" spans="1:13" ht="12.75">
      <c r="A14" s="322" t="s">
        <v>222</v>
      </c>
      <c r="B14" s="315"/>
      <c r="C14" s="315"/>
      <c r="D14" s="323">
        <v>29515600</v>
      </c>
      <c r="E14" s="317"/>
      <c r="F14" s="318"/>
      <c r="G14" s="318"/>
      <c r="H14" s="318"/>
      <c r="I14" s="315"/>
      <c r="J14" s="315"/>
      <c r="K14" s="325">
        <v>50740800</v>
      </c>
      <c r="L14" s="326">
        <f t="shared" si="0"/>
        <v>21225200</v>
      </c>
      <c r="M14" s="320"/>
    </row>
    <row r="15" spans="1:13" ht="12.75">
      <c r="A15" s="322" t="s">
        <v>223</v>
      </c>
      <c r="B15" s="315"/>
      <c r="C15" s="315"/>
      <c r="D15" s="323"/>
      <c r="E15" s="317"/>
      <c r="F15" s="318"/>
      <c r="G15" s="318"/>
      <c r="H15" s="318"/>
      <c r="I15" s="315"/>
      <c r="J15" s="315"/>
      <c r="K15" s="325">
        <v>100000</v>
      </c>
      <c r="L15" s="326"/>
      <c r="M15" s="320"/>
    </row>
    <row r="16" spans="1:13" ht="12.75">
      <c r="A16" s="322" t="s">
        <v>224</v>
      </c>
      <c r="B16" s="315"/>
      <c r="C16" s="315"/>
      <c r="D16" s="323"/>
      <c r="E16" s="317"/>
      <c r="F16" s="318"/>
      <c r="G16" s="318"/>
      <c r="H16" s="318"/>
      <c r="I16" s="315"/>
      <c r="J16" s="315"/>
      <c r="K16" s="325">
        <v>30000</v>
      </c>
      <c r="L16" s="326"/>
      <c r="M16" s="320"/>
    </row>
    <row r="17" spans="1:13" ht="12.75">
      <c r="A17" s="322" t="s">
        <v>225</v>
      </c>
      <c r="B17" s="315"/>
      <c r="C17" s="315"/>
      <c r="D17" s="323">
        <f>8539000*1.1</f>
        <v>9392900</v>
      </c>
      <c r="E17" s="317"/>
      <c r="F17" s="318"/>
      <c r="G17" s="318"/>
      <c r="H17" s="318"/>
      <c r="I17" s="315"/>
      <c r="J17" s="315"/>
      <c r="K17" s="325">
        <v>40014685</v>
      </c>
      <c r="L17" s="326">
        <f t="shared" si="0"/>
        <v>30621785</v>
      </c>
      <c r="M17" s="320"/>
    </row>
    <row r="18" spans="1:13" ht="12.75">
      <c r="A18" s="322" t="s">
        <v>226</v>
      </c>
      <c r="B18" s="315"/>
      <c r="C18" s="315"/>
      <c r="D18" s="323">
        <f>SUM(D12:D17)</f>
        <v>186272931</v>
      </c>
      <c r="E18" s="317"/>
      <c r="F18" s="318"/>
      <c r="G18" s="318"/>
      <c r="H18" s="318"/>
      <c r="I18" s="315"/>
      <c r="J18" s="315"/>
      <c r="K18" s="325">
        <f>SUM(K12:K17)</f>
        <v>232661740</v>
      </c>
      <c r="L18" s="326">
        <f t="shared" si="0"/>
        <v>46388809</v>
      </c>
      <c r="M18" s="320"/>
    </row>
    <row r="19" spans="1:13" ht="12.75">
      <c r="A19" s="322" t="s">
        <v>227</v>
      </c>
      <c r="B19" s="315">
        <v>10916254071</v>
      </c>
      <c r="C19" s="315">
        <f>0.5/100</f>
        <v>0.005</v>
      </c>
      <c r="D19" s="323">
        <f>C19*B19</f>
        <v>54581270.355000004</v>
      </c>
      <c r="E19" s="317"/>
      <c r="F19" s="318"/>
      <c r="G19" s="318"/>
      <c r="H19" s="318"/>
      <c r="I19" s="315">
        <v>10128860000</v>
      </c>
      <c r="J19" s="315">
        <f>0.5/100</f>
        <v>0.005</v>
      </c>
      <c r="K19" s="325">
        <v>0</v>
      </c>
      <c r="L19" s="326">
        <f t="shared" si="0"/>
        <v>-54581270.355000004</v>
      </c>
      <c r="M19" s="320"/>
    </row>
    <row r="20" spans="1:13" ht="12.75">
      <c r="A20" s="322" t="s">
        <v>228</v>
      </c>
      <c r="B20" s="315"/>
      <c r="C20" s="315"/>
      <c r="D20" s="323">
        <f>D18-D19</f>
        <v>131691660.645</v>
      </c>
      <c r="E20" s="317"/>
      <c r="F20" s="324"/>
      <c r="G20" s="318"/>
      <c r="H20" s="318"/>
      <c r="I20" s="315"/>
      <c r="J20" s="315"/>
      <c r="K20" s="325">
        <f>K18-K19</f>
        <v>232661740</v>
      </c>
      <c r="L20" s="326">
        <f t="shared" si="0"/>
        <v>100970079.355</v>
      </c>
      <c r="M20" s="320"/>
    </row>
    <row r="21" spans="1:13" ht="14.25">
      <c r="A21" s="327" t="s">
        <v>229</v>
      </c>
      <c r="B21" s="315"/>
      <c r="C21" s="315"/>
      <c r="D21" s="323">
        <v>27162000</v>
      </c>
      <c r="E21" s="317"/>
      <c r="F21" s="318"/>
      <c r="G21" s="318"/>
      <c r="H21" s="318"/>
      <c r="I21" s="315">
        <v>2700</v>
      </c>
      <c r="J21" s="315">
        <v>10108</v>
      </c>
      <c r="K21" s="325">
        <v>13645800</v>
      </c>
      <c r="L21" s="326">
        <f t="shared" si="0"/>
        <v>-13516200</v>
      </c>
      <c r="M21" s="320"/>
    </row>
    <row r="22" spans="1:13" ht="12.75">
      <c r="A22" s="322" t="s">
        <v>230</v>
      </c>
      <c r="B22" s="315">
        <v>5000000</v>
      </c>
      <c r="C22" s="315">
        <v>1.5</v>
      </c>
      <c r="D22" s="323">
        <v>11880945</v>
      </c>
      <c r="E22" s="317"/>
      <c r="F22" s="318"/>
      <c r="G22" s="318"/>
      <c r="H22" s="318"/>
      <c r="I22" s="315">
        <v>4458000</v>
      </c>
      <c r="J22" s="315">
        <v>1.5</v>
      </c>
      <c r="K22" s="325">
        <f>J22*I22</f>
        <v>6687000</v>
      </c>
      <c r="L22" s="326">
        <f t="shared" si="0"/>
        <v>-5193945</v>
      </c>
      <c r="M22" s="320" t="s">
        <v>123</v>
      </c>
    </row>
    <row r="23" spans="1:13" s="140" customFormat="1" ht="14.25">
      <c r="A23" s="327" t="s">
        <v>231</v>
      </c>
      <c r="B23" s="328">
        <v>0</v>
      </c>
      <c r="C23" s="329"/>
      <c r="D23" s="330">
        <v>709246</v>
      </c>
      <c r="E23" s="331"/>
      <c r="F23" s="332"/>
      <c r="G23" s="332"/>
      <c r="H23" s="332"/>
      <c r="I23" s="328">
        <v>0</v>
      </c>
      <c r="J23" s="329"/>
      <c r="K23" s="333">
        <v>681199</v>
      </c>
      <c r="L23" s="326">
        <f t="shared" si="0"/>
        <v>-28047</v>
      </c>
      <c r="M23" s="334" t="s">
        <v>123</v>
      </c>
    </row>
    <row r="24" spans="1:13" s="140" customFormat="1" ht="14.25">
      <c r="A24" s="335" t="s">
        <v>232</v>
      </c>
      <c r="B24" s="328">
        <v>0</v>
      </c>
      <c r="C24" s="329"/>
      <c r="D24" s="330">
        <f>D20+D21+D22+D23</f>
        <v>171443851.64499998</v>
      </c>
      <c r="E24" s="331"/>
      <c r="F24" s="332"/>
      <c r="G24" s="332"/>
      <c r="H24" s="332"/>
      <c r="I24" s="328">
        <v>0</v>
      </c>
      <c r="J24" s="329"/>
      <c r="K24" s="333">
        <f>K20+K21+K22+K23</f>
        <v>253675739</v>
      </c>
      <c r="L24" s="326">
        <f t="shared" si="0"/>
        <v>82231887.35500002</v>
      </c>
      <c r="M24" s="334"/>
    </row>
    <row r="25" spans="1:13" s="140" customFormat="1" ht="14.25">
      <c r="A25" s="327"/>
      <c r="B25" s="329"/>
      <c r="C25" s="329"/>
      <c r="D25" s="330"/>
      <c r="E25" s="331"/>
      <c r="F25" s="332"/>
      <c r="G25" s="332"/>
      <c r="H25" s="332"/>
      <c r="I25" s="329">
        <v>0</v>
      </c>
      <c r="J25" s="329">
        <v>0</v>
      </c>
      <c r="K25" s="333">
        <v>0</v>
      </c>
      <c r="L25" s="326">
        <f t="shared" si="0"/>
        <v>0</v>
      </c>
      <c r="M25" s="334"/>
    </row>
    <row r="26" spans="1:13" s="140" customFormat="1" ht="14.25">
      <c r="A26" s="336" t="s">
        <v>233</v>
      </c>
      <c r="B26" s="329">
        <v>10060</v>
      </c>
      <c r="C26" s="329">
        <v>1140</v>
      </c>
      <c r="D26" s="330">
        <f>B26*C26</f>
        <v>11468400</v>
      </c>
      <c r="E26" s="331"/>
      <c r="F26" s="332">
        <f>D26/2</f>
        <v>5734200</v>
      </c>
      <c r="G26" s="332"/>
      <c r="H26" s="332"/>
      <c r="I26" s="329">
        <v>10108</v>
      </c>
      <c r="J26" s="329">
        <v>1140</v>
      </c>
      <c r="K26" s="333">
        <f>I26*J26</f>
        <v>11523120</v>
      </c>
      <c r="L26" s="326">
        <f t="shared" si="0"/>
        <v>54720</v>
      </c>
      <c r="M26" s="334" t="s">
        <v>123</v>
      </c>
    </row>
    <row r="27" spans="1:13" ht="15">
      <c r="A27" s="337" t="s">
        <v>234</v>
      </c>
      <c r="B27" s="338"/>
      <c r="C27" s="338"/>
      <c r="D27" s="339"/>
      <c r="E27" s="340"/>
      <c r="F27" s="341"/>
      <c r="G27" s="341"/>
      <c r="H27" s="341"/>
      <c r="I27" s="338"/>
      <c r="J27" s="338"/>
      <c r="K27" s="342"/>
      <c r="L27" s="343">
        <f t="shared" si="0"/>
        <v>0</v>
      </c>
      <c r="M27" s="344"/>
    </row>
    <row r="28" spans="1:13" ht="14.25">
      <c r="A28" s="345" t="s">
        <v>235</v>
      </c>
      <c r="B28" s="338"/>
      <c r="C28" s="338"/>
      <c r="D28" s="346">
        <v>28293162</v>
      </c>
      <c r="E28" s="340"/>
      <c r="F28" s="341"/>
      <c r="G28" s="341"/>
      <c r="H28" s="341"/>
      <c r="I28" s="338"/>
      <c r="J28" s="338"/>
      <c r="K28" s="347">
        <v>15194419</v>
      </c>
      <c r="L28" s="343">
        <f t="shared" si="0"/>
        <v>-13098743</v>
      </c>
      <c r="M28" s="344"/>
    </row>
    <row r="29" spans="1:13" ht="12.75">
      <c r="A29" s="348" t="s">
        <v>236</v>
      </c>
      <c r="B29" s="338"/>
      <c r="C29" s="338"/>
      <c r="D29" s="339"/>
      <c r="E29" s="340"/>
      <c r="F29" s="341"/>
      <c r="G29" s="341"/>
      <c r="H29" s="341"/>
      <c r="I29" s="338"/>
      <c r="J29" s="338"/>
      <c r="K29" s="342"/>
      <c r="L29" s="343">
        <f t="shared" si="0"/>
        <v>0</v>
      </c>
      <c r="M29" s="344"/>
    </row>
    <row r="30" spans="1:13" ht="14.25">
      <c r="A30" s="345" t="s">
        <v>237</v>
      </c>
      <c r="B30" s="349"/>
      <c r="C30" s="350">
        <v>1975000</v>
      </c>
      <c r="D30" s="351">
        <v>7830085</v>
      </c>
      <c r="E30" s="340"/>
      <c r="F30" s="341"/>
      <c r="G30" s="341"/>
      <c r="H30" s="341"/>
      <c r="I30" s="349"/>
      <c r="J30" s="350">
        <v>1975000</v>
      </c>
      <c r="K30" s="352">
        <v>7844700</v>
      </c>
      <c r="L30" s="343">
        <f t="shared" si="0"/>
        <v>14615</v>
      </c>
      <c r="M30" s="344"/>
    </row>
    <row r="31" spans="1:13" ht="14.25">
      <c r="A31" s="345" t="s">
        <v>238</v>
      </c>
      <c r="B31" s="349"/>
      <c r="C31" s="350"/>
      <c r="D31" s="351">
        <v>5946900</v>
      </c>
      <c r="E31" s="340"/>
      <c r="F31" s="341"/>
      <c r="G31" s="341"/>
      <c r="H31" s="341"/>
      <c r="I31" s="349"/>
      <c r="J31" s="350"/>
      <c r="K31" s="352">
        <v>5958000</v>
      </c>
      <c r="L31" s="343">
        <f t="shared" si="0"/>
        <v>11100</v>
      </c>
      <c r="M31" s="344"/>
    </row>
    <row r="32" spans="1:13" ht="14.25">
      <c r="A32" s="353" t="s">
        <v>239</v>
      </c>
      <c r="B32" s="349"/>
      <c r="C32" s="350">
        <v>1975000</v>
      </c>
      <c r="D32" s="351">
        <v>7830085</v>
      </c>
      <c r="E32" s="340"/>
      <c r="F32" s="341"/>
      <c r="G32" s="341"/>
      <c r="H32" s="341"/>
      <c r="I32" s="349"/>
      <c r="J32" s="350">
        <v>1975000</v>
      </c>
      <c r="K32" s="352">
        <v>7844700</v>
      </c>
      <c r="L32" s="343">
        <f t="shared" si="0"/>
        <v>14615</v>
      </c>
      <c r="M32" s="344"/>
    </row>
    <row r="33" spans="1:13" ht="14.25">
      <c r="A33" s="353" t="s">
        <v>240</v>
      </c>
      <c r="B33" s="349"/>
      <c r="C33" s="350"/>
      <c r="D33" s="351">
        <v>5946900</v>
      </c>
      <c r="E33" s="340"/>
      <c r="F33" s="341"/>
      <c r="G33" s="341"/>
      <c r="H33" s="341"/>
      <c r="I33" s="349"/>
      <c r="J33" s="350"/>
      <c r="K33" s="352">
        <v>4395600</v>
      </c>
      <c r="L33" s="343">
        <f t="shared" si="0"/>
        <v>-1551300</v>
      </c>
      <c r="M33" s="344"/>
    </row>
    <row r="34" spans="1:13" ht="15">
      <c r="A34" s="353" t="s">
        <v>241</v>
      </c>
      <c r="B34" s="350">
        <v>76</v>
      </c>
      <c r="C34" s="350">
        <f>D34/B34</f>
        <v>60896</v>
      </c>
      <c r="D34" s="354">
        <v>4628096</v>
      </c>
      <c r="E34" s="340"/>
      <c r="F34" s="341"/>
      <c r="G34" s="341"/>
      <c r="H34" s="341"/>
      <c r="I34" s="350">
        <v>63</v>
      </c>
      <c r="J34" s="350">
        <v>55360</v>
      </c>
      <c r="K34" s="355">
        <v>3958240</v>
      </c>
      <c r="L34" s="343">
        <f t="shared" si="0"/>
        <v>-669856</v>
      </c>
      <c r="M34" s="344"/>
    </row>
    <row r="35" spans="1:13" ht="15">
      <c r="A35" s="353" t="s">
        <v>242</v>
      </c>
      <c r="B35" s="350">
        <v>80</v>
      </c>
      <c r="C35" s="350">
        <f>D35/B35</f>
        <v>188500</v>
      </c>
      <c r="D35" s="354">
        <v>15080000</v>
      </c>
      <c r="E35" s="340"/>
      <c r="F35" s="341"/>
      <c r="G35" s="341"/>
      <c r="H35" s="341"/>
      <c r="I35" s="350">
        <v>75</v>
      </c>
      <c r="J35" s="350">
        <f>145000*1.3</f>
        <v>188500</v>
      </c>
      <c r="K35" s="355">
        <f>J35*I35</f>
        <v>14137500</v>
      </c>
      <c r="L35" s="343">
        <f t="shared" si="0"/>
        <v>-942500</v>
      </c>
      <c r="M35" s="344"/>
    </row>
    <row r="36" spans="1:13" ht="15">
      <c r="A36" s="353" t="s">
        <v>243</v>
      </c>
      <c r="B36" s="350">
        <v>40</v>
      </c>
      <c r="C36" s="350">
        <f>D36/B36</f>
        <v>163500</v>
      </c>
      <c r="D36" s="354">
        <v>6540000</v>
      </c>
      <c r="E36" s="340"/>
      <c r="F36" s="341"/>
      <c r="G36" s="341"/>
      <c r="H36" s="341"/>
      <c r="I36" s="350">
        <v>35</v>
      </c>
      <c r="J36" s="350">
        <v>163500</v>
      </c>
      <c r="K36" s="355">
        <v>5722500</v>
      </c>
      <c r="L36" s="343">
        <f t="shared" si="0"/>
        <v>-817500</v>
      </c>
      <c r="M36" s="344"/>
    </row>
    <row r="37" spans="1:13" ht="12.75">
      <c r="A37" s="353" t="s">
        <v>242</v>
      </c>
      <c r="B37" s="338"/>
      <c r="C37" s="338"/>
      <c r="D37" s="346"/>
      <c r="E37" s="340"/>
      <c r="F37" s="341"/>
      <c r="G37" s="341"/>
      <c r="H37" s="341"/>
      <c r="I37" s="338"/>
      <c r="J37" s="338"/>
      <c r="K37" s="347"/>
      <c r="L37" s="343">
        <f t="shared" si="0"/>
        <v>0</v>
      </c>
      <c r="M37" s="344"/>
    </row>
    <row r="38" spans="1:13" ht="15">
      <c r="A38" s="353" t="s">
        <v>244</v>
      </c>
      <c r="B38" s="356">
        <v>1</v>
      </c>
      <c r="C38" s="356">
        <v>1996550</v>
      </c>
      <c r="D38" s="354">
        <f>B38*C38</f>
        <v>1996550</v>
      </c>
      <c r="E38" s="340"/>
      <c r="F38" s="341"/>
      <c r="G38" s="341"/>
      <c r="H38" s="341"/>
      <c r="I38" s="356">
        <v>1</v>
      </c>
      <c r="J38" s="356">
        <v>1996550</v>
      </c>
      <c r="K38" s="355">
        <v>2500000</v>
      </c>
      <c r="L38" s="343">
        <f t="shared" si="0"/>
        <v>503450</v>
      </c>
      <c r="M38" s="344"/>
    </row>
    <row r="39" spans="1:13" ht="15">
      <c r="A39" s="353" t="s">
        <v>245</v>
      </c>
      <c r="B39" s="356">
        <v>5</v>
      </c>
      <c r="C39" s="356">
        <v>268200</v>
      </c>
      <c r="D39" s="354">
        <f>B39*C39</f>
        <v>1341000</v>
      </c>
      <c r="E39" s="340"/>
      <c r="F39" s="341"/>
      <c r="G39" s="341"/>
      <c r="H39" s="341"/>
      <c r="I39" s="356">
        <v>7</v>
      </c>
      <c r="J39" s="356">
        <v>268200</v>
      </c>
      <c r="K39" s="355">
        <v>2440620</v>
      </c>
      <c r="L39" s="343">
        <f t="shared" si="0"/>
        <v>1099620</v>
      </c>
      <c r="M39" s="344"/>
    </row>
    <row r="40" spans="1:13" ht="12.75">
      <c r="A40" s="353" t="s">
        <v>246</v>
      </c>
      <c r="B40" s="338"/>
      <c r="C40" s="338"/>
      <c r="D40" s="339"/>
      <c r="E40" s="340"/>
      <c r="F40" s="341"/>
      <c r="G40" s="341"/>
      <c r="H40" s="341"/>
      <c r="I40" s="338"/>
      <c r="J40" s="338"/>
      <c r="K40" s="342"/>
      <c r="L40" s="343">
        <f t="shared" si="0"/>
        <v>0</v>
      </c>
      <c r="M40" s="344"/>
    </row>
    <row r="41" spans="1:13" ht="12.75">
      <c r="A41" s="353" t="s">
        <v>247</v>
      </c>
      <c r="B41" s="338"/>
      <c r="C41" s="338"/>
      <c r="D41" s="339">
        <f>SUM(D32:D40)</f>
        <v>43362631</v>
      </c>
      <c r="E41" s="340"/>
      <c r="F41" s="341"/>
      <c r="G41" s="341"/>
      <c r="H41" s="341"/>
      <c r="I41" s="338"/>
      <c r="J41" s="338"/>
      <c r="K41" s="339">
        <f>SUM(K32:K40)</f>
        <v>40999160</v>
      </c>
      <c r="L41" s="343">
        <f t="shared" si="0"/>
        <v>-2363471</v>
      </c>
      <c r="M41" s="344"/>
    </row>
    <row r="42" spans="1:13" ht="12.75">
      <c r="A42" s="348" t="s">
        <v>248</v>
      </c>
      <c r="B42" s="338"/>
      <c r="C42" s="338"/>
      <c r="D42" s="339"/>
      <c r="E42" s="340"/>
      <c r="F42" s="341"/>
      <c r="G42" s="341"/>
      <c r="H42" s="341"/>
      <c r="I42" s="338"/>
      <c r="J42" s="338"/>
      <c r="K42" s="342"/>
      <c r="L42" s="343">
        <f t="shared" si="0"/>
        <v>0</v>
      </c>
      <c r="M42" s="344"/>
    </row>
    <row r="43" spans="1:14" ht="15">
      <c r="A43" s="357" t="s">
        <v>249</v>
      </c>
      <c r="B43" s="350">
        <v>50</v>
      </c>
      <c r="C43" s="350">
        <v>494100</v>
      </c>
      <c r="D43" s="354">
        <f>C43*B43</f>
        <v>24705000</v>
      </c>
      <c r="E43" s="340"/>
      <c r="F43" s="341"/>
      <c r="G43" s="341"/>
      <c r="H43" s="341"/>
      <c r="I43" s="350">
        <v>33</v>
      </c>
      <c r="J43" s="350">
        <v>494100</v>
      </c>
      <c r="K43" s="355">
        <f>J43*I43</f>
        <v>16305300</v>
      </c>
      <c r="L43" s="343">
        <f>K43-D43</f>
        <v>-8399700</v>
      </c>
      <c r="M43" s="344" t="s">
        <v>250</v>
      </c>
      <c r="N43">
        <f>50*J43</f>
        <v>24705000</v>
      </c>
    </row>
    <row r="44" spans="1:14" ht="15">
      <c r="A44" s="416" t="s">
        <v>277</v>
      </c>
      <c r="B44" s="350"/>
      <c r="C44" s="350">
        <v>0</v>
      </c>
      <c r="D44" s="358">
        <v>612000</v>
      </c>
      <c r="E44" s="340"/>
      <c r="F44" s="341"/>
      <c r="G44" s="341"/>
      <c r="H44" s="341"/>
      <c r="I44" s="350">
        <v>9</v>
      </c>
      <c r="J44" s="350">
        <v>612000</v>
      </c>
      <c r="K44" s="359">
        <v>4669245</v>
      </c>
      <c r="L44" s="343">
        <f aca="true" t="shared" si="1" ref="L44:L54">K44-D44</f>
        <v>4057245</v>
      </c>
      <c r="M44" s="344"/>
      <c r="N44" s="54">
        <f>K43+K44</f>
        <v>20974545</v>
      </c>
    </row>
    <row r="45" spans="1:14" s="146" customFormat="1" ht="12.75">
      <c r="A45" s="406" t="s">
        <v>262</v>
      </c>
      <c r="B45" s="407"/>
      <c r="C45" s="407"/>
      <c r="D45" s="408">
        <v>21072000</v>
      </c>
      <c r="E45" s="409"/>
      <c r="F45" s="407"/>
      <c r="G45" s="407"/>
      <c r="H45" s="407"/>
      <c r="I45" s="407"/>
      <c r="J45" s="407"/>
      <c r="K45" s="408">
        <f>21072000+7680000</f>
        <v>28752000</v>
      </c>
      <c r="L45" s="407"/>
      <c r="M45" s="410"/>
      <c r="N45" s="419">
        <f>N43-N44</f>
        <v>3730455</v>
      </c>
    </row>
    <row r="46" spans="1:13" ht="15">
      <c r="A46" s="357" t="s">
        <v>264</v>
      </c>
      <c r="B46" s="350"/>
      <c r="C46" s="350"/>
      <c r="D46" s="358"/>
      <c r="E46" s="340"/>
      <c r="F46" s="341"/>
      <c r="G46" s="341"/>
      <c r="H46" s="341"/>
      <c r="I46" s="350">
        <v>0</v>
      </c>
      <c r="J46" s="350"/>
      <c r="K46" s="359">
        <v>7978000</v>
      </c>
      <c r="L46" s="343">
        <f t="shared" si="1"/>
        <v>7978000</v>
      </c>
      <c r="M46" s="344"/>
    </row>
    <row r="47" spans="1:13" ht="28.5" customHeight="1">
      <c r="A47" s="360" t="s">
        <v>251</v>
      </c>
      <c r="B47" s="361">
        <v>32</v>
      </c>
      <c r="C47" s="361">
        <f aca="true" t="shared" si="2" ref="C47:C53">D47/B47</f>
        <v>1888000</v>
      </c>
      <c r="D47" s="362">
        <v>60416000</v>
      </c>
      <c r="E47" s="363" t="s">
        <v>153</v>
      </c>
      <c r="F47" s="364">
        <f>2*2832000</f>
        <v>5664000</v>
      </c>
      <c r="G47" s="364"/>
      <c r="H47" s="364"/>
      <c r="I47" s="361">
        <v>28.6</v>
      </c>
      <c r="J47" s="361">
        <v>4012000</v>
      </c>
      <c r="K47" s="365">
        <f>J47*I47/12*8</f>
        <v>76495466.66666667</v>
      </c>
      <c r="L47" s="366">
        <f t="shared" si="1"/>
        <v>16079466.666666672</v>
      </c>
      <c r="M47" s="367"/>
    </row>
    <row r="48" spans="1:13" ht="12.75">
      <c r="A48" s="360" t="s">
        <v>252</v>
      </c>
      <c r="B48" s="361">
        <v>16</v>
      </c>
      <c r="C48" s="361">
        <f t="shared" si="2"/>
        <v>1088000</v>
      </c>
      <c r="D48" s="362">
        <v>17408000</v>
      </c>
      <c r="E48" s="363"/>
      <c r="F48" s="364"/>
      <c r="G48" s="364"/>
      <c r="H48" s="364"/>
      <c r="I48" s="361">
        <v>21</v>
      </c>
      <c r="J48" s="361">
        <v>1800000</v>
      </c>
      <c r="K48" s="365">
        <f>J48*I48/12*8</f>
        <v>25200000</v>
      </c>
      <c r="L48" s="366">
        <f t="shared" si="1"/>
        <v>7792000</v>
      </c>
      <c r="M48" s="367"/>
    </row>
    <row r="49" spans="1:13" ht="12.75">
      <c r="A49" s="360" t="s">
        <v>253</v>
      </c>
      <c r="B49" s="361">
        <v>32</v>
      </c>
      <c r="C49" s="361">
        <f t="shared" si="2"/>
        <v>944000</v>
      </c>
      <c r="D49" s="362">
        <v>30208000</v>
      </c>
      <c r="E49" s="363"/>
      <c r="F49" s="364"/>
      <c r="G49" s="364"/>
      <c r="H49" s="364"/>
      <c r="I49" s="361">
        <v>28.9</v>
      </c>
      <c r="J49" s="361">
        <v>4012000</v>
      </c>
      <c r="K49" s="365">
        <f>J49*I49/12*4</f>
        <v>38648933.333333336</v>
      </c>
      <c r="L49" s="366">
        <f t="shared" si="1"/>
        <v>8440933.333333336</v>
      </c>
      <c r="M49" s="367"/>
    </row>
    <row r="50" spans="1:13" ht="12.75">
      <c r="A50" s="360"/>
      <c r="B50" s="361"/>
      <c r="C50" s="361"/>
      <c r="D50" s="362"/>
      <c r="E50" s="363"/>
      <c r="F50" s="364"/>
      <c r="G50" s="364"/>
      <c r="H50" s="364"/>
      <c r="I50" s="361"/>
      <c r="J50" s="361"/>
      <c r="K50" s="365">
        <v>994160</v>
      </c>
      <c r="L50" s="366"/>
      <c r="M50" s="367"/>
    </row>
    <row r="51" spans="1:13" ht="12.75">
      <c r="A51" s="360" t="s">
        <v>254</v>
      </c>
      <c r="B51" s="361">
        <v>16</v>
      </c>
      <c r="C51" s="361">
        <f t="shared" si="2"/>
        <v>578000</v>
      </c>
      <c r="D51" s="362">
        <v>9248000</v>
      </c>
      <c r="E51" s="363"/>
      <c r="F51" s="364"/>
      <c r="G51" s="364"/>
      <c r="H51" s="364"/>
      <c r="I51" s="361">
        <v>21</v>
      </c>
      <c r="J51" s="361">
        <v>1800000</v>
      </c>
      <c r="K51" s="365">
        <f>J51*I51/12*4</f>
        <v>12600000</v>
      </c>
      <c r="L51" s="366">
        <f t="shared" si="1"/>
        <v>3352000</v>
      </c>
      <c r="M51" s="367"/>
    </row>
    <row r="52" spans="1:13" ht="12.75">
      <c r="A52" s="360" t="s">
        <v>255</v>
      </c>
      <c r="B52" s="361">
        <v>368</v>
      </c>
      <c r="C52" s="361">
        <f t="shared" si="2"/>
        <v>36000</v>
      </c>
      <c r="D52" s="362">
        <v>13248000</v>
      </c>
      <c r="E52" s="363"/>
      <c r="F52" s="364">
        <f>54000*14</f>
        <v>756000</v>
      </c>
      <c r="G52" s="364"/>
      <c r="H52" s="364"/>
      <c r="I52" s="361">
        <v>323</v>
      </c>
      <c r="J52" s="361">
        <v>56000</v>
      </c>
      <c r="K52" s="365">
        <f>J52*I52/12*8</f>
        <v>12058666.666666666</v>
      </c>
      <c r="L52" s="366">
        <f t="shared" si="1"/>
        <v>-1189333.333333334</v>
      </c>
      <c r="M52" s="367" t="s">
        <v>250</v>
      </c>
    </row>
    <row r="53" spans="1:13" ht="12.75">
      <c r="A53" s="360" t="s">
        <v>256</v>
      </c>
      <c r="B53" s="361">
        <v>370</v>
      </c>
      <c r="C53" s="361">
        <f t="shared" si="2"/>
        <v>18000</v>
      </c>
      <c r="D53" s="362">
        <v>6660000</v>
      </c>
      <c r="E53" s="363"/>
      <c r="F53" s="364"/>
      <c r="G53" s="364"/>
      <c r="H53" s="364"/>
      <c r="I53" s="361">
        <v>330</v>
      </c>
      <c r="J53" s="361">
        <v>56000</v>
      </c>
      <c r="K53" s="365">
        <f>J53*I53/12*4</f>
        <v>6160000</v>
      </c>
      <c r="L53" s="366">
        <f t="shared" si="1"/>
        <v>-500000</v>
      </c>
      <c r="M53" s="367"/>
    </row>
    <row r="54" spans="1:13" ht="12.75">
      <c r="A54" s="368" t="s">
        <v>257</v>
      </c>
      <c r="B54" s="361"/>
      <c r="C54" s="361"/>
      <c r="D54" s="369">
        <f>SUM(D47:D53)</f>
        <v>137188000</v>
      </c>
      <c r="E54" s="363"/>
      <c r="F54" s="370">
        <f>SUM(F47:F53)</f>
        <v>6420000</v>
      </c>
      <c r="G54" s="364"/>
      <c r="H54" s="364"/>
      <c r="I54" s="361"/>
      <c r="J54" s="361"/>
      <c r="K54" s="371">
        <f>SUM(K47:K53)</f>
        <v>172157226.66666666</v>
      </c>
      <c r="L54" s="366">
        <f t="shared" si="1"/>
        <v>34969226.66666666</v>
      </c>
      <c r="M54" s="367" t="s">
        <v>258</v>
      </c>
    </row>
    <row r="55" spans="1:13" ht="12.75">
      <c r="A55" s="368" t="s">
        <v>259</v>
      </c>
      <c r="B55" s="361">
        <f>524-26</f>
        <v>498</v>
      </c>
      <c r="C55" s="361">
        <v>102000</v>
      </c>
      <c r="D55" s="362">
        <f>B55*C55</f>
        <v>50796000</v>
      </c>
      <c r="E55" s="363"/>
      <c r="F55" s="364">
        <f>171*102000</f>
        <v>17442000</v>
      </c>
      <c r="G55" s="364">
        <f>4*102000</f>
        <v>408000</v>
      </c>
      <c r="H55" s="364"/>
      <c r="I55" s="361">
        <v>18.83</v>
      </c>
      <c r="J55" s="361">
        <v>1632000</v>
      </c>
      <c r="K55" s="365">
        <f>I55*J55</f>
        <v>30730559.999999996</v>
      </c>
      <c r="L55" s="366">
        <f>K55-D55</f>
        <v>-20065440.000000004</v>
      </c>
      <c r="M55" s="367"/>
    </row>
    <row r="56" spans="1:13" ht="12.75">
      <c r="A56" s="368" t="s">
        <v>278</v>
      </c>
      <c r="B56" s="361"/>
      <c r="C56" s="361"/>
      <c r="D56" s="362"/>
      <c r="E56" s="363"/>
      <c r="F56" s="364"/>
      <c r="G56" s="364"/>
      <c r="H56" s="364"/>
      <c r="I56" s="361"/>
      <c r="J56" s="361"/>
      <c r="K56" s="365">
        <v>30872476</v>
      </c>
      <c r="L56" s="366">
        <f>K56-D56</f>
        <v>30872476</v>
      </c>
      <c r="M56" s="367"/>
    </row>
    <row r="57" spans="1:13" ht="15">
      <c r="A57" s="372" t="s">
        <v>260</v>
      </c>
      <c r="B57" s="361"/>
      <c r="C57" s="361"/>
      <c r="D57" s="369"/>
      <c r="E57" s="363"/>
      <c r="F57" s="364"/>
      <c r="G57" s="364"/>
      <c r="H57" s="364"/>
      <c r="I57" s="361"/>
      <c r="J57" s="361"/>
      <c r="K57" s="371"/>
      <c r="L57" s="366">
        <f>K57-D57</f>
        <v>0</v>
      </c>
      <c r="M57" s="367"/>
    </row>
    <row r="58" spans="1:14" ht="16.5" customHeight="1">
      <c r="A58" s="373" t="s">
        <v>261</v>
      </c>
      <c r="B58" s="374"/>
      <c r="C58" s="375"/>
      <c r="D58" s="376">
        <f>D55+D54+D44+D43+D39+D38+D36+D35+D34+D32+D30+D26+D24+D31+D33+D28</f>
        <v>481646029.645</v>
      </c>
      <c r="E58" s="377"/>
      <c r="F58" s="364"/>
      <c r="G58" s="364"/>
      <c r="H58" s="364"/>
      <c r="I58" s="374"/>
      <c r="J58" s="375"/>
      <c r="K58" s="378">
        <f>K55+K54+K44+K43+K39+K38+K36+K35+K34+K32+K30+K26+K24+K31+K33+K28+K46+K45+K56</f>
        <v>626659945.6666666</v>
      </c>
      <c r="L58" s="379">
        <f>K58-D58</f>
        <v>145013916.02166665</v>
      </c>
      <c r="M58" s="380"/>
      <c r="N58" s="54"/>
    </row>
    <row r="59" spans="1:14" ht="12.75">
      <c r="A59" s="381" t="s">
        <v>269</v>
      </c>
      <c r="B59" s="315"/>
      <c r="C59" s="315"/>
      <c r="D59" s="382"/>
      <c r="E59" s="383"/>
      <c r="F59" s="315"/>
      <c r="G59" s="315"/>
      <c r="H59" s="315"/>
      <c r="I59" s="315"/>
      <c r="J59" s="315"/>
      <c r="K59" s="382"/>
      <c r="L59" s="315"/>
      <c r="M59" s="320"/>
      <c r="N59" s="54"/>
    </row>
    <row r="60" spans="1:13" ht="12.75">
      <c r="A60" s="322"/>
      <c r="B60" s="315"/>
      <c r="C60" s="315"/>
      <c r="D60" s="382"/>
      <c r="E60" s="383"/>
      <c r="F60" s="315"/>
      <c r="G60" s="315"/>
      <c r="H60" s="315"/>
      <c r="I60" s="315"/>
      <c r="J60" s="315"/>
      <c r="K60" s="382"/>
      <c r="L60" s="315"/>
      <c r="M60" s="320"/>
    </row>
    <row r="61" spans="1:13" ht="12.75">
      <c r="A61" s="322" t="s">
        <v>263</v>
      </c>
      <c r="B61" s="315"/>
      <c r="C61" s="315"/>
      <c r="D61" s="382">
        <v>15754000</v>
      </c>
      <c r="E61" s="383"/>
      <c r="F61" s="315"/>
      <c r="G61" s="315"/>
      <c r="H61" s="315"/>
      <c r="I61" s="315"/>
      <c r="J61" s="315"/>
      <c r="K61" s="382">
        <v>0</v>
      </c>
      <c r="L61" s="315"/>
      <c r="M61" s="320"/>
    </row>
    <row r="62" spans="1:13" ht="12.75">
      <c r="A62" s="401" t="s">
        <v>270</v>
      </c>
      <c r="B62" s="402"/>
      <c r="C62" s="402"/>
      <c r="D62" s="403"/>
      <c r="E62" s="404"/>
      <c r="F62" s="402"/>
      <c r="G62" s="402"/>
      <c r="H62" s="402"/>
      <c r="I62" s="402"/>
      <c r="J62" s="402"/>
      <c r="K62" s="403"/>
      <c r="L62" s="402"/>
      <c r="M62" s="405"/>
    </row>
    <row r="63" spans="1:13" s="146" customFormat="1" ht="13.5" thickBot="1">
      <c r="A63" s="411" t="s">
        <v>264</v>
      </c>
      <c r="B63" s="412"/>
      <c r="C63" s="412"/>
      <c r="D63" s="413">
        <v>7963000</v>
      </c>
      <c r="E63" s="414"/>
      <c r="F63" s="412"/>
      <c r="G63" s="412"/>
      <c r="H63" s="412"/>
      <c r="I63" s="412"/>
      <c r="J63" s="412"/>
      <c r="K63" s="413"/>
      <c r="L63" s="412"/>
      <c r="M63" s="415"/>
    </row>
  </sheetData>
  <sheetProtection/>
  <printOptions/>
  <pageMargins left="0.96" right="0.43" top="0.3" bottom="0.55" header="0.51" footer="0.5"/>
  <pageSetup horizontalDpi="600" verticalDpi="600" orientation="landscape" paperSize="9" r:id="rId1"/>
  <headerFooter alignWithMargins="0">
    <oddHeader>&amp;R.................rendelet a város 2014 évi költségvetéséről
</oddHeader>
    <oddFooter>&amp;C&amp;P. oldal&amp;R&amp;D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95"/>
  <sheetViews>
    <sheetView zoomScalePageLayoutView="0" workbookViewId="0" topLeftCell="A10">
      <selection activeCell="E21" sqref="E21"/>
    </sheetView>
  </sheetViews>
  <sheetFormatPr defaultColWidth="9.140625" defaultRowHeight="12.75"/>
  <cols>
    <col min="1" max="1" width="35.28125" style="0" customWidth="1"/>
    <col min="2" max="3" width="11.28125" style="0" customWidth="1"/>
    <col min="4" max="4" width="13.57421875" style="0" customWidth="1"/>
    <col min="5" max="5" width="12.140625" style="0" customWidth="1"/>
    <col min="6" max="6" width="2.00390625" style="0" hidden="1" customWidth="1"/>
  </cols>
  <sheetData>
    <row r="1" ht="12.75">
      <c r="A1" s="157"/>
    </row>
    <row r="2" ht="16.5">
      <c r="A2" s="298" t="s">
        <v>204</v>
      </c>
    </row>
    <row r="3" ht="13.5" thickBot="1"/>
    <row r="4" spans="1:5" ht="13.5" thickBot="1">
      <c r="A4" s="61" t="s">
        <v>78</v>
      </c>
      <c r="B4" s="63" t="s">
        <v>142</v>
      </c>
      <c r="C4" s="63"/>
      <c r="D4" s="62" t="s">
        <v>146</v>
      </c>
      <c r="E4" s="63"/>
    </row>
    <row r="5" spans="1:5" ht="13.5" thickBot="1">
      <c r="A5" s="64"/>
      <c r="B5" s="65">
        <v>2013</v>
      </c>
      <c r="C5" s="65">
        <v>2014</v>
      </c>
      <c r="D5" s="65">
        <v>2013</v>
      </c>
      <c r="E5" s="65">
        <v>2014</v>
      </c>
    </row>
    <row r="6" spans="1:5" ht="15" customHeight="1">
      <c r="A6" s="66" t="s">
        <v>80</v>
      </c>
      <c r="B6" s="67"/>
      <c r="C6" s="67"/>
      <c r="D6" s="69"/>
      <c r="E6" s="69"/>
    </row>
    <row r="7" spans="1:5" ht="15" customHeight="1">
      <c r="A7" s="66" t="s">
        <v>81</v>
      </c>
      <c r="B7" s="67"/>
      <c r="C7" s="67"/>
      <c r="D7" s="70"/>
      <c r="E7" s="70"/>
    </row>
    <row r="8" spans="1:5" ht="14.25">
      <c r="A8" s="71" t="s">
        <v>82</v>
      </c>
      <c r="B8" s="72"/>
      <c r="C8" s="72"/>
      <c r="D8" s="73"/>
      <c r="E8" s="73"/>
    </row>
    <row r="9" spans="1:5" ht="15" customHeight="1">
      <c r="A9" s="74" t="s">
        <v>83</v>
      </c>
      <c r="B9" s="75"/>
      <c r="C9" s="75"/>
      <c r="D9" s="76"/>
      <c r="E9" s="76"/>
    </row>
    <row r="10" spans="1:5" ht="14.25">
      <c r="A10" s="77" t="s">
        <v>148</v>
      </c>
      <c r="B10" s="78"/>
      <c r="C10" s="78"/>
      <c r="D10" s="79"/>
      <c r="E10" s="79"/>
    </row>
    <row r="11" spans="1:5" ht="19.5" customHeight="1">
      <c r="A11" s="77" t="s">
        <v>84</v>
      </c>
      <c r="B11" s="78">
        <v>150</v>
      </c>
      <c r="C11" s="78"/>
      <c r="D11" s="79"/>
      <c r="E11" s="79"/>
    </row>
    <row r="12" spans="1:5" ht="14.25">
      <c r="A12" s="80" t="s">
        <v>149</v>
      </c>
      <c r="B12" s="75">
        <v>200</v>
      </c>
      <c r="C12" s="75"/>
      <c r="D12" s="76"/>
      <c r="E12" s="76"/>
    </row>
    <row r="13" spans="1:5" ht="28.5">
      <c r="A13" s="81" t="s">
        <v>150</v>
      </c>
      <c r="B13" s="82">
        <v>260</v>
      </c>
      <c r="C13" s="82">
        <v>360</v>
      </c>
      <c r="D13" s="83"/>
      <c r="E13" s="83"/>
    </row>
    <row r="14" spans="1:5" ht="14.25">
      <c r="A14" s="81" t="s">
        <v>148</v>
      </c>
      <c r="B14" s="82">
        <v>150</v>
      </c>
      <c r="C14" s="82">
        <v>50</v>
      </c>
      <c r="D14" s="83"/>
      <c r="E14" s="83"/>
    </row>
    <row r="15" spans="1:5" ht="14.25">
      <c r="A15" s="77" t="s">
        <v>85</v>
      </c>
      <c r="B15" s="78"/>
      <c r="C15" s="78"/>
      <c r="D15" s="79"/>
      <c r="E15" s="79"/>
    </row>
    <row r="16" spans="1:5" ht="14.25">
      <c r="A16" s="77" t="s">
        <v>126</v>
      </c>
      <c r="B16" s="78">
        <v>300</v>
      </c>
      <c r="C16" s="78"/>
      <c r="D16" s="79"/>
      <c r="E16" s="79"/>
    </row>
    <row r="17" spans="1:5" ht="15" thickBot="1">
      <c r="A17" s="84" t="s">
        <v>86</v>
      </c>
      <c r="B17" s="85">
        <v>100</v>
      </c>
      <c r="C17" s="85"/>
      <c r="D17" s="86"/>
      <c r="E17" s="86"/>
    </row>
    <row r="18" spans="1:6" ht="15" thickBot="1">
      <c r="A18" s="87" t="s">
        <v>87</v>
      </c>
      <c r="B18" s="88">
        <f>SUM(B8:B17)</f>
        <v>1160</v>
      </c>
      <c r="C18" s="88">
        <f>SUM(C8:C17)</f>
        <v>410</v>
      </c>
      <c r="D18" s="89"/>
      <c r="E18" s="89"/>
      <c r="F18" s="54">
        <f>C18-'bevételi összesen'!$B$10</f>
        <v>410</v>
      </c>
    </row>
    <row r="19" spans="1:6" ht="15">
      <c r="A19" s="90" t="s">
        <v>88</v>
      </c>
      <c r="B19" s="91"/>
      <c r="C19" s="91"/>
      <c r="D19" s="83"/>
      <c r="E19" s="83"/>
      <c r="F19" s="92"/>
    </row>
    <row r="20" spans="1:5" ht="13.5" customHeight="1">
      <c r="A20" s="93" t="s">
        <v>89</v>
      </c>
      <c r="B20" s="76"/>
      <c r="C20" s="76"/>
      <c r="D20" s="76">
        <v>1500</v>
      </c>
      <c r="E20" s="76">
        <v>1500</v>
      </c>
    </row>
    <row r="21" spans="1:5" ht="25.5">
      <c r="A21" s="94" t="s">
        <v>90</v>
      </c>
      <c r="B21" s="76"/>
      <c r="C21" s="76"/>
      <c r="D21" s="76">
        <v>50</v>
      </c>
      <c r="E21" s="76">
        <v>50</v>
      </c>
    </row>
    <row r="22" spans="1:5" ht="14.25">
      <c r="A22" s="80" t="s">
        <v>138</v>
      </c>
      <c r="B22" s="76"/>
      <c r="C22" s="76"/>
      <c r="D22" s="76">
        <v>0</v>
      </c>
      <c r="E22" s="76">
        <v>0</v>
      </c>
    </row>
    <row r="23" spans="1:5" ht="14.25" hidden="1">
      <c r="A23" s="77" t="s">
        <v>91</v>
      </c>
      <c r="B23" s="150"/>
      <c r="C23" s="150"/>
      <c r="D23" s="150">
        <v>0</v>
      </c>
      <c r="E23" s="150">
        <v>0</v>
      </c>
    </row>
    <row r="24" spans="1:5" ht="14.25" hidden="1">
      <c r="A24" s="94" t="s">
        <v>92</v>
      </c>
      <c r="B24" s="149"/>
      <c r="C24" s="149"/>
      <c r="D24" s="149">
        <v>0</v>
      </c>
      <c r="E24" s="149">
        <v>0</v>
      </c>
    </row>
    <row r="25" spans="1:5" ht="25.5" hidden="1">
      <c r="A25" s="95" t="s">
        <v>93</v>
      </c>
      <c r="B25" s="150"/>
      <c r="C25" s="150"/>
      <c r="D25" s="150">
        <v>0</v>
      </c>
      <c r="E25" s="150">
        <v>0</v>
      </c>
    </row>
    <row r="26" spans="1:5" ht="15">
      <c r="A26" s="96" t="s">
        <v>94</v>
      </c>
      <c r="B26" s="149"/>
      <c r="C26" s="149"/>
      <c r="D26" s="149">
        <v>1400</v>
      </c>
      <c r="E26" s="149">
        <v>1400</v>
      </c>
    </row>
    <row r="27" spans="1:5" ht="14.25">
      <c r="A27" s="95"/>
      <c r="B27" s="76"/>
      <c r="C27" s="76"/>
      <c r="D27" s="76"/>
      <c r="E27" s="76"/>
    </row>
    <row r="28" spans="1:5" ht="15">
      <c r="A28" s="96" t="s">
        <v>95</v>
      </c>
      <c r="B28" s="76"/>
      <c r="C28" s="76"/>
      <c r="D28" s="76">
        <v>500</v>
      </c>
      <c r="E28" s="76">
        <v>500</v>
      </c>
    </row>
    <row r="29" spans="1:5" ht="15" customHeight="1">
      <c r="A29" s="68" t="s">
        <v>196</v>
      </c>
      <c r="B29" s="79">
        <v>1200</v>
      </c>
      <c r="C29" s="79">
        <v>2200</v>
      </c>
      <c r="D29" s="79"/>
      <c r="E29" s="79"/>
    </row>
    <row r="30" spans="1:5" ht="15" customHeight="1">
      <c r="A30" s="97"/>
      <c r="B30" s="76"/>
      <c r="C30" s="76"/>
      <c r="D30" s="76"/>
      <c r="E30" s="76"/>
    </row>
    <row r="31" spans="1:5" ht="15" customHeight="1" hidden="1">
      <c r="A31" s="98" t="s">
        <v>96</v>
      </c>
      <c r="B31" s="79"/>
      <c r="C31" s="79"/>
      <c r="D31" s="79"/>
      <c r="E31" s="79"/>
    </row>
    <row r="32" spans="1:79" s="101" customFormat="1" ht="16.5" hidden="1">
      <c r="A32" s="99"/>
      <c r="B32" s="100"/>
      <c r="C32" s="100"/>
      <c r="D32" s="100"/>
      <c r="E32" s="10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5" s="104" customFormat="1" ht="15.75" hidden="1" thickBot="1">
      <c r="A33" s="102" t="s">
        <v>97</v>
      </c>
      <c r="B33" s="103"/>
      <c r="C33" s="103"/>
      <c r="D33" s="103"/>
      <c r="E33" s="103"/>
    </row>
    <row r="34" ht="16.5" hidden="1">
      <c r="A34" s="105"/>
    </row>
    <row r="35" ht="16.5" hidden="1">
      <c r="A35" s="60"/>
    </row>
    <row r="36" spans="1:6" ht="25.5">
      <c r="A36" s="106" t="s">
        <v>98</v>
      </c>
      <c r="B36" s="107"/>
      <c r="C36" s="107"/>
      <c r="D36" s="107"/>
      <c r="E36" s="107"/>
      <c r="F36" t="e">
        <f>#REF!-C36</f>
        <v>#REF!</v>
      </c>
    </row>
    <row r="37" spans="1:6" ht="15">
      <c r="A37" s="108"/>
      <c r="B37" s="109"/>
      <c r="C37" s="109"/>
      <c r="D37" s="109"/>
      <c r="E37" s="109"/>
      <c r="F37" t="e">
        <f>#REF!-C37</f>
        <v>#REF!</v>
      </c>
    </row>
    <row r="38" spans="1:6" ht="28.5">
      <c r="A38" s="108" t="s">
        <v>197</v>
      </c>
      <c r="B38" s="141"/>
      <c r="C38" s="141">
        <v>9544</v>
      </c>
      <c r="D38" s="141">
        <v>5276</v>
      </c>
      <c r="E38" s="141">
        <v>5006</v>
      </c>
      <c r="F38" t="e">
        <f>#REF!-C38</f>
        <v>#REF!</v>
      </c>
    </row>
    <row r="39" spans="1:6" ht="28.5">
      <c r="A39" s="108" t="s">
        <v>198</v>
      </c>
      <c r="B39" s="142"/>
      <c r="C39" s="142">
        <v>1200</v>
      </c>
      <c r="D39" s="142">
        <v>1526</v>
      </c>
      <c r="E39" s="142">
        <v>1337</v>
      </c>
      <c r="F39" t="e">
        <f>#REF!-C39</f>
        <v>#REF!</v>
      </c>
    </row>
    <row r="40" spans="1:6" ht="28.5">
      <c r="A40" s="111" t="s">
        <v>99</v>
      </c>
      <c r="B40" s="110"/>
      <c r="C40" s="110"/>
      <c r="D40" s="110">
        <v>100</v>
      </c>
      <c r="E40" s="110">
        <v>100</v>
      </c>
      <c r="F40" t="e">
        <f>#REF!-C40</f>
        <v>#REF!</v>
      </c>
    </row>
    <row r="41" spans="1:6" ht="38.25">
      <c r="A41" s="112" t="s">
        <v>199</v>
      </c>
      <c r="B41" s="113"/>
      <c r="C41" s="113"/>
      <c r="D41" s="113">
        <v>544</v>
      </c>
      <c r="E41" s="113">
        <v>544</v>
      </c>
      <c r="F41" t="e">
        <f>#REF!-C41</f>
        <v>#REF!</v>
      </c>
    </row>
    <row r="42" spans="1:6" ht="14.25">
      <c r="A42" s="111" t="s">
        <v>100</v>
      </c>
      <c r="B42" s="110">
        <v>500</v>
      </c>
      <c r="C42" s="110">
        <v>300</v>
      </c>
      <c r="D42" s="110"/>
      <c r="E42" s="110"/>
      <c r="F42" t="e">
        <f>#REF!-C42</f>
        <v>#REF!</v>
      </c>
    </row>
    <row r="43" spans="1:6" ht="14.25" customHeight="1">
      <c r="A43" s="114"/>
      <c r="B43" s="110"/>
      <c r="C43" s="110"/>
      <c r="D43" s="110"/>
      <c r="E43" s="110"/>
      <c r="F43" t="e">
        <f>#REF!-C43</f>
        <v>#REF!</v>
      </c>
    </row>
    <row r="44" spans="1:6" ht="15">
      <c r="A44" s="115" t="s">
        <v>101</v>
      </c>
      <c r="B44" s="116">
        <f>SUM(B19:B43)</f>
        <v>1700</v>
      </c>
      <c r="C44" s="116">
        <f>SUM(C19:C43)</f>
        <v>13244</v>
      </c>
      <c r="D44" s="116">
        <f>SUM(D19:D43)</f>
        <v>10896</v>
      </c>
      <c r="E44" s="116">
        <f>SUM(E19:E43)</f>
        <v>10437</v>
      </c>
      <c r="F44" s="54">
        <f>C44-'bevételi összesen'!$B$11</f>
        <v>2807</v>
      </c>
    </row>
    <row r="45" spans="1:5" ht="15" hidden="1">
      <c r="A45" s="117"/>
      <c r="B45" s="110"/>
      <c r="C45" s="110"/>
      <c r="D45" s="110"/>
      <c r="E45" s="110"/>
    </row>
    <row r="46" spans="1:5" ht="15.75" customHeight="1" thickBot="1">
      <c r="A46" s="118" t="s">
        <v>102</v>
      </c>
      <c r="B46" s="119">
        <f>B44+B18</f>
        <v>2860</v>
      </c>
      <c r="C46" s="119">
        <f>C44+C18</f>
        <v>13654</v>
      </c>
      <c r="D46" s="119">
        <f>D44+D18</f>
        <v>10896</v>
      </c>
      <c r="E46" s="119">
        <f>E44+E18</f>
        <v>10437</v>
      </c>
    </row>
    <row r="47" spans="1:5" ht="15">
      <c r="A47" s="120"/>
      <c r="B47" s="121"/>
      <c r="C47" s="121"/>
      <c r="D47" s="121"/>
      <c r="E47" s="121"/>
    </row>
    <row r="48" spans="1:5" ht="15.75">
      <c r="A48" s="40"/>
      <c r="B48" s="122"/>
      <c r="C48" s="122"/>
      <c r="D48" s="123"/>
      <c r="E48" s="122"/>
    </row>
    <row r="50" ht="12.75">
      <c r="A50" s="124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</sheetData>
  <sheetProtection/>
  <printOptions/>
  <pageMargins left="0.96" right="0.43" top="0.3" bottom="0.55" header="0.51" footer="0.5"/>
  <pageSetup horizontalDpi="600" verticalDpi="600" orientation="portrait" paperSize="9" r:id="rId1"/>
  <headerFooter alignWithMargins="0">
    <oddHeader>&amp;R.................rendelet a város 2014 évi költségvetéséről
</oddHeader>
    <oddFooter>&amp;C&amp;P. oldal&amp;R&amp;D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H18" sqref="H18"/>
    </sheetView>
  </sheetViews>
  <sheetFormatPr defaultColWidth="10.8515625" defaultRowHeight="12.75"/>
  <cols>
    <col min="1" max="1" width="59.140625" style="0" customWidth="1"/>
    <col min="2" max="2" width="13.28125" style="0" customWidth="1"/>
    <col min="3" max="7" width="0" style="0" hidden="1" customWidth="1"/>
    <col min="9" max="9" width="0" style="0" hidden="1" customWidth="1"/>
  </cols>
  <sheetData>
    <row r="1" s="43" customFormat="1" ht="15">
      <c r="A1" s="42" t="s">
        <v>194</v>
      </c>
    </row>
    <row r="2" spans="1:2" ht="15">
      <c r="A2" s="44"/>
      <c r="B2" s="43"/>
    </row>
    <row r="3" ht="15.75">
      <c r="A3" s="2" t="s">
        <v>195</v>
      </c>
    </row>
    <row r="4" ht="15.75">
      <c r="A4" s="45" t="s">
        <v>265</v>
      </c>
    </row>
    <row r="5" ht="15.75">
      <c r="A5" s="45"/>
    </row>
    <row r="6" ht="13.5" thickBot="1">
      <c r="A6" s="46" t="s">
        <v>70</v>
      </c>
    </row>
    <row r="7" spans="1:8" ht="16.5" thickBot="1">
      <c r="A7" s="47" t="s">
        <v>71</v>
      </c>
      <c r="B7" s="47">
        <v>2013</v>
      </c>
      <c r="E7" s="47">
        <v>2010</v>
      </c>
      <c r="H7" s="47">
        <v>2014</v>
      </c>
    </row>
    <row r="8" spans="1:8" ht="16.5" thickBot="1">
      <c r="A8" s="48" t="s">
        <v>72</v>
      </c>
      <c r="B8" s="49"/>
      <c r="E8" s="49"/>
      <c r="H8" s="49"/>
    </row>
    <row r="9" spans="1:8" ht="15.75">
      <c r="A9" s="50" t="s">
        <v>73</v>
      </c>
      <c r="B9" s="211"/>
      <c r="C9" s="212"/>
      <c r="D9" s="212"/>
      <c r="E9" s="211">
        <v>5000</v>
      </c>
      <c r="F9" s="212"/>
      <c r="G9" s="212"/>
      <c r="H9" s="211"/>
    </row>
    <row r="10" spans="1:8" ht="15.75">
      <c r="A10" s="51" t="s">
        <v>134</v>
      </c>
      <c r="B10" s="213"/>
      <c r="C10" s="212"/>
      <c r="D10" s="212"/>
      <c r="E10" s="213">
        <v>6000</v>
      </c>
      <c r="F10" s="212"/>
      <c r="G10" s="212"/>
      <c r="H10" s="213"/>
    </row>
    <row r="11" spans="1:8" ht="15.75">
      <c r="A11" s="151" t="s">
        <v>125</v>
      </c>
      <c r="B11" s="214">
        <f>SUM(B9:B10)</f>
        <v>0</v>
      </c>
      <c r="C11" s="212"/>
      <c r="D11" s="212"/>
      <c r="E11" s="214"/>
      <c r="F11" s="212"/>
      <c r="G11" s="212"/>
      <c r="H11" s="214">
        <f>SUM(H9:H10)</f>
        <v>0</v>
      </c>
    </row>
    <row r="12" spans="1:8" ht="15.75">
      <c r="A12" s="52" t="s">
        <v>136</v>
      </c>
      <c r="B12" s="215">
        <v>20000</v>
      </c>
      <c r="C12" s="216"/>
      <c r="D12" s="216"/>
      <c r="E12" s="215">
        <v>2015</v>
      </c>
      <c r="F12" s="216"/>
      <c r="G12" s="216"/>
      <c r="H12" s="215">
        <v>20000</v>
      </c>
    </row>
    <row r="13" spans="1:8" ht="15.75">
      <c r="A13" s="52" t="s">
        <v>137</v>
      </c>
      <c r="B13" s="217">
        <v>4000</v>
      </c>
      <c r="C13" s="216"/>
      <c r="D13" s="216"/>
      <c r="E13" s="217">
        <v>2320</v>
      </c>
      <c r="F13" s="216"/>
      <c r="G13" s="216"/>
      <c r="H13" s="217">
        <v>4000</v>
      </c>
    </row>
    <row r="14" spans="1:8" ht="15.75">
      <c r="A14" s="52" t="s">
        <v>139</v>
      </c>
      <c r="B14" s="215">
        <v>2299</v>
      </c>
      <c r="C14" s="216"/>
      <c r="D14" s="216"/>
      <c r="E14" s="215">
        <v>3818</v>
      </c>
      <c r="F14" s="216"/>
      <c r="G14" s="216"/>
      <c r="H14" s="215">
        <v>0</v>
      </c>
    </row>
    <row r="15" spans="1:8" ht="15.75">
      <c r="A15" s="52" t="s">
        <v>266</v>
      </c>
      <c r="B15" s="215"/>
      <c r="C15" s="216"/>
      <c r="D15" s="216"/>
      <c r="E15" s="215"/>
      <c r="F15" s="216"/>
      <c r="G15" s="216"/>
      <c r="H15" s="215">
        <v>21438</v>
      </c>
    </row>
    <row r="16" spans="1:8" s="146" customFormat="1" ht="15.75">
      <c r="A16" s="154" t="s">
        <v>140</v>
      </c>
      <c r="B16" s="218">
        <v>4000</v>
      </c>
      <c r="C16" s="212"/>
      <c r="D16" s="212"/>
      <c r="E16" s="218" t="e">
        <f>'[1]Lórév hozzájárulása'!J44</f>
        <v>#REF!</v>
      </c>
      <c r="F16" s="212"/>
      <c r="G16" s="212"/>
      <c r="H16" s="218">
        <v>2000</v>
      </c>
    </row>
    <row r="17" spans="1:8" ht="15.75">
      <c r="A17" s="52" t="s">
        <v>276</v>
      </c>
      <c r="B17" s="219">
        <f>6000+2000</f>
        <v>8000</v>
      </c>
      <c r="C17" s="212"/>
      <c r="D17" s="212"/>
      <c r="E17" s="219">
        <v>3926</v>
      </c>
      <c r="F17" s="212"/>
      <c r="G17" s="212"/>
      <c r="H17" s="219"/>
    </row>
    <row r="18" spans="1:8" ht="15.75">
      <c r="A18" s="52" t="s">
        <v>192</v>
      </c>
      <c r="B18" s="219">
        <v>3000</v>
      </c>
      <c r="C18" s="212"/>
      <c r="D18" s="212"/>
      <c r="E18" s="219"/>
      <c r="F18" s="212"/>
      <c r="G18" s="212"/>
      <c r="H18" s="420">
        <v>3730</v>
      </c>
    </row>
    <row r="19" spans="1:8" ht="15.75">
      <c r="A19" s="52" t="s">
        <v>147</v>
      </c>
      <c r="B19" s="215"/>
      <c r="C19" s="216"/>
      <c r="D19" s="216"/>
      <c r="E19" s="215"/>
      <c r="F19" s="216"/>
      <c r="G19" s="216"/>
      <c r="H19" s="215"/>
    </row>
    <row r="20" spans="1:8" ht="16.5" thickBot="1">
      <c r="A20" s="152" t="s">
        <v>145</v>
      </c>
      <c r="B20" s="217">
        <f>SUM(B12:B19)</f>
        <v>41299</v>
      </c>
      <c r="C20" s="216"/>
      <c r="D20" s="216"/>
      <c r="E20" s="217"/>
      <c r="F20" s="216"/>
      <c r="G20" s="216"/>
      <c r="H20" s="217">
        <f>SUM(H12:H19)</f>
        <v>51168</v>
      </c>
    </row>
    <row r="21" spans="1:8" ht="17.25" thickBot="1" thickTop="1">
      <c r="A21" s="53" t="s">
        <v>74</v>
      </c>
      <c r="B21" s="220">
        <f>B20+B12</f>
        <v>61299</v>
      </c>
      <c r="C21" s="221"/>
      <c r="D21" s="216"/>
      <c r="E21" s="220" t="e">
        <f>SUM(E9:E20)</f>
        <v>#REF!</v>
      </c>
      <c r="F21" s="221" t="e">
        <f>B21-E21</f>
        <v>#REF!</v>
      </c>
      <c r="G21" s="216"/>
      <c r="H21" s="220">
        <f>H20+H12</f>
        <v>71168</v>
      </c>
    </row>
    <row r="22" spans="1:8" ht="16.5" thickTop="1">
      <c r="A22" s="55" t="s">
        <v>75</v>
      </c>
      <c r="B22" s="222"/>
      <c r="C22" s="216"/>
      <c r="D22" s="216"/>
      <c r="E22" s="222"/>
      <c r="F22" s="216"/>
      <c r="G22" s="216"/>
      <c r="H22" s="222"/>
    </row>
    <row r="23" spans="1:8" ht="15.75">
      <c r="A23" s="52"/>
      <c r="B23" s="217">
        <v>0</v>
      </c>
      <c r="C23" s="216"/>
      <c r="D23" s="216"/>
      <c r="E23" s="217">
        <v>45269</v>
      </c>
      <c r="F23" s="216"/>
      <c r="G23" s="216"/>
      <c r="H23" s="217">
        <v>0</v>
      </c>
    </row>
    <row r="24" spans="1:8" ht="15.75">
      <c r="A24" s="52" t="s">
        <v>154</v>
      </c>
      <c r="B24" s="223">
        <v>32912</v>
      </c>
      <c r="C24" s="216"/>
      <c r="D24" s="216"/>
      <c r="E24" s="223"/>
      <c r="F24" s="216"/>
      <c r="G24" s="216"/>
      <c r="H24" s="223">
        <v>885580</v>
      </c>
    </row>
    <row r="25" spans="1:8" ht="15.75">
      <c r="A25" s="52" t="s">
        <v>267</v>
      </c>
      <c r="B25" s="223"/>
      <c r="C25" s="216"/>
      <c r="D25" s="216"/>
      <c r="E25" s="223"/>
      <c r="F25" s="216"/>
      <c r="G25" s="216"/>
      <c r="H25" s="223">
        <v>12101</v>
      </c>
    </row>
    <row r="26" spans="1:8" ht="15.75">
      <c r="A26" s="52" t="s">
        <v>268</v>
      </c>
      <c r="B26" s="223"/>
      <c r="C26" s="216"/>
      <c r="D26" s="216"/>
      <c r="E26" s="223"/>
      <c r="F26" s="216"/>
      <c r="G26" s="216"/>
      <c r="H26" s="223">
        <v>10000</v>
      </c>
    </row>
    <row r="27" spans="1:8" ht="15.75">
      <c r="A27" s="52" t="s">
        <v>141</v>
      </c>
      <c r="B27" s="223">
        <v>5758</v>
      </c>
      <c r="C27" s="216"/>
      <c r="D27" s="216"/>
      <c r="E27" s="223"/>
      <c r="F27" s="216"/>
      <c r="G27" s="216"/>
      <c r="H27" s="223"/>
    </row>
    <row r="28" spans="1:8" ht="15.75">
      <c r="A28" s="56" t="s">
        <v>271</v>
      </c>
      <c r="B28" s="223"/>
      <c r="C28" s="216"/>
      <c r="D28" s="216"/>
      <c r="E28" s="223">
        <v>50000</v>
      </c>
      <c r="F28" s="216"/>
      <c r="G28" s="216"/>
      <c r="H28" s="223">
        <f>8311+390</f>
        <v>8701</v>
      </c>
    </row>
    <row r="29" spans="1:8" ht="16.5" thickBot="1">
      <c r="A29" s="56" t="s">
        <v>155</v>
      </c>
      <c r="B29" s="223">
        <v>182191</v>
      </c>
      <c r="C29" s="216"/>
      <c r="D29" s="216"/>
      <c r="E29" s="223"/>
      <c r="F29" s="216"/>
      <c r="G29" s="216"/>
      <c r="H29" s="223"/>
    </row>
    <row r="30" spans="1:8" ht="17.25" thickBot="1" thickTop="1">
      <c r="A30" s="53" t="s">
        <v>76</v>
      </c>
      <c r="B30" s="224">
        <f>SUM(B23:B29)</f>
        <v>220861</v>
      </c>
      <c r="C30" s="225"/>
      <c r="D30" s="212"/>
      <c r="E30" s="224">
        <f>SUM(E23:E29)</f>
        <v>95269</v>
      </c>
      <c r="F30" s="212"/>
      <c r="G30" s="212"/>
      <c r="H30" s="224">
        <f>SUM(H23:H29)</f>
        <v>916382</v>
      </c>
    </row>
    <row r="31" spans="1:8" ht="18" thickBot="1" thickTop="1">
      <c r="A31" s="57" t="s">
        <v>77</v>
      </c>
      <c r="B31" s="226">
        <f>B30+B21</f>
        <v>282160</v>
      </c>
      <c r="C31" s="227"/>
      <c r="D31" s="227"/>
      <c r="E31" s="226" t="e">
        <f>E30+E21</f>
        <v>#REF!</v>
      </c>
      <c r="F31" s="227"/>
      <c r="G31" s="227"/>
      <c r="H31" s="226">
        <f>H30+H21</f>
        <v>987550</v>
      </c>
    </row>
    <row r="32" spans="1:2" ht="15.75">
      <c r="A32" s="40"/>
      <c r="B32" s="58"/>
    </row>
    <row r="37" ht="12.75" hidden="1"/>
    <row r="38" ht="12.75" hidden="1"/>
  </sheetData>
  <sheetProtection/>
  <printOptions/>
  <pageMargins left="0.96" right="0.43" top="0.3" bottom="0.55" header="0.51" footer="0.5"/>
  <pageSetup horizontalDpi="600" verticalDpi="600" orientation="portrait" paperSize="9" r:id="rId1"/>
  <headerFooter alignWithMargins="0">
    <oddHeader>&amp;R.................rendelet a város 2014 évi költségvetéséről
</oddHeader>
    <oddFooter>&amp;C&amp;P. oldal&amp;R&amp;D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34.7109375" style="0" customWidth="1"/>
    <col min="2" max="2" width="10.140625" style="0" customWidth="1"/>
    <col min="3" max="3" width="9.421875" style="0" customWidth="1"/>
    <col min="4" max="4" width="23.7109375" style="159" customWidth="1"/>
    <col min="5" max="10" width="9.140625" style="0" hidden="1" customWidth="1"/>
    <col min="11" max="12" width="0" style="0" hidden="1" customWidth="1"/>
  </cols>
  <sheetData>
    <row r="1" spans="1:4" ht="15">
      <c r="A1" s="40" t="s">
        <v>0</v>
      </c>
      <c r="B1" s="40"/>
      <c r="C1" s="40"/>
      <c r="D1" s="228" t="s">
        <v>132</v>
      </c>
    </row>
    <row r="3" spans="1:4" ht="15.75">
      <c r="A3" s="3" t="s">
        <v>205</v>
      </c>
      <c r="B3" s="2"/>
      <c r="C3" s="2"/>
      <c r="D3" s="229"/>
    </row>
    <row r="4" spans="1:4" ht="15.75">
      <c r="A4" s="2"/>
      <c r="B4" s="2"/>
      <c r="C4" s="2"/>
      <c r="D4" s="229"/>
    </row>
    <row r="5" spans="1:4" ht="15.75">
      <c r="A5" s="2"/>
      <c r="B5" s="2"/>
      <c r="C5" s="2"/>
      <c r="D5" s="229"/>
    </row>
    <row r="7" ht="13.5" thickBot="1">
      <c r="D7" s="159" t="s">
        <v>133</v>
      </c>
    </row>
    <row r="8" spans="1:4" ht="15.75" thickTop="1">
      <c r="A8" s="125" t="s">
        <v>103</v>
      </c>
      <c r="B8" s="126">
        <v>2013</v>
      </c>
      <c r="C8" s="126">
        <v>2014</v>
      </c>
      <c r="D8" s="230" t="s">
        <v>104</v>
      </c>
    </row>
    <row r="9" spans="1:4" ht="15.75" thickBot="1">
      <c r="A9" s="127"/>
      <c r="B9" s="128" t="s">
        <v>105</v>
      </c>
      <c r="C9" s="128" t="s">
        <v>105</v>
      </c>
      <c r="D9" s="231"/>
    </row>
    <row r="10" spans="1:4" ht="15.75" thickTop="1">
      <c r="A10" s="129" t="s">
        <v>106</v>
      </c>
      <c r="B10" s="41"/>
      <c r="C10" s="41"/>
      <c r="D10" s="232"/>
    </row>
    <row r="11" spans="1:4" ht="15.75">
      <c r="A11" s="130" t="s">
        <v>107</v>
      </c>
      <c r="B11" s="17">
        <v>12000</v>
      </c>
      <c r="C11" s="17">
        <v>11000</v>
      </c>
      <c r="D11" s="233"/>
    </row>
    <row r="12" spans="1:8" ht="15.75">
      <c r="A12" s="130" t="s">
        <v>108</v>
      </c>
      <c r="B12" s="17">
        <v>0</v>
      </c>
      <c r="C12" s="17">
        <v>0</v>
      </c>
      <c r="D12" s="234"/>
      <c r="H12" t="s">
        <v>127</v>
      </c>
    </row>
    <row r="13" spans="1:4" s="146" customFormat="1" ht="15.75">
      <c r="A13" s="155" t="s">
        <v>109</v>
      </c>
      <c r="B13" s="156">
        <v>5800</v>
      </c>
      <c r="C13" s="156">
        <v>2000</v>
      </c>
      <c r="D13" s="235" t="s">
        <v>208</v>
      </c>
    </row>
    <row r="14" spans="1:4" ht="16.5" thickBot="1">
      <c r="A14" s="132"/>
      <c r="B14" s="34"/>
      <c r="C14" s="34"/>
      <c r="D14" s="236"/>
    </row>
    <row r="15" spans="1:4" ht="16.5" thickBot="1">
      <c r="A15" s="133" t="s">
        <v>110</v>
      </c>
      <c r="B15" s="23">
        <f>SUM(B11:B13)</f>
        <v>17800</v>
      </c>
      <c r="C15" s="23">
        <f>SUM(C11:C13)</f>
        <v>13000</v>
      </c>
      <c r="D15" s="237"/>
    </row>
    <row r="16" spans="1:4" ht="15.75">
      <c r="A16" s="129"/>
      <c r="B16" s="19"/>
      <c r="C16" s="19"/>
      <c r="D16" s="238"/>
    </row>
    <row r="17" spans="1:4" ht="15.75">
      <c r="A17" s="129" t="s">
        <v>111</v>
      </c>
      <c r="B17" s="20"/>
      <c r="C17" s="20"/>
      <c r="D17" s="232"/>
    </row>
    <row r="18" spans="1:5" ht="15.75">
      <c r="A18" s="130" t="s">
        <v>112</v>
      </c>
      <c r="B18" s="17">
        <v>400</v>
      </c>
      <c r="C18" s="17">
        <v>400</v>
      </c>
      <c r="D18" s="233"/>
      <c r="E18">
        <f>C18*0.2</f>
        <v>80</v>
      </c>
    </row>
    <row r="19" spans="1:4" ht="15.75">
      <c r="A19" s="130"/>
      <c r="B19" s="17"/>
      <c r="C19" s="17"/>
      <c r="D19" s="233"/>
    </row>
    <row r="20" spans="1:4" ht="15.75">
      <c r="A20" s="131" t="s">
        <v>113</v>
      </c>
      <c r="B20" s="19"/>
      <c r="C20" s="19"/>
      <c r="D20" s="232"/>
    </row>
    <row r="21" spans="1:11" ht="15.75">
      <c r="A21" s="134" t="s">
        <v>114</v>
      </c>
      <c r="B21" s="14">
        <v>1300</v>
      </c>
      <c r="C21" s="14">
        <v>1300</v>
      </c>
      <c r="D21" s="239" t="s">
        <v>151</v>
      </c>
      <c r="E21">
        <f>C21*0.2</f>
        <v>260</v>
      </c>
      <c r="K21">
        <f>C21*0.27</f>
        <v>351</v>
      </c>
    </row>
    <row r="22" spans="1:5" ht="15.75">
      <c r="A22" s="130" t="s">
        <v>115</v>
      </c>
      <c r="B22" s="17">
        <v>163</v>
      </c>
      <c r="C22" s="17">
        <v>163</v>
      </c>
      <c r="D22" s="233"/>
      <c r="E22">
        <f>C22*0.2</f>
        <v>32.6</v>
      </c>
    </row>
    <row r="23" spans="1:11" ht="15.75">
      <c r="A23" s="134" t="s">
        <v>116</v>
      </c>
      <c r="B23" s="14">
        <f>795+339</f>
        <v>1134</v>
      </c>
      <c r="C23" s="14">
        <f>795+339</f>
        <v>1134</v>
      </c>
      <c r="D23" s="239"/>
      <c r="E23">
        <f>C23*0.2</f>
        <v>226.8</v>
      </c>
      <c r="H23">
        <f>C23*0.25</f>
        <v>283.5</v>
      </c>
      <c r="K23">
        <f>C23*0.27</f>
        <v>306.18</v>
      </c>
    </row>
    <row r="24" spans="1:8" ht="15.75">
      <c r="A24" s="131" t="s">
        <v>117</v>
      </c>
      <c r="B24" s="19"/>
      <c r="C24" s="19"/>
      <c r="D24" s="240"/>
      <c r="H24">
        <f>7400*0.25</f>
        <v>1850</v>
      </c>
    </row>
    <row r="25" spans="1:11" ht="15.75">
      <c r="A25" s="131" t="s">
        <v>118</v>
      </c>
      <c r="B25" s="19">
        <f>7350+8200+3275</f>
        <v>18825</v>
      </c>
      <c r="C25" s="19">
        <f>7350+400</f>
        <v>7750</v>
      </c>
      <c r="D25" s="240" t="s">
        <v>207</v>
      </c>
      <c r="E25">
        <f>C25*0.2</f>
        <v>1550</v>
      </c>
      <c r="F25">
        <f>SUM(E18:E25)</f>
        <v>2149.4</v>
      </c>
      <c r="G25">
        <f>7400*0.2</f>
        <v>1480</v>
      </c>
      <c r="H25" t="s">
        <v>128</v>
      </c>
      <c r="K25">
        <f>C25*0.27</f>
        <v>2092.5</v>
      </c>
    </row>
    <row r="26" spans="1:11" ht="15.75">
      <c r="A26" s="134" t="s">
        <v>135</v>
      </c>
      <c r="B26" s="14">
        <v>2000</v>
      </c>
      <c r="C26" s="14">
        <v>2000</v>
      </c>
      <c r="D26" s="239"/>
      <c r="E26" s="54"/>
      <c r="H26" t="s">
        <v>129</v>
      </c>
      <c r="K26">
        <f>C26*0.27</f>
        <v>540</v>
      </c>
    </row>
    <row r="27" spans="1:8" ht="15.75">
      <c r="A27" s="134" t="s">
        <v>206</v>
      </c>
      <c r="B27" s="14">
        <v>9128</v>
      </c>
      <c r="C27" s="14">
        <v>7350</v>
      </c>
      <c r="D27" s="241"/>
      <c r="E27">
        <f>C27*0.2</f>
        <v>1470</v>
      </c>
      <c r="H27">
        <f>C27*0.25</f>
        <v>1837.5</v>
      </c>
    </row>
    <row r="28" spans="1:8" ht="15.75">
      <c r="A28" s="134"/>
      <c r="B28" s="14"/>
      <c r="C28" s="14"/>
      <c r="D28" s="242"/>
      <c r="H28" t="s">
        <v>131</v>
      </c>
    </row>
    <row r="29" spans="1:4" ht="15" thickBot="1">
      <c r="A29" s="135" t="s">
        <v>119</v>
      </c>
      <c r="B29" s="136">
        <f>B25+B27</f>
        <v>27953</v>
      </c>
      <c r="C29" s="136">
        <f>C25+C27</f>
        <v>15100</v>
      </c>
      <c r="D29" s="243"/>
    </row>
    <row r="30" spans="1:11" ht="15.75" thickBot="1">
      <c r="A30" s="133" t="s">
        <v>120</v>
      </c>
      <c r="B30" s="137">
        <f>SUM(B18:B27)</f>
        <v>32950</v>
      </c>
      <c r="C30" s="137">
        <f>SUM(C18:C27)</f>
        <v>20097</v>
      </c>
      <c r="D30" s="244"/>
      <c r="K30" s="137">
        <f>SUM(K18:K27)</f>
        <v>3289.6800000000003</v>
      </c>
    </row>
    <row r="31" spans="1:4" ht="16.5" thickBot="1">
      <c r="A31" s="129"/>
      <c r="B31" s="19"/>
      <c r="C31" s="19"/>
      <c r="D31" s="238"/>
    </row>
    <row r="32" spans="1:4" ht="17.25" thickBot="1" thickTop="1">
      <c r="A32" s="138" t="s">
        <v>121</v>
      </c>
      <c r="B32" s="11">
        <f>B30+B15</f>
        <v>50750</v>
      </c>
      <c r="C32" s="11">
        <f>C30+C15</f>
        <v>33097</v>
      </c>
      <c r="D32" s="245"/>
    </row>
    <row r="33" ht="13.5" thickTop="1"/>
    <row r="34" ht="15">
      <c r="A34" s="40"/>
    </row>
    <row r="37" ht="12.75">
      <c r="D37" s="159" t="s">
        <v>122</v>
      </c>
    </row>
    <row r="38" ht="15">
      <c r="A38" s="40"/>
    </row>
    <row r="49" ht="12.75" hidden="1"/>
    <row r="50" ht="12.75" hidden="1"/>
  </sheetData>
  <sheetProtection/>
  <printOptions/>
  <pageMargins left="0.96" right="0.43" top="0.3" bottom="0.55" header="0.51" footer="0.5"/>
  <pageSetup horizontalDpi="600" verticalDpi="600" orientation="portrait" paperSize="9" r:id="rId1"/>
  <headerFooter alignWithMargins="0">
    <oddHeader>&amp;R.................rendelet a város 2014 évi költségvetéséről
</oddHeader>
    <oddFooter>&amp;C&amp;P. oldal&amp;R&amp;D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5.28125" style="0" customWidth="1"/>
    <col min="2" max="2" width="6.28125" style="0" customWidth="1"/>
    <col min="5" max="5" width="23.00390625" style="0" customWidth="1"/>
    <col min="6" max="6" width="12.00390625" style="165" customWidth="1"/>
    <col min="7" max="7" width="13.140625" style="164" customWidth="1"/>
    <col min="8" max="17" width="0" style="0" hidden="1" customWidth="1"/>
  </cols>
  <sheetData>
    <row r="1" spans="1:6" ht="12.75">
      <c r="A1" s="157"/>
      <c r="F1" s="163"/>
    </row>
    <row r="3" spans="4:7" ht="15.75">
      <c r="D3" s="2" t="s">
        <v>159</v>
      </c>
      <c r="F3" s="166"/>
      <c r="G3" s="167"/>
    </row>
    <row r="4" spans="5:7" ht="15.75">
      <c r="E4" s="2" t="s">
        <v>275</v>
      </c>
      <c r="G4" s="167"/>
    </row>
    <row r="5" spans="5:7" ht="15.75">
      <c r="E5" s="2"/>
      <c r="F5" s="166"/>
      <c r="G5" s="167"/>
    </row>
    <row r="6" ht="13.5" thickBot="1">
      <c r="F6" s="163" t="s">
        <v>160</v>
      </c>
    </row>
    <row r="7" spans="1:7" ht="12.75">
      <c r="A7" s="168" t="s">
        <v>161</v>
      </c>
      <c r="B7" s="169" t="s">
        <v>162</v>
      </c>
      <c r="C7" s="170" t="s">
        <v>163</v>
      </c>
      <c r="D7" s="171"/>
      <c r="E7" s="171"/>
      <c r="F7" s="172">
        <v>2013</v>
      </c>
      <c r="G7" s="172">
        <v>2014</v>
      </c>
    </row>
    <row r="8" spans="1:7" ht="12.75">
      <c r="A8" s="173"/>
      <c r="B8" s="174"/>
      <c r="C8" s="175"/>
      <c r="D8" s="176"/>
      <c r="E8" s="175"/>
      <c r="F8" s="177" t="s">
        <v>164</v>
      </c>
      <c r="G8" s="177" t="s">
        <v>164</v>
      </c>
    </row>
    <row r="9" spans="1:7" ht="13.5" thickBot="1">
      <c r="A9" s="178"/>
      <c r="B9" s="179"/>
      <c r="C9" s="180"/>
      <c r="D9" s="180"/>
      <c r="E9" s="180"/>
      <c r="F9" s="181" t="s">
        <v>165</v>
      </c>
      <c r="G9" s="181" t="s">
        <v>165</v>
      </c>
    </row>
    <row r="10" spans="1:7" ht="15">
      <c r="A10" s="182">
        <v>1</v>
      </c>
      <c r="B10" s="143"/>
      <c r="C10" s="183" t="s">
        <v>79</v>
      </c>
      <c r="D10" s="184"/>
      <c r="E10" s="184"/>
      <c r="F10" s="185">
        <v>31</v>
      </c>
      <c r="G10" s="185">
        <v>31</v>
      </c>
    </row>
    <row r="11" spans="1:7" ht="15">
      <c r="A11" s="144"/>
      <c r="B11" s="186"/>
      <c r="C11" s="187" t="s">
        <v>166</v>
      </c>
      <c r="D11" s="187"/>
      <c r="E11" s="187"/>
      <c r="F11" s="188"/>
      <c r="G11" s="188"/>
    </row>
    <row r="12" spans="1:7" ht="15">
      <c r="A12" s="144"/>
      <c r="B12" s="145"/>
      <c r="C12" s="189" t="s">
        <v>167</v>
      </c>
      <c r="D12" s="187"/>
      <c r="E12" s="187"/>
      <c r="F12" s="188">
        <v>31</v>
      </c>
      <c r="G12" s="188">
        <v>31</v>
      </c>
    </row>
    <row r="13" spans="1:7" ht="15.75">
      <c r="A13" s="144">
        <v>3</v>
      </c>
      <c r="B13" s="145"/>
      <c r="C13" s="195" t="s">
        <v>179</v>
      </c>
      <c r="D13" s="187"/>
      <c r="E13" s="187"/>
      <c r="F13" s="188">
        <f>F14+F15+F16+F17</f>
        <v>2</v>
      </c>
      <c r="G13" s="188">
        <f>G14+G15+G16+G17</f>
        <v>2</v>
      </c>
    </row>
    <row r="14" spans="1:7" ht="15">
      <c r="A14" s="144"/>
      <c r="B14" s="145"/>
      <c r="C14" s="187" t="s">
        <v>168</v>
      </c>
      <c r="D14" s="187"/>
      <c r="E14" s="187"/>
      <c r="F14" s="188">
        <v>0</v>
      </c>
      <c r="G14" s="188">
        <v>0</v>
      </c>
    </row>
    <row r="15" spans="1:7" ht="15">
      <c r="A15" s="144"/>
      <c r="B15" s="145"/>
      <c r="C15" s="187" t="s">
        <v>169</v>
      </c>
      <c r="D15" s="187"/>
      <c r="E15" s="187"/>
      <c r="F15" s="188">
        <v>2</v>
      </c>
      <c r="G15" s="188">
        <v>2</v>
      </c>
    </row>
    <row r="16" spans="1:8" ht="15">
      <c r="A16" s="144"/>
      <c r="B16" s="190"/>
      <c r="C16" s="187" t="s">
        <v>170</v>
      </c>
      <c r="D16" s="187"/>
      <c r="E16" s="187"/>
      <c r="F16" s="188">
        <v>0</v>
      </c>
      <c r="G16" s="188">
        <v>0</v>
      </c>
      <c r="H16" t="s">
        <v>171</v>
      </c>
    </row>
    <row r="17" spans="1:11" ht="15.75" thickBot="1">
      <c r="A17" s="144"/>
      <c r="B17" s="190"/>
      <c r="C17" s="187"/>
      <c r="D17" s="187"/>
      <c r="E17" s="187"/>
      <c r="F17" s="188">
        <v>0</v>
      </c>
      <c r="G17" s="188">
        <v>0</v>
      </c>
      <c r="K17">
        <f>71*0.05</f>
        <v>3.5500000000000003</v>
      </c>
    </row>
    <row r="18" spans="1:7" ht="16.5" thickBot="1">
      <c r="A18" s="196">
        <v>1</v>
      </c>
      <c r="B18" s="197" t="s">
        <v>177</v>
      </c>
      <c r="C18" s="198" t="s">
        <v>179</v>
      </c>
      <c r="D18" s="198"/>
      <c r="E18" s="198"/>
      <c r="F18" s="199">
        <f>F13+F10</f>
        <v>33</v>
      </c>
      <c r="G18" s="199">
        <f>G13+G10</f>
        <v>33</v>
      </c>
    </row>
    <row r="19" spans="1:7" ht="15">
      <c r="A19" s="191">
        <v>2</v>
      </c>
      <c r="B19" s="192" t="s">
        <v>188</v>
      </c>
      <c r="C19" s="193" t="s">
        <v>172</v>
      </c>
      <c r="D19" s="193"/>
      <c r="E19" s="193"/>
      <c r="F19" s="194">
        <f>SUM(F20:F25:F25)</f>
        <v>51.5</v>
      </c>
      <c r="G19" s="194">
        <f>SUM(G20:G25:G25)</f>
        <v>59.25</v>
      </c>
    </row>
    <row r="20" spans="1:7" ht="15">
      <c r="A20" s="191"/>
      <c r="B20" s="192"/>
      <c r="C20" s="200" t="s">
        <v>187</v>
      </c>
      <c r="D20" s="193"/>
      <c r="E20" s="193"/>
      <c r="F20" s="194">
        <v>6</v>
      </c>
      <c r="G20" s="194">
        <v>8</v>
      </c>
    </row>
    <row r="21" spans="1:7" ht="15">
      <c r="A21" s="191"/>
      <c r="B21" s="192"/>
      <c r="C21" s="200" t="s">
        <v>173</v>
      </c>
      <c r="D21" s="193"/>
      <c r="E21" s="193"/>
      <c r="F21" s="194">
        <v>20</v>
      </c>
      <c r="G21" s="194">
        <v>20</v>
      </c>
    </row>
    <row r="22" spans="1:7" ht="15">
      <c r="A22" s="144"/>
      <c r="B22" s="190"/>
      <c r="C22" s="200" t="s">
        <v>180</v>
      </c>
      <c r="D22" s="187"/>
      <c r="E22" s="187"/>
      <c r="F22" s="188">
        <v>10</v>
      </c>
      <c r="G22" s="188">
        <v>10.75</v>
      </c>
    </row>
    <row r="23" spans="1:7" ht="15">
      <c r="A23" s="191"/>
      <c r="B23" s="192"/>
      <c r="C23" s="200" t="s">
        <v>183</v>
      </c>
      <c r="D23" s="193"/>
      <c r="E23" s="193"/>
      <c r="F23" s="194"/>
      <c r="G23" s="194"/>
    </row>
    <row r="24" spans="1:7" ht="15">
      <c r="A24" s="144"/>
      <c r="B24" s="190"/>
      <c r="C24" s="200" t="s">
        <v>181</v>
      </c>
      <c r="D24" s="187"/>
      <c r="E24" s="187"/>
      <c r="F24" s="188">
        <v>0.5</v>
      </c>
      <c r="G24" s="188">
        <v>0.5</v>
      </c>
    </row>
    <row r="25" spans="1:7" ht="15">
      <c r="A25" s="144"/>
      <c r="B25" s="190"/>
      <c r="C25" s="200" t="s">
        <v>182</v>
      </c>
      <c r="D25" s="187"/>
      <c r="E25" s="187"/>
      <c r="F25" s="188">
        <v>15</v>
      </c>
      <c r="G25" s="188">
        <v>20</v>
      </c>
    </row>
    <row r="26" spans="1:7" ht="15">
      <c r="A26" s="191"/>
      <c r="B26" s="192" t="s">
        <v>189</v>
      </c>
      <c r="C26" s="193" t="s">
        <v>5</v>
      </c>
      <c r="D26" s="193"/>
      <c r="E26" s="193"/>
      <c r="F26" s="194">
        <v>21.5</v>
      </c>
      <c r="G26" s="194">
        <v>21.5</v>
      </c>
    </row>
    <row r="27" spans="1:7" ht="15">
      <c r="A27" s="144"/>
      <c r="B27" s="190" t="s">
        <v>190</v>
      </c>
      <c r="C27" s="187" t="s">
        <v>174</v>
      </c>
      <c r="D27" s="187"/>
      <c r="E27" s="187"/>
      <c r="F27" s="188">
        <v>5</v>
      </c>
      <c r="G27" s="188">
        <v>7.5</v>
      </c>
    </row>
    <row r="28" spans="1:7" ht="15.75" thickBot="1">
      <c r="A28" s="191"/>
      <c r="B28" s="192" t="s">
        <v>191</v>
      </c>
      <c r="C28" s="193" t="s">
        <v>175</v>
      </c>
      <c r="D28" s="193"/>
      <c r="E28" s="193"/>
      <c r="F28" s="201">
        <v>11</v>
      </c>
      <c r="G28" s="201">
        <v>11.5</v>
      </c>
    </row>
    <row r="29" spans="1:7" ht="15.75" thickBot="1">
      <c r="A29" s="191"/>
      <c r="B29" s="192"/>
      <c r="C29" s="193" t="s">
        <v>185</v>
      </c>
      <c r="D29" s="193"/>
      <c r="E29" s="193"/>
      <c r="F29" s="202">
        <v>3</v>
      </c>
      <c r="G29" s="202">
        <v>3.5</v>
      </c>
    </row>
    <row r="30" spans="1:7" ht="15.75" thickBot="1">
      <c r="A30" s="191"/>
      <c r="B30" s="192"/>
      <c r="C30" s="193" t="s">
        <v>184</v>
      </c>
      <c r="D30" s="193"/>
      <c r="E30" s="193"/>
      <c r="F30" s="202">
        <v>2</v>
      </c>
      <c r="G30" s="202">
        <v>2</v>
      </c>
    </row>
    <row r="31" spans="1:7" ht="16.5" thickBot="1">
      <c r="A31" s="196">
        <v>2</v>
      </c>
      <c r="B31" s="203"/>
      <c r="C31" s="198" t="s">
        <v>186</v>
      </c>
      <c r="D31" s="198"/>
      <c r="E31" s="198"/>
      <c r="F31" s="199">
        <f>SUM(F19:F28)-F23-F21</f>
        <v>120.5</v>
      </c>
      <c r="G31" s="199">
        <f>SUM(G19:G28)-G23-G21</f>
        <v>139</v>
      </c>
    </row>
    <row r="32" spans="1:9" ht="16.5" thickBot="1">
      <c r="A32" s="204">
        <v>3</v>
      </c>
      <c r="B32" s="205"/>
      <c r="C32" s="206" t="s">
        <v>176</v>
      </c>
      <c r="D32" s="206"/>
      <c r="E32" s="206"/>
      <c r="F32" s="207">
        <v>59.4</v>
      </c>
      <c r="G32" s="207">
        <v>59.4</v>
      </c>
      <c r="I32" s="59"/>
    </row>
    <row r="33" spans="1:7" ht="16.5" thickBot="1">
      <c r="A33" s="208" t="s">
        <v>177</v>
      </c>
      <c r="B33" s="209"/>
      <c r="C33" s="198" t="s">
        <v>178</v>
      </c>
      <c r="D33" s="198"/>
      <c r="E33" s="198"/>
      <c r="F33" s="207">
        <f>F32+F31+F18</f>
        <v>212.9</v>
      </c>
      <c r="G33" s="207">
        <f>G32+G31+G18</f>
        <v>231.4</v>
      </c>
    </row>
    <row r="34" ht="15">
      <c r="A34" s="40"/>
    </row>
    <row r="36" ht="15">
      <c r="A36" s="40"/>
    </row>
    <row r="40" ht="12.75">
      <c r="D40" s="1"/>
    </row>
    <row r="41" ht="15">
      <c r="A41" s="40"/>
    </row>
    <row r="43" spans="1:2" ht="12.75">
      <c r="A43" s="210"/>
      <c r="B43" s="210"/>
    </row>
  </sheetData>
  <sheetProtection/>
  <printOptions/>
  <pageMargins left="0.96" right="0.43" top="0.3" bottom="0.55" header="0.51" footer="0.5"/>
  <pageSetup horizontalDpi="600" verticalDpi="600" orientation="portrait" paperSize="9" r:id="rId1"/>
  <headerFooter alignWithMargins="0">
    <oddHeader>&amp;R.................rendelet a város 2014 évi költségvetéséről
</oddHeader>
    <oddFooter>&amp;C&amp;P. oldal&amp;R&amp;D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Feketéné Kiss Zsuzsanna</dc:creator>
  <cp:keywords/>
  <dc:description/>
  <cp:lastModifiedBy>penzugy1</cp:lastModifiedBy>
  <cp:lastPrinted>2014-02-04T08:02:57Z</cp:lastPrinted>
  <dcterms:created xsi:type="dcterms:W3CDTF">2004-01-18T18:23:49Z</dcterms:created>
  <dcterms:modified xsi:type="dcterms:W3CDTF">2014-02-24T07:51:21Z</dcterms:modified>
  <cp:category/>
  <cp:version/>
  <cp:contentType/>
  <cp:contentStatus/>
</cp:coreProperties>
</file>