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Rendeletek\2020\"/>
    </mc:Choice>
  </mc:AlternateContent>
  <xr:revisionPtr revIDLastSave="0" documentId="8_{641CD3FE-D976-40A2-8801-002A6627FE8E}" xr6:coauthVersionLast="45" xr6:coauthVersionMax="45" xr10:uidLastSave="{00000000-0000-0000-0000-000000000000}"/>
  <bookViews>
    <workbookView xWindow="-108" yWindow="-108" windowWidth="23256" windowHeight="12768" tabRatio="887" xr2:uid="{00000000-000D-0000-FFFF-FFFF00000000}"/>
  </bookViews>
  <sheets>
    <sheet name="1.rovatösszesenek" sheetId="1" r:id="rId1"/>
    <sheet name="2.kiad-bev." sheetId="2" r:id="rId2"/>
    <sheet name="3.adó" sheetId="23" r:id="rId3"/>
    <sheet name="3.1.adó kedvezmények" sheetId="36" r:id="rId4"/>
    <sheet name="4.tám.bev." sheetId="11" r:id="rId5"/>
    <sheet name="5.ktgv.tám." sheetId="15" r:id="rId6"/>
    <sheet name="6.Kieg.tám.elszám." sheetId="34" r:id="rId7"/>
    <sheet name="7.mutatószám" sheetId="35" r:id="rId8"/>
    <sheet name="8.felhalm.bev." sheetId="22" r:id="rId9"/>
    <sheet name="9.EU tám." sheetId="31" r:id="rId10"/>
    <sheet name="10.beruh.,feluj." sheetId="20" r:id="rId11"/>
    <sheet name="11.tám.AH-n kív." sheetId="13" r:id="rId12"/>
    <sheet name="12.ellátottak" sheetId="5" r:id="rId13"/>
    <sheet name="13létszám" sheetId="27" r:id="rId14"/>
    <sheet name="14.pénzforg.mérleg" sheetId="19" r:id="rId15"/>
    <sheet name="15.mérleg" sheetId="26" r:id="rId16"/>
    <sheet name="16.maradvány" sheetId="25" r:id="rId17"/>
    <sheet name="17.eredmény" sheetId="28" r:id="rId18"/>
    <sheet name="18.pénzeszköz változás" sheetId="32" r:id="rId19"/>
    <sheet name="19.COFOG kiadás" sheetId="37" r:id="rId20"/>
    <sheet name="20.COFOG bevétel" sheetId="38" r:id="rId21"/>
  </sheets>
  <definedNames>
    <definedName name="_xlnm.Print_Area" localSheetId="13">'13létszám'!$A$1:$B$27</definedName>
    <definedName name="_xlnm.Print_Area" localSheetId="15">'15.mérleg'!$A$1:$E$267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E23" i="36"/>
  <c r="D23" i="36"/>
  <c r="C23" i="36"/>
  <c r="K12" i="35" l="1"/>
  <c r="J12" i="35"/>
  <c r="I12" i="35"/>
  <c r="H12" i="35"/>
  <c r="G12" i="35"/>
  <c r="F12" i="35"/>
  <c r="E12" i="35"/>
  <c r="D12" i="35"/>
  <c r="C12" i="35"/>
  <c r="B19" i="32" l="1"/>
  <c r="D26" i="28"/>
  <c r="D22" i="28"/>
  <c r="D17" i="28"/>
  <c r="D9" i="28"/>
  <c r="B49" i="28"/>
  <c r="B26" i="28"/>
  <c r="B22" i="28"/>
  <c r="B17" i="28"/>
  <c r="B9" i="28"/>
  <c r="B11" i="25"/>
  <c r="B8" i="25"/>
  <c r="B12" i="25" s="1"/>
  <c r="D266" i="26"/>
  <c r="E265" i="26"/>
  <c r="E264" i="26"/>
  <c r="E266" i="26" s="1"/>
  <c r="E252" i="26"/>
  <c r="E260" i="26" s="1"/>
  <c r="D250" i="26"/>
  <c r="D260" i="26" s="1"/>
  <c r="E249" i="26"/>
  <c r="D230" i="26"/>
  <c r="D231" i="26"/>
  <c r="D232" i="26"/>
  <c r="D239" i="26"/>
  <c r="D240" i="26"/>
  <c r="D241" i="26"/>
  <c r="D227" i="26" s="1"/>
  <c r="D242" i="26"/>
  <c r="D228" i="26" s="1"/>
  <c r="D243" i="26"/>
  <c r="D229" i="26" s="1"/>
  <c r="D238" i="26"/>
  <c r="D224" i="26" s="1"/>
  <c r="E236" i="26"/>
  <c r="D235" i="26"/>
  <c r="E234" i="26"/>
  <c r="E191" i="26"/>
  <c r="E195" i="26" s="1"/>
  <c r="D191" i="26"/>
  <c r="D194" i="26"/>
  <c r="D193" i="26"/>
  <c r="D192" i="26"/>
  <c r="D184" i="26"/>
  <c r="E184" i="26"/>
  <c r="D179" i="26"/>
  <c r="E179" i="26"/>
  <c r="D176" i="26"/>
  <c r="E176" i="26"/>
  <c r="E173" i="26"/>
  <c r="D167" i="26"/>
  <c r="E153" i="26"/>
  <c r="E154" i="26"/>
  <c r="E155" i="26"/>
  <c r="E156" i="26"/>
  <c r="E157" i="26"/>
  <c r="E152" i="26"/>
  <c r="E167" i="26" s="1"/>
  <c r="D151" i="26"/>
  <c r="D150" i="26"/>
  <c r="D149" i="26"/>
  <c r="E108" i="26"/>
  <c r="E168" i="26" s="1"/>
  <c r="C108" i="26"/>
  <c r="D75" i="26"/>
  <c r="D74" i="26"/>
  <c r="D73" i="26"/>
  <c r="D72" i="26"/>
  <c r="D68" i="26"/>
  <c r="D59" i="26"/>
  <c r="D63" i="26" s="1"/>
  <c r="E57" i="26"/>
  <c r="E59" i="26" s="1"/>
  <c r="E54" i="26"/>
  <c r="E55" i="26"/>
  <c r="E53" i="26"/>
  <c r="E27" i="26"/>
  <c r="D27" i="26"/>
  <c r="E15" i="26"/>
  <c r="D15" i="26"/>
  <c r="D9" i="26"/>
  <c r="E9" i="26"/>
  <c r="C266" i="26"/>
  <c r="C260" i="26"/>
  <c r="C231" i="26"/>
  <c r="C226" i="26"/>
  <c r="C249" i="26" s="1"/>
  <c r="D249" i="26" s="1"/>
  <c r="D233" i="26" s="1"/>
  <c r="C221" i="26"/>
  <c r="C208" i="26"/>
  <c r="C205" i="26"/>
  <c r="C200" i="26"/>
  <c r="C191" i="26"/>
  <c r="C195" i="26" s="1"/>
  <c r="C184" i="26"/>
  <c r="C179" i="26"/>
  <c r="C176" i="26"/>
  <c r="C173" i="26"/>
  <c r="C180" i="26" s="1"/>
  <c r="C167" i="26"/>
  <c r="C168" i="26" s="1"/>
  <c r="C144" i="26"/>
  <c r="C140" i="26"/>
  <c r="C136" i="26"/>
  <c r="C130" i="26"/>
  <c r="C120" i="26"/>
  <c r="C113" i="26"/>
  <c r="C111" i="26"/>
  <c r="C109" i="26"/>
  <c r="C100" i="26"/>
  <c r="C96" i="26"/>
  <c r="C92" i="26"/>
  <c r="C86" i="26"/>
  <c r="C76" i="26"/>
  <c r="C66" i="26"/>
  <c r="C64" i="26"/>
  <c r="C62" i="26"/>
  <c r="C59" i="26"/>
  <c r="C56" i="26"/>
  <c r="E56" i="26" s="1"/>
  <c r="E63" i="26" s="1"/>
  <c r="C52" i="26"/>
  <c r="C42" i="26"/>
  <c r="C48" i="26" s="1"/>
  <c r="C40" i="26"/>
  <c r="C28" i="26"/>
  <c r="C33" i="26" s="1"/>
  <c r="C23" i="26"/>
  <c r="C16" i="26"/>
  <c r="C15" i="26"/>
  <c r="C9" i="26"/>
  <c r="A2" i="26"/>
  <c r="D130" i="19"/>
  <c r="C130" i="19"/>
  <c r="D126" i="19"/>
  <c r="C126" i="19"/>
  <c r="D138" i="19"/>
  <c r="C138" i="19"/>
  <c r="D137" i="19"/>
  <c r="D139" i="19" s="1"/>
  <c r="C137" i="19"/>
  <c r="C139" i="19" s="1"/>
  <c r="B137" i="19"/>
  <c r="B139" i="19" s="1"/>
  <c r="D134" i="19"/>
  <c r="C134" i="19"/>
  <c r="B134" i="19"/>
  <c r="B130" i="19"/>
  <c r="D129" i="19"/>
  <c r="C129" i="19"/>
  <c r="B129" i="19"/>
  <c r="D128" i="19"/>
  <c r="C128" i="19"/>
  <c r="B128" i="19"/>
  <c r="D127" i="19"/>
  <c r="C127" i="19"/>
  <c r="B127" i="19"/>
  <c r="B126" i="19"/>
  <c r="D123" i="19"/>
  <c r="C123" i="19"/>
  <c r="D122" i="19"/>
  <c r="C122" i="19"/>
  <c r="D120" i="19"/>
  <c r="C120" i="19"/>
  <c r="D117" i="19"/>
  <c r="C117" i="19"/>
  <c r="D116" i="19"/>
  <c r="C116" i="19"/>
  <c r="D115" i="19"/>
  <c r="C115" i="19"/>
  <c r="D114" i="19"/>
  <c r="D121" i="19" s="1"/>
  <c r="C114" i="19"/>
  <c r="C121" i="19" s="1"/>
  <c r="C111" i="19"/>
  <c r="D111" i="19"/>
  <c r="D110" i="19"/>
  <c r="C110" i="19"/>
  <c r="B110" i="19"/>
  <c r="D109" i="19"/>
  <c r="C109" i="19"/>
  <c r="B109" i="19"/>
  <c r="D108" i="19"/>
  <c r="C108" i="19"/>
  <c r="B108" i="19"/>
  <c r="D105" i="19"/>
  <c r="C105" i="19"/>
  <c r="B105" i="19"/>
  <c r="D104" i="19"/>
  <c r="D112" i="19" s="1"/>
  <c r="C104" i="19"/>
  <c r="C112" i="19" s="1"/>
  <c r="B104" i="19"/>
  <c r="B112" i="19" s="1"/>
  <c r="D102" i="19"/>
  <c r="C102" i="19"/>
  <c r="D95" i="19"/>
  <c r="C95" i="19"/>
  <c r="D94" i="19"/>
  <c r="C94" i="19"/>
  <c r="B94" i="19"/>
  <c r="C93" i="19"/>
  <c r="D93" i="19"/>
  <c r="B93" i="19"/>
  <c r="D91" i="19"/>
  <c r="C91" i="19"/>
  <c r="B91" i="19"/>
  <c r="D35" i="19"/>
  <c r="D34" i="19"/>
  <c r="D32" i="19"/>
  <c r="C32" i="19"/>
  <c r="D29" i="19"/>
  <c r="D41" i="19"/>
  <c r="D44" i="2"/>
  <c r="D41" i="2"/>
  <c r="D29" i="2"/>
  <c r="D25" i="2"/>
  <c r="C39" i="19"/>
  <c r="C37" i="19" s="1"/>
  <c r="C35" i="19"/>
  <c r="D49" i="19"/>
  <c r="C49" i="19"/>
  <c r="D45" i="19"/>
  <c r="C45" i="19"/>
  <c r="B45" i="19"/>
  <c r="D43" i="19"/>
  <c r="C43" i="19"/>
  <c r="C41" i="19"/>
  <c r="C40" i="19" s="1"/>
  <c r="B41" i="19"/>
  <c r="B40" i="19" s="1"/>
  <c r="D39" i="19"/>
  <c r="D37" i="19" s="1"/>
  <c r="B39" i="19"/>
  <c r="B37" i="19" s="1"/>
  <c r="D36" i="19"/>
  <c r="C34" i="19"/>
  <c r="D31" i="19"/>
  <c r="C31" i="19"/>
  <c r="D27" i="19"/>
  <c r="D26" i="19"/>
  <c r="D23" i="19"/>
  <c r="C29" i="19"/>
  <c r="B29" i="19"/>
  <c r="C27" i="19"/>
  <c r="C26" i="19"/>
  <c r="C23" i="19"/>
  <c r="B23" i="19"/>
  <c r="C22" i="19"/>
  <c r="C21" i="19" s="1"/>
  <c r="D22" i="19"/>
  <c r="D21" i="19" s="1"/>
  <c r="B22" i="19"/>
  <c r="B21" i="19"/>
  <c r="B35" i="19"/>
  <c r="B34" i="19"/>
  <c r="B32" i="19"/>
  <c r="B27" i="19"/>
  <c r="B26" i="19"/>
  <c r="D18" i="19"/>
  <c r="D17" i="19"/>
  <c r="D16" i="19"/>
  <c r="D15" i="19" s="1"/>
  <c r="D14" i="19"/>
  <c r="D11" i="19"/>
  <c r="D8" i="19"/>
  <c r="D7" i="19"/>
  <c r="C18" i="19"/>
  <c r="C17" i="19"/>
  <c r="C16" i="19"/>
  <c r="C14" i="19"/>
  <c r="C11" i="19"/>
  <c r="C7" i="19"/>
  <c r="B18" i="19"/>
  <c r="B17" i="19"/>
  <c r="B15" i="19" s="1"/>
  <c r="B11" i="19"/>
  <c r="C8" i="19"/>
  <c r="B7" i="19"/>
  <c r="C65" i="2"/>
  <c r="D79" i="2"/>
  <c r="C79" i="2"/>
  <c r="E19" i="5"/>
  <c r="D19" i="5"/>
  <c r="C19" i="5"/>
  <c r="D9" i="13"/>
  <c r="C9" i="13"/>
  <c r="B97" i="19" l="1"/>
  <c r="B103" i="19" s="1"/>
  <c r="D108" i="26"/>
  <c r="D168" i="26" s="1"/>
  <c r="D169" i="26" s="1"/>
  <c r="D170" i="26" s="1"/>
  <c r="B6" i="19"/>
  <c r="D50" i="2"/>
  <c r="D9" i="1" s="1"/>
  <c r="C124" i="19"/>
  <c r="E34" i="26"/>
  <c r="E185" i="26" s="1"/>
  <c r="E180" i="26"/>
  <c r="D195" i="26"/>
  <c r="E221" i="26"/>
  <c r="D225" i="26"/>
  <c r="C131" i="19"/>
  <c r="C132" i="19" s="1"/>
  <c r="D6" i="19"/>
  <c r="D19" i="19" s="1"/>
  <c r="D131" i="19"/>
  <c r="D132" i="19" s="1"/>
  <c r="C63" i="26"/>
  <c r="D226" i="26"/>
  <c r="C25" i="19"/>
  <c r="C46" i="19" s="1"/>
  <c r="D97" i="19"/>
  <c r="D103" i="19" s="1"/>
  <c r="D124" i="19"/>
  <c r="D125" i="19" s="1"/>
  <c r="D140" i="19" s="1"/>
  <c r="B131" i="19"/>
  <c r="B132" i="19" s="1"/>
  <c r="C27" i="26"/>
  <c r="C34" i="26" s="1"/>
  <c r="C185" i="26" s="1"/>
  <c r="D34" i="26"/>
  <c r="D222" i="26"/>
  <c r="B22" i="25"/>
  <c r="D267" i="26"/>
  <c r="E261" i="26"/>
  <c r="E267" i="26" s="1"/>
  <c r="C49" i="26"/>
  <c r="C267" i="26"/>
  <c r="C261" i="26"/>
  <c r="D223" i="26"/>
  <c r="D221" i="26"/>
  <c r="D261" i="26" s="1"/>
  <c r="C97" i="19"/>
  <c r="C103" i="19" s="1"/>
  <c r="C125" i="19" s="1"/>
  <c r="C140" i="19" s="1"/>
  <c r="C6" i="19"/>
  <c r="D28" i="19"/>
  <c r="B19" i="19"/>
  <c r="C15" i="19"/>
  <c r="C19" i="19" s="1"/>
  <c r="B25" i="19"/>
  <c r="B28" i="19"/>
  <c r="C28" i="19"/>
  <c r="D25" i="19"/>
  <c r="D40" i="19"/>
  <c r="B46" i="19"/>
  <c r="D46" i="19"/>
  <c r="E15" i="13"/>
  <c r="D15" i="13"/>
  <c r="D21" i="13" s="1"/>
  <c r="C15" i="13"/>
  <c r="C21" i="13" s="1"/>
  <c r="E9" i="13"/>
  <c r="E21" i="13" s="1"/>
  <c r="C18" i="20"/>
  <c r="C30" i="20"/>
  <c r="D32" i="20"/>
  <c r="D35" i="20" s="1"/>
  <c r="C32" i="20"/>
  <c r="C35" i="20"/>
  <c r="D18" i="20"/>
  <c r="D31" i="20" s="1"/>
  <c r="D37" i="20" s="1"/>
  <c r="B21" i="20"/>
  <c r="B22" i="20"/>
  <c r="B23" i="20"/>
  <c r="B24" i="20"/>
  <c r="B25" i="20"/>
  <c r="B26" i="20"/>
  <c r="B27" i="20"/>
  <c r="B28" i="20"/>
  <c r="B29" i="20"/>
  <c r="B35" i="20"/>
  <c r="D12" i="20"/>
  <c r="C12" i="20"/>
  <c r="D171" i="26" l="1"/>
  <c r="D172" i="26" s="1"/>
  <c r="D173" i="26" s="1"/>
  <c r="D180" i="26" s="1"/>
  <c r="D185" i="26" s="1"/>
  <c r="B18" i="20"/>
  <c r="B31" i="20" s="1"/>
  <c r="B37" i="20" s="1"/>
  <c r="C31" i="20"/>
  <c r="C37" i="20" s="1"/>
  <c r="D15" i="15"/>
  <c r="D9" i="15"/>
  <c r="C9" i="15"/>
  <c r="C15" i="15"/>
  <c r="E15" i="11" l="1"/>
  <c r="D15" i="11"/>
  <c r="E9" i="11"/>
  <c r="D9" i="11"/>
  <c r="E20" i="23"/>
  <c r="D20" i="23"/>
  <c r="C20" i="23"/>
  <c r="E12" i="23"/>
  <c r="E24" i="23" s="1"/>
  <c r="D12" i="23"/>
  <c r="D24" i="23" s="1"/>
  <c r="C12" i="23"/>
  <c r="D201" i="2"/>
  <c r="D208" i="2" s="1"/>
  <c r="C201" i="2"/>
  <c r="C208" i="2" s="1"/>
  <c r="B201" i="2"/>
  <c r="D164" i="2"/>
  <c r="D21" i="1" s="1"/>
  <c r="C164" i="2"/>
  <c r="C21" i="1" s="1"/>
  <c r="D180" i="2"/>
  <c r="C176" i="2"/>
  <c r="C23" i="1" s="1"/>
  <c r="D176" i="2"/>
  <c r="D23" i="1" s="1"/>
  <c r="D151" i="2"/>
  <c r="D20" i="1" s="1"/>
  <c r="C151" i="2"/>
  <c r="C20" i="1" s="1"/>
  <c r="B151" i="2"/>
  <c r="B20" i="1" s="1"/>
  <c r="D8" i="1"/>
  <c r="C8" i="1"/>
  <c r="B8" i="1"/>
  <c r="D106" i="2"/>
  <c r="C106" i="2"/>
  <c r="B106" i="2"/>
  <c r="B79" i="2"/>
  <c r="B13" i="1" s="1"/>
  <c r="D74" i="2"/>
  <c r="C74" i="2"/>
  <c r="C12" i="1" s="1"/>
  <c r="B74" i="2"/>
  <c r="B12" i="1" s="1"/>
  <c r="C44" i="2"/>
  <c r="B44" i="2"/>
  <c r="C41" i="2"/>
  <c r="B41" i="2"/>
  <c r="C32" i="2"/>
  <c r="B32" i="2"/>
  <c r="C29" i="2"/>
  <c r="B29" i="2"/>
  <c r="C25" i="2"/>
  <c r="C50" i="2" s="1"/>
  <c r="C9" i="1" s="1"/>
  <c r="B25" i="2"/>
  <c r="D19" i="2"/>
  <c r="C19" i="2"/>
  <c r="B19" i="2"/>
  <c r="D7" i="2"/>
  <c r="C7" i="2"/>
  <c r="B7" i="2"/>
  <c r="D4" i="19"/>
  <c r="B20" i="19"/>
  <c r="C20" i="19"/>
  <c r="D20" i="19"/>
  <c r="C48" i="19"/>
  <c r="D48" i="19"/>
  <c r="B50" i="19"/>
  <c r="B51" i="19"/>
  <c r="C51" i="19"/>
  <c r="D51" i="19"/>
  <c r="C53" i="19"/>
  <c r="D53" i="19"/>
  <c r="B54" i="19"/>
  <c r="C54" i="19"/>
  <c r="D54" i="19"/>
  <c r="B55" i="19"/>
  <c r="C55" i="19"/>
  <c r="D55" i="19"/>
  <c r="C56" i="19"/>
  <c r="B60" i="19"/>
  <c r="C60" i="19"/>
  <c r="D60" i="19"/>
  <c r="B61" i="19"/>
  <c r="C61" i="19"/>
  <c r="D61" i="19"/>
  <c r="B62" i="19"/>
  <c r="C62" i="19"/>
  <c r="D62" i="19"/>
  <c r="B63" i="19"/>
  <c r="C63" i="19"/>
  <c r="D63" i="19"/>
  <c r="B64" i="19"/>
  <c r="C64" i="19"/>
  <c r="D64" i="19"/>
  <c r="B65" i="19"/>
  <c r="C65" i="19"/>
  <c r="D65" i="19"/>
  <c r="B66" i="19"/>
  <c r="C66" i="19"/>
  <c r="D66" i="19"/>
  <c r="B68" i="19"/>
  <c r="C68" i="19"/>
  <c r="D68" i="19"/>
  <c r="B69" i="19"/>
  <c r="C69" i="19"/>
  <c r="D69" i="19"/>
  <c r="B70" i="19"/>
  <c r="B71" i="19"/>
  <c r="C71" i="19"/>
  <c r="D71" i="19"/>
  <c r="B75" i="19"/>
  <c r="C75" i="19"/>
  <c r="D75" i="19"/>
  <c r="B76" i="19"/>
  <c r="C76" i="19"/>
  <c r="D76" i="19"/>
  <c r="B77" i="19"/>
  <c r="C77" i="19"/>
  <c r="D77" i="19"/>
  <c r="B78" i="19"/>
  <c r="C78" i="19"/>
  <c r="D78" i="19"/>
  <c r="B79" i="19"/>
  <c r="C79" i="19"/>
  <c r="D79" i="19"/>
  <c r="B80" i="19"/>
  <c r="C80" i="19"/>
  <c r="D80" i="19"/>
  <c r="B86" i="19"/>
  <c r="C86" i="19"/>
  <c r="D86" i="19"/>
  <c r="B116" i="19"/>
  <c r="B121" i="19" s="1"/>
  <c r="B125" i="19" s="1"/>
  <c r="B140" i="19" s="1"/>
  <c r="C24" i="23" l="1"/>
  <c r="D81" i="19"/>
  <c r="D88" i="19" s="1"/>
  <c r="B81" i="19"/>
  <c r="B88" i="19" s="1"/>
  <c r="C58" i="19"/>
  <c r="C81" i="19"/>
  <c r="C88" i="19" s="1"/>
  <c r="D12" i="1"/>
  <c r="D89" i="2"/>
  <c r="B50" i="2"/>
  <c r="B9" i="1" s="1"/>
  <c r="B23" i="2"/>
  <c r="B7" i="1" s="1"/>
  <c r="D23" i="2"/>
  <c r="D7" i="1" s="1"/>
  <c r="C23" i="2"/>
  <c r="C7" i="1" s="1"/>
  <c r="D26" i="1"/>
  <c r="C26" i="1"/>
  <c r="B72" i="19"/>
  <c r="D67" i="19"/>
  <c r="C67" i="19"/>
  <c r="B67" i="19"/>
  <c r="B73" i="19" l="1"/>
  <c r="B56" i="2"/>
  <c r="B13" i="15" l="1"/>
  <c r="B19" i="15" s="1"/>
  <c r="C13" i="15"/>
  <c r="C19" i="15" s="1"/>
  <c r="B206" i="2"/>
  <c r="B208" i="2" s="1"/>
  <c r="B190" i="2"/>
  <c r="B185" i="2"/>
  <c r="B180" i="2"/>
  <c r="B176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B159" i="2"/>
  <c r="B164" i="2" s="1"/>
  <c r="B150" i="2"/>
  <c r="B111" i="19" s="1"/>
  <c r="D146" i="2"/>
  <c r="C146" i="2"/>
  <c r="B146" i="2"/>
  <c r="D145" i="2"/>
  <c r="C145" i="2"/>
  <c r="B145" i="2"/>
  <c r="D142" i="2"/>
  <c r="C142" i="2"/>
  <c r="B142" i="2"/>
  <c r="D141" i="2"/>
  <c r="C141" i="2"/>
  <c r="B141" i="2"/>
  <c r="D140" i="2"/>
  <c r="C140" i="2"/>
  <c r="B140" i="2"/>
  <c r="B138" i="2"/>
  <c r="D137" i="2"/>
  <c r="C137" i="2"/>
  <c r="B137" i="2"/>
  <c r="D136" i="2"/>
  <c r="C136" i="2"/>
  <c r="B136" i="2"/>
  <c r="D135" i="2"/>
  <c r="C135" i="2"/>
  <c r="B135" i="2"/>
  <c r="B134" i="2"/>
  <c r="D126" i="2"/>
  <c r="C126" i="2"/>
  <c r="B126" i="2"/>
  <c r="B125" i="2"/>
  <c r="D122" i="2"/>
  <c r="D127" i="2" s="1"/>
  <c r="D133" i="2" s="1"/>
  <c r="D18" i="1" s="1"/>
  <c r="C122" i="2"/>
  <c r="C127" i="2" s="1"/>
  <c r="C133" i="2" s="1"/>
  <c r="C18" i="1" s="1"/>
  <c r="B122" i="2"/>
  <c r="D139" i="2" l="1"/>
  <c r="D19" i="1" s="1"/>
  <c r="D25" i="1" s="1"/>
  <c r="D27" i="1" s="1"/>
  <c r="B127" i="2"/>
  <c r="B133" i="2" s="1"/>
  <c r="B18" i="1" s="1"/>
  <c r="B25" i="1" s="1"/>
  <c r="B26" i="1"/>
  <c r="B139" i="2"/>
  <c r="C139" i="2"/>
  <c r="C19" i="1" s="1"/>
  <c r="C25" i="1" s="1"/>
  <c r="C27" i="1" s="1"/>
  <c r="B170" i="2"/>
  <c r="B181" i="2" s="1"/>
  <c r="B209" i="2" s="1"/>
  <c r="D170" i="2"/>
  <c r="D181" i="2" s="1"/>
  <c r="D209" i="2" s="1"/>
  <c r="C170" i="2"/>
  <c r="C44" i="28"/>
  <c r="C41" i="28"/>
  <c r="C47" i="28" s="1"/>
  <c r="C34" i="28"/>
  <c r="C37" i="28" s="1"/>
  <c r="C48" i="28" s="1"/>
  <c r="C26" i="28"/>
  <c r="C22" i="28"/>
  <c r="C17" i="28"/>
  <c r="C12" i="28"/>
  <c r="C9" i="28"/>
  <c r="B18" i="25"/>
  <c r="B15" i="25"/>
  <c r="B4" i="25"/>
  <c r="C29" i="28" l="1"/>
  <c r="C49" i="28" s="1"/>
  <c r="C181" i="2"/>
  <c r="C209" i="2" s="1"/>
  <c r="B27" i="1"/>
  <c r="B19" i="25"/>
  <c r="B20" i="25" s="1"/>
  <c r="B23" i="25" l="1"/>
  <c r="B24" i="25" s="1"/>
  <c r="D63" i="2"/>
  <c r="D64" i="2"/>
  <c r="B56" i="19"/>
  <c r="B60" i="2"/>
  <c r="C51" i="2"/>
  <c r="D51" i="2"/>
  <c r="C53" i="2"/>
  <c r="D53" i="2"/>
  <c r="C55" i="2"/>
  <c r="D55" i="2"/>
  <c r="C56" i="2"/>
  <c r="D56" i="2"/>
  <c r="C50" i="19"/>
  <c r="D57" i="2"/>
  <c r="D50" i="19" s="1"/>
  <c r="B55" i="2"/>
  <c r="B54" i="2"/>
  <c r="B53" i="2"/>
  <c r="B51" i="2"/>
  <c r="B52" i="2"/>
  <c r="B48" i="19" s="1"/>
  <c r="B52" i="19" s="1"/>
  <c r="B53" i="19" l="1"/>
  <c r="B58" i="19" s="1"/>
  <c r="B59" i="19" s="1"/>
  <c r="B65" i="2"/>
  <c r="D56" i="19"/>
  <c r="D58" i="19" s="1"/>
  <c r="D65" i="2"/>
  <c r="D47" i="19"/>
  <c r="D52" i="19" s="1"/>
  <c r="D59" i="2"/>
  <c r="D10" i="1" s="1"/>
  <c r="C47" i="19"/>
  <c r="C52" i="19" s="1"/>
  <c r="C59" i="19" s="1"/>
  <c r="C59" i="2"/>
  <c r="B59" i="2"/>
  <c r="B10" i="1" s="1"/>
  <c r="D66" i="2" l="1"/>
  <c r="D90" i="2" s="1"/>
  <c r="B74" i="19"/>
  <c r="B89" i="19" s="1"/>
  <c r="D59" i="19"/>
  <c r="C10" i="1"/>
  <c r="C66" i="2"/>
  <c r="B66" i="2"/>
  <c r="C11" i="1"/>
  <c r="B11" i="1"/>
  <c r="D11" i="1"/>
  <c r="A2" i="28"/>
  <c r="D4" i="28"/>
  <c r="E4" i="26"/>
  <c r="E5" i="5" l="1"/>
  <c r="E5" i="13"/>
  <c r="D5" i="20"/>
  <c r="D5" i="31"/>
  <c r="D12" i="22"/>
  <c r="E12" i="22"/>
  <c r="C12" i="22"/>
  <c r="E5" i="22"/>
  <c r="D5" i="15"/>
  <c r="E5" i="11"/>
  <c r="A6" i="2"/>
  <c r="D5" i="2" l="1"/>
  <c r="C70" i="19" l="1"/>
  <c r="C72" i="19" s="1"/>
  <c r="C73" i="19" s="1"/>
  <c r="C13" i="1"/>
  <c r="B26" i="27"/>
  <c r="B23" i="27"/>
  <c r="B19" i="27"/>
  <c r="B11" i="27"/>
  <c r="D88" i="2"/>
  <c r="D94" i="2"/>
  <c r="D99" i="2"/>
  <c r="D111" i="2"/>
  <c r="D113" i="2" s="1"/>
  <c r="D114" i="2" s="1"/>
  <c r="C111" i="2"/>
  <c r="C113" i="2" s="1"/>
  <c r="C16" i="1" s="1"/>
  <c r="C99" i="2"/>
  <c r="C94" i="2"/>
  <c r="C88" i="2"/>
  <c r="C89" i="2" s="1"/>
  <c r="C90" i="2" s="1"/>
  <c r="C114" i="2" l="1"/>
  <c r="C74" i="19"/>
  <c r="C89" i="19" s="1"/>
  <c r="D16" i="1"/>
  <c r="B27" i="27"/>
  <c r="C21" i="23" l="1"/>
  <c r="D13" i="15"/>
  <c r="D19" i="15" s="1"/>
  <c r="D14" i="1"/>
  <c r="C14" i="1"/>
  <c r="C15" i="1" s="1"/>
  <c r="C17" i="1" s="1"/>
  <c r="B15" i="15"/>
  <c r="C9" i="11"/>
  <c r="C15" i="11"/>
  <c r="B88" i="2"/>
  <c r="B89" i="2" s="1"/>
  <c r="B90" i="2" s="1"/>
  <c r="B94" i="2"/>
  <c r="B99" i="2"/>
  <c r="B111" i="2"/>
  <c r="B113" i="2" s="1"/>
  <c r="B16" i="1" s="1"/>
  <c r="B114" i="2" l="1"/>
  <c r="D70" i="19"/>
  <c r="D72" i="19" s="1"/>
  <c r="D73" i="19" s="1"/>
  <c r="B14" i="1"/>
  <c r="B15" i="1" s="1"/>
  <c r="B17" i="1" s="1"/>
  <c r="D74" i="19" l="1"/>
  <c r="D89" i="19" s="1"/>
  <c r="D13" i="1"/>
  <c r="D15" i="1" s="1"/>
  <c r="D17" i="1" s="1"/>
  <c r="D119" i="2"/>
</calcChain>
</file>

<file path=xl/sharedStrings.xml><?xml version="1.0" encoding="utf-8"?>
<sst xmlns="http://schemas.openxmlformats.org/spreadsheetml/2006/main" count="1561" uniqueCount="1227">
  <si>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</si>
  <si>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</si>
  <si>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</si>
  <si>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</si>
  <si>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</si>
  <si>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</si>
  <si>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</si>
  <si>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</si>
  <si>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</si>
  <si>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</si>
  <si>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</si>
  <si>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</si>
  <si>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</si>
  <si>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</si>
  <si>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</si>
  <si>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</si>
  <si>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</si>
  <si>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</si>
  <si>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</si>
  <si>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</si>
  <si>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</si>
  <si>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</si>
  <si>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K502</t>
  </si>
  <si>
    <t>K506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</si>
  <si>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</si>
  <si>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</si>
  <si>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</si>
  <si>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</si>
  <si>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</si>
  <si>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</si>
  <si>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</si>
  <si>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</si>
  <si>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</si>
  <si>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</si>
  <si>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</si>
  <si>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</si>
  <si>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</si>
  <si>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</si>
  <si>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</si>
  <si>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</si>
  <si>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</si>
  <si>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</si>
  <si>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</si>
  <si>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</si>
  <si>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</si>
  <si>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</si>
  <si>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</si>
  <si>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</si>
  <si>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</si>
  <si>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</si>
  <si>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</si>
  <si>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</si>
  <si>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</si>
  <si>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</si>
  <si>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</si>
  <si>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</si>
  <si>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</si>
  <si>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</si>
  <si>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</si>
  <si>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</si>
  <si>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</si>
  <si>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</si>
  <si>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</si>
  <si>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</si>
  <si>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</si>
  <si>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</si>
  <si>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</si>
  <si>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</si>
  <si>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</si>
  <si>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</si>
  <si>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</si>
  <si>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</si>
  <si>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</si>
  <si>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</si>
  <si>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</si>
  <si>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</si>
  <si>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</si>
  <si>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</si>
  <si>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</si>
  <si>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</si>
  <si>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</si>
  <si>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</si>
  <si>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</si>
  <si>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</si>
  <si>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</si>
  <si>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</si>
  <si>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</si>
  <si>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</si>
  <si>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</si>
  <si>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</si>
  <si>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</si>
  <si>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</si>
  <si>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</si>
  <si>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</si>
  <si>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</si>
  <si>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</si>
  <si>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</si>
  <si>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</si>
  <si>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</si>
  <si>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</si>
  <si>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</si>
  <si>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</si>
  <si>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</si>
  <si>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</si>
  <si>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</si>
  <si>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</si>
  <si>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</si>
  <si>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</si>
  <si>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</si>
  <si>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</si>
  <si>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</si>
  <si>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</si>
  <si>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</si>
  <si>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</si>
  <si>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</si>
  <si>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</si>
  <si>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</si>
  <si>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</si>
  <si>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</si>
  <si>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</si>
  <si>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</si>
  <si>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</si>
  <si>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</si>
  <si>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</si>
  <si>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</si>
  <si>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</si>
  <si>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</si>
  <si>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</si>
  <si>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</si>
  <si>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</si>
  <si>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</si>
  <si>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</si>
  <si>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</si>
  <si>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</si>
  <si>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</si>
  <si>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</si>
  <si>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</si>
  <si>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</si>
  <si>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</si>
  <si>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</si>
  <si>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</si>
  <si>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</si>
  <si>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</si>
  <si>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</si>
  <si>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</si>
  <si>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</si>
  <si>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</si>
  <si>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</si>
  <si>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</si>
  <si>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</si>
  <si>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</si>
  <si>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</si>
  <si>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</si>
  <si>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</si>
  <si>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</si>
  <si>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</si>
  <si>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</si>
  <si>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</si>
  <si>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</si>
  <si>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</si>
  <si>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</si>
  <si>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</si>
  <si>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</si>
  <si>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</si>
  <si>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</si>
  <si>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</si>
  <si>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</si>
  <si>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</si>
  <si>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</si>
  <si>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</si>
  <si>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</si>
  <si>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</si>
  <si>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</si>
  <si>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</si>
  <si>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</si>
  <si>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</si>
  <si>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</si>
  <si>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</si>
  <si>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</si>
  <si>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</si>
  <si>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</si>
  <si>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</si>
  <si>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</si>
  <si>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</si>
  <si>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</si>
  <si>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</si>
  <si>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</si>
  <si>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</si>
  <si>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</si>
  <si>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</si>
  <si>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</si>
  <si>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</si>
  <si>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</si>
  <si>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</si>
  <si>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</si>
  <si>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</si>
  <si>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</si>
  <si>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</si>
  <si>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</si>
  <si>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</si>
  <si>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</si>
  <si>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</si>
  <si>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</si>
  <si>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Önkormányzati előirányzatok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</si>
  <si>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</si>
  <si>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</si>
  <si>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</si>
  <si>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</si>
  <si>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</si>
  <si>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</si>
  <si>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</si>
  <si>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</si>
  <si>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</si>
  <si>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</si>
  <si>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</si>
  <si>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</si>
  <si>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</si>
  <si>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</si>
  <si>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rovatkód</t>
  </si>
  <si>
    <t>megnevezés</t>
  </si>
  <si>
    <t>Rovatkód- Megnevezés</t>
  </si>
  <si>
    <t>K513</t>
  </si>
  <si>
    <t>Elvonások és befizetések</t>
  </si>
  <si>
    <t>Tartalékok általános</t>
  </si>
  <si>
    <t>Egyéb működési célú kiadások</t>
  </si>
  <si>
    <t>K5</t>
  </si>
  <si>
    <t>Működési támogatás védőnői szolgálat részére</t>
  </si>
  <si>
    <t>Működési támogatás óvoda működésre</t>
  </si>
  <si>
    <t>Non-profit, civil szervezetek támogatása</t>
  </si>
  <si>
    <t>B2</t>
  </si>
  <si>
    <t>B112 Települési önkormányzatok szociális feladatainak egyéb támogatása</t>
  </si>
  <si>
    <t>Működési célú támogatás közös hivatal működésére</t>
  </si>
  <si>
    <t>B113 Települési önkormányzatok szociális
és gyermekjóléti feladatainak támogatása</t>
  </si>
  <si>
    <t>B21</t>
  </si>
  <si>
    <t xml:space="preserve">B22 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</si>
  <si>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</si>
  <si>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</si>
  <si>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</si>
  <si>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</si>
  <si>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</si>
  <si>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</si>
  <si>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</si>
  <si>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B1-B8 BEVÉTELEK MINDÖSSZESEN</t>
  </si>
  <si>
    <t xml:space="preserve">           települési önkormányzatok szoc.feladat támogatása</t>
  </si>
  <si>
    <t>B112 Települési önkormányzatok köznevelési feladatainak támogatása</t>
  </si>
  <si>
    <t>K341 Kiküldetések kiadásai</t>
  </si>
  <si>
    <t>Beruházások és felújítások</t>
  </si>
  <si>
    <t>K6 BERUHÁZÁSOK</t>
  </si>
  <si>
    <t>K7 FELÚJÍTÁSOK</t>
  </si>
  <si>
    <t>K6-K7 BERUHÁZÁSOK FELÚJÍTÁSOK</t>
  </si>
  <si>
    <t>Felhalmozási célú bevételek</t>
  </si>
  <si>
    <t>B51</t>
  </si>
  <si>
    <t>B52</t>
  </si>
  <si>
    <t>B53</t>
  </si>
  <si>
    <t>B54</t>
  </si>
  <si>
    <t>B55</t>
  </si>
  <si>
    <t>B5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</si>
  <si>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</si>
  <si>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</si>
  <si>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</si>
  <si>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</si>
  <si>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</si>
  <si>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</si>
  <si>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</si>
  <si>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</si>
  <si>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</si>
  <si>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</si>
  <si>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</si>
  <si>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</si>
  <si>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</si>
  <si>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</si>
  <si>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</si>
  <si>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</si>
  <si>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</si>
  <si>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</si>
  <si>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Szociális  hozzájárulási adó és járulékok</t>
  </si>
  <si>
    <t xml:space="preserve"> Egyéb közhatalmi bevételek</t>
  </si>
  <si>
    <t>Helyi adó és egyéb közhatalmi bevételek</t>
  </si>
  <si>
    <t>B31-36</t>
  </si>
  <si>
    <t>HELYI ADÓ ÉS KÖZHATALMI BEVÉTELEK ÖSSZESEN</t>
  </si>
  <si>
    <t>B341</t>
  </si>
  <si>
    <t>B342</t>
  </si>
  <si>
    <t>Támogatás értékű működési-felhalmozási bevételek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</si>
  <si>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</si>
  <si>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</si>
  <si>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</si>
  <si>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</si>
  <si>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</si>
  <si>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</si>
  <si>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</si>
  <si>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</si>
  <si>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</si>
  <si>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</si>
  <si>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</si>
  <si>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</si>
  <si>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</si>
  <si>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</si>
  <si>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</si>
  <si>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</si>
  <si>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</si>
  <si>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</si>
  <si>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</si>
  <si>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</si>
  <si>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</si>
  <si>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</si>
  <si>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</si>
  <si>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</si>
  <si>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</si>
  <si>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</si>
  <si>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</si>
  <si>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</si>
  <si>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</si>
  <si>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</si>
  <si>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</si>
  <si>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</si>
  <si>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</si>
  <si>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</si>
  <si>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</si>
  <si>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</si>
  <si>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</si>
  <si>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</si>
  <si>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</si>
  <si>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</si>
  <si>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</si>
  <si>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</si>
  <si>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</si>
  <si>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</si>
  <si>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</si>
  <si>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</si>
  <si>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</si>
  <si>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</si>
  <si>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</si>
  <si>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</si>
  <si>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</si>
  <si>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</si>
  <si>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</si>
  <si>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</si>
  <si>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</si>
  <si>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</si>
  <si>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</si>
  <si>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</si>
  <si>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</si>
  <si>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</si>
  <si>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</si>
  <si>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</si>
  <si>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</si>
  <si>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</si>
  <si>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</si>
  <si>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</si>
  <si>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</si>
  <si>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</si>
  <si>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</si>
  <si>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</si>
  <si>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</si>
  <si>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</si>
  <si>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</si>
  <si>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</si>
  <si>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</si>
  <si>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</si>
  <si>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</si>
  <si>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</si>
  <si>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</si>
  <si>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</si>
  <si>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</si>
  <si>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</si>
  <si>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</si>
  <si>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</si>
  <si>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</si>
  <si>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</si>
  <si>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</si>
  <si>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</si>
  <si>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</si>
  <si>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</si>
  <si>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</si>
  <si>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</si>
  <si>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</si>
  <si>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</si>
  <si>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</si>
  <si>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</si>
  <si>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</si>
  <si>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</si>
  <si>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</si>
  <si>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</si>
  <si>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</si>
  <si>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</si>
  <si>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</si>
  <si>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</si>
  <si>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</si>
  <si>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</si>
  <si>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</si>
  <si>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</si>
  <si>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</si>
  <si>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</si>
  <si>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</si>
  <si>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</si>
  <si>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</si>
  <si>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</si>
  <si>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</si>
  <si>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</si>
  <si>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</si>
  <si>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</si>
  <si>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</si>
  <si>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</si>
  <si>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</si>
  <si>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</si>
  <si>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</si>
  <si>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</si>
  <si>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</si>
  <si>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</si>
  <si>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</si>
  <si>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</si>
  <si>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</si>
  <si>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</si>
  <si>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</si>
  <si>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</si>
  <si>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</si>
  <si>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</si>
  <si>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</si>
  <si>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</si>
  <si>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</si>
  <si>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</si>
  <si>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</si>
  <si>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</si>
  <si>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</si>
  <si>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</si>
  <si>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</si>
  <si>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</si>
  <si>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</si>
  <si>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</si>
  <si>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</si>
  <si>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</si>
  <si>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</si>
  <si>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</si>
  <si>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</si>
  <si>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</si>
  <si>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</si>
  <si>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</si>
  <si>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</si>
  <si>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</si>
  <si>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</si>
  <si>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</si>
  <si>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</si>
  <si>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</si>
  <si>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</si>
  <si>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</si>
  <si>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</si>
  <si>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</si>
  <si>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</si>
  <si>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</si>
  <si>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</si>
  <si>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</si>
  <si>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helyi önkormányzati képviselő-testület tagja, megyei közgyűlés tagja (főállású)</t>
  </si>
  <si>
    <t>VÁLASZTOTT TISZTSÉGVISELŐK ÖSSZESEN</t>
  </si>
  <si>
    <t>KÖLTSÉGVETÉSI ENGEDÉLYEZETT LÉTSZÁMKERETBE TARTOZÓ
FOGLALKOZTATOTTAK LÉTSZÁMA MINDÖSSZESEN</t>
  </si>
  <si>
    <t>polgármester, főpolgármester</t>
  </si>
  <si>
    <t>MÉRLEG</t>
  </si>
  <si>
    <t>Előző időszak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</si>
  <si>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</si>
  <si>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</si>
  <si>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</si>
  <si>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</si>
  <si>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</si>
  <si>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</si>
  <si>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</si>
  <si>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</si>
  <si>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</si>
  <si>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</si>
  <si>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</si>
  <si>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</si>
  <si>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</si>
  <si>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</si>
  <si>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</si>
  <si>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</si>
  <si>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</si>
  <si>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</si>
  <si>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</si>
  <si>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</si>
  <si>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</si>
  <si>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</si>
  <si>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</si>
  <si>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</si>
  <si>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</si>
  <si>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</si>
  <si>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</si>
  <si>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</si>
  <si>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</si>
  <si>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</si>
  <si>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</si>
  <si>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</si>
  <si>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</si>
  <si>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</si>
  <si>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</si>
  <si>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</si>
  <si>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</si>
  <si>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</si>
  <si>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</si>
  <si>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</si>
  <si>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</si>
  <si>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</si>
  <si>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</si>
  <si>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</si>
  <si>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</si>
  <si>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</si>
  <si>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</si>
  <si>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</si>
  <si>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</si>
  <si>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</si>
  <si>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</si>
  <si>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</si>
  <si>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</si>
  <si>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</si>
  <si>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</si>
  <si>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</si>
  <si>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</si>
  <si>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</si>
  <si>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</si>
  <si>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</si>
  <si>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</si>
  <si>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</si>
  <si>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</si>
  <si>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</si>
  <si>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</si>
  <si>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</si>
  <si>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</si>
  <si>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</si>
  <si>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</si>
  <si>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</si>
  <si>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</si>
  <si>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</si>
  <si>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</si>
  <si>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</si>
  <si>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</si>
  <si>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</si>
  <si>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</si>
  <si>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</si>
  <si>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</si>
  <si>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</si>
  <si>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</si>
  <si>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</si>
  <si>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</si>
  <si>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</si>
  <si>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</si>
  <si>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</si>
  <si>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</si>
  <si>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</si>
  <si>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</si>
  <si>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</si>
  <si>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</si>
  <si>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</si>
  <si>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</si>
  <si>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</si>
  <si>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</si>
  <si>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</si>
  <si>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</si>
  <si>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</si>
  <si>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</si>
  <si>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</si>
  <si>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</si>
  <si>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</si>
  <si>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</si>
  <si>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</si>
  <si>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</si>
  <si>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</si>
  <si>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</si>
  <si>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</si>
  <si>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</si>
  <si>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</si>
  <si>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</si>
  <si>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</si>
  <si>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</si>
  <si>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</si>
  <si>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</si>
  <si>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</si>
  <si>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</si>
  <si>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</si>
  <si>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</si>
  <si>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</si>
  <si>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</si>
  <si>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</si>
  <si>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</si>
  <si>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</si>
  <si>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</si>
  <si>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</si>
  <si>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</si>
  <si>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</si>
  <si>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</si>
  <si>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</si>
  <si>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</si>
  <si>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</si>
  <si>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</si>
  <si>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</si>
  <si>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</si>
  <si>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</si>
  <si>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</si>
  <si>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</si>
  <si>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</si>
  <si>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</si>
  <si>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</si>
  <si>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</si>
  <si>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</si>
  <si>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</si>
  <si>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</si>
  <si>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</si>
  <si>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</si>
  <si>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</si>
  <si>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</si>
  <si>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</si>
  <si>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</si>
  <si>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</si>
  <si>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</si>
  <si>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</si>
  <si>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</si>
  <si>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</si>
  <si>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</si>
  <si>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160</t>
  </si>
  <si>
    <t>161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</si>
  <si>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</si>
  <si>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</si>
  <si>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</si>
  <si>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</si>
  <si>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</si>
  <si>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</si>
  <si>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</si>
  <si>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</si>
  <si>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</si>
  <si>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</si>
  <si>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</si>
  <si>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</si>
  <si>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</si>
  <si>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</si>
  <si>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</si>
  <si>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</si>
  <si>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</si>
  <si>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</si>
  <si>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</si>
  <si>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</si>
  <si>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</si>
  <si>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</si>
  <si>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</si>
  <si>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</si>
  <si>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</si>
  <si>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</si>
  <si>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</si>
  <si>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</si>
  <si>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</si>
  <si>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</si>
  <si>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</si>
  <si>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</si>
  <si>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</si>
  <si>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</si>
  <si>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</si>
  <si>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</si>
  <si>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</si>
  <si>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</si>
  <si>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</si>
  <si>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</si>
  <si>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</si>
  <si>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</si>
  <si>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</si>
  <si>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</si>
  <si>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</si>
  <si>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</si>
  <si>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</si>
  <si>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</si>
  <si>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</si>
  <si>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</si>
  <si>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</si>
  <si>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</si>
  <si>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</si>
  <si>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</si>
  <si>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</si>
  <si>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</si>
  <si>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</si>
  <si>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</si>
  <si>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</si>
  <si>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</si>
  <si>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</si>
  <si>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</si>
  <si>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</si>
  <si>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</si>
  <si>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</si>
  <si>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</si>
  <si>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</si>
  <si>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</si>
  <si>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</si>
  <si>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</si>
  <si>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</si>
  <si>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</si>
  <si>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</si>
  <si>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</si>
  <si>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</si>
  <si>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</si>
  <si>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</si>
  <si>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</si>
  <si>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</si>
  <si>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</si>
  <si>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</si>
  <si>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</si>
  <si>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</si>
  <si>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</si>
  <si>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</si>
  <si>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</si>
  <si>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</si>
  <si>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</si>
  <si>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</si>
  <si>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</si>
  <si>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</si>
  <si>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</si>
  <si>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</si>
  <si>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</si>
  <si>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</si>
  <si>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</si>
  <si>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</si>
  <si>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</si>
  <si>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</si>
  <si>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</si>
  <si>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</si>
  <si>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</si>
  <si>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</si>
  <si>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</si>
  <si>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</si>
  <si>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</si>
  <si>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</si>
  <si>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</si>
  <si>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</si>
  <si>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218</t>
  </si>
  <si>
    <t>219</t>
  </si>
  <si>
    <t>220</t>
  </si>
  <si>
    <t>221</t>
  </si>
  <si>
    <t>222</t>
  </si>
  <si>
    <t>H/II Költségvetési évet követően esedékes kötelezettségek (=H/II/1+…+H/II/9)</t>
  </si>
  <si>
    <t>223</t>
  </si>
  <si>
    <t>224</t>
  </si>
  <si>
    <t>225</t>
  </si>
  <si>
    <t>226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</si>
  <si>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</si>
  <si>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</si>
  <si>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</si>
  <si>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</si>
  <si>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</si>
  <si>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</si>
  <si>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</si>
  <si>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</si>
  <si>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</si>
  <si>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</si>
  <si>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</si>
  <si>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</si>
  <si>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</si>
  <si>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</si>
  <si>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</si>
  <si>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</si>
  <si>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</si>
  <si>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</si>
  <si>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</si>
  <si>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</si>
  <si>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</si>
  <si>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</si>
  <si>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</si>
  <si>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</si>
  <si>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</si>
  <si>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</si>
  <si>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</si>
  <si>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</si>
  <si>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</si>
  <si>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</si>
  <si>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</si>
  <si>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</si>
  <si>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</si>
  <si>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MARADVÁNYKIMUTATÁS</t>
  </si>
  <si>
    <t>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</si>
  <si>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</si>
  <si>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</si>
  <si>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</si>
  <si>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</si>
  <si>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</si>
  <si>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</si>
  <si>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</si>
  <si>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</si>
  <si>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</si>
  <si>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</si>
  <si>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</si>
  <si>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</si>
  <si>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</si>
  <si>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</si>
  <si>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</si>
  <si>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</si>
  <si>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</si>
  <si>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</si>
  <si>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</si>
  <si>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Összeg</t>
  </si>
  <si>
    <t>Módosítások</t>
  </si>
  <si>
    <t>Tárgy időszak</t>
  </si>
  <si>
    <t>KÖLTSÉGVETÉSI BEVÉTELEK</t>
  </si>
  <si>
    <t>ÖNKORMÁNYZATI HOZZÁJÁRULÁS (ÖNRÉSZ)</t>
  </si>
  <si>
    <t>Egyéb felhalmozási célú támogatások bevételei államháztartáson belülről</t>
  </si>
  <si>
    <t>Önkormányzat költségvetési támogatásai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</si>
  <si>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</si>
  <si>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</si>
  <si>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</si>
  <si>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</si>
  <si>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</si>
  <si>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Önkormányzat pénzforgalmi mérlege</t>
  </si>
  <si>
    <t>adatok Ft-ban</t>
  </si>
  <si>
    <t>Rovatkód / Megnevezés</t>
  </si>
  <si>
    <t>értékesítési és forgalmi adók</t>
  </si>
  <si>
    <t>Európai Uniós forrásból finanszírozott támogatással megvalósuló programok, projektek kiadásai, bevételei és az önkormányzat ilyen projektekhez való hozzájárulásai</t>
  </si>
  <si>
    <t>K9111 Hosszú lejáratú hitelek, kölcsönök törlesztése</t>
  </si>
  <si>
    <t>K41</t>
  </si>
  <si>
    <t>Társadalombiztosítási ellátások</t>
  </si>
  <si>
    <t>ebből: az egyéb pénzbeli és természetbeni gyermekvédelmi támogatások</t>
  </si>
  <si>
    <t>K43</t>
  </si>
  <si>
    <t>Pénzbeli kárpótlások, kártérítések</t>
  </si>
  <si>
    <t>ebből: települési támogatás [Szoctv. 45. §]</t>
  </si>
  <si>
    <t>Működési célú kiadások államháztartáson belülre / kívűlre</t>
  </si>
  <si>
    <t>A helyi önkormányzatok előző évi elszámolásából származó kiadások</t>
  </si>
  <si>
    <t>K5021</t>
  </si>
  <si>
    <t>K506 Egyéb működési célú támogatások ÁH-n belülre</t>
  </si>
  <si>
    <t>K512 Egyéb működési célú támogatások ÁH-n kívülre</t>
  </si>
  <si>
    <t>K513 Tartalékok általános</t>
  </si>
  <si>
    <t>K513 Tartalékok cél</t>
  </si>
  <si>
    <t>Egyéb működési célú támogatások ÁH-n belülre</t>
  </si>
  <si>
    <t>Egyéb működési célú támogatások ÁH-n kívülre</t>
  </si>
  <si>
    <t>Tartalékok cél</t>
  </si>
  <si>
    <t>ebből: önkormányzat által saját hatáskörben (nem szociális és gyermekvédelmi előírások alapján) adott pénzügyi ellátás</t>
  </si>
  <si>
    <t>egyéb vállalkozások (lakossági víz- és csatornaszolgáltatás támogatása)</t>
  </si>
  <si>
    <t>Balatonfüredi Többcélú Társulás</t>
  </si>
  <si>
    <t>Bursa Hungarica felsőoktatási támogatás</t>
  </si>
  <si>
    <t>szociális tüzelőanyag támogatás</t>
  </si>
  <si>
    <t>építményadó</t>
  </si>
  <si>
    <t>Elkülönített állami pénzalap</t>
  </si>
  <si>
    <t>Felhalmozási célú önkormányzati támogatások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</si>
  <si>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</si>
  <si>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</si>
  <si>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visszatérítendő támogatások, kölcsönök igénybevétele államháztartáson belülről</t>
  </si>
  <si>
    <t xml:space="preserve">           szociális ágazati összevont pótlék</t>
  </si>
  <si>
    <t>Gépjárműadó</t>
  </si>
  <si>
    <t>épület után fizetett idegenforgalmi adó</t>
  </si>
  <si>
    <t>B4082 Egyéb kapott (járó) kamatok és kamatjellegű bevételek</t>
  </si>
  <si>
    <t>B410 Biztosító által fizetett kártérítés</t>
  </si>
  <si>
    <t>B411 Egyéb működési bevételek</t>
  </si>
  <si>
    <t>K9113 Rövid lejáratú hitelek, kölcsönök törlesztése</t>
  </si>
  <si>
    <t>K9122 Forgatási célú belföldi értékpapírok beváltása</t>
  </si>
  <si>
    <t>K9123 Befektetési célú belföldi értékpapírok vásárlása</t>
  </si>
  <si>
    <t>K913 Államháztartáson belüli megelőlegezések folyósítása</t>
  </si>
  <si>
    <t>K915 Központi, irányító szervi támogatások folyósítása</t>
  </si>
  <si>
    <t>K9124 Befektetési célú belföldi értékpapírok beváltása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</si>
  <si>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</si>
  <si>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</si>
  <si>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</si>
  <si>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</si>
  <si>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</si>
  <si>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</si>
  <si>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</si>
  <si>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</si>
  <si>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</si>
  <si>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</si>
  <si>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</si>
  <si>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</si>
  <si>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</si>
  <si>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</si>
  <si>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</si>
  <si>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</si>
  <si>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</si>
  <si>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</si>
  <si>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</si>
  <si>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</si>
  <si>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</si>
  <si>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</si>
  <si>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</si>
  <si>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</si>
  <si>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</si>
  <si>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</si>
  <si>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</si>
  <si>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</si>
  <si>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</si>
  <si>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</si>
  <si>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</si>
  <si>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</si>
  <si>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</si>
  <si>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</si>
  <si>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</si>
  <si>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</si>
  <si>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</si>
  <si>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</si>
  <si>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</si>
  <si>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</si>
  <si>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</si>
  <si>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</si>
  <si>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</si>
  <si>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</si>
  <si>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</si>
  <si>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</si>
  <si>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</si>
  <si>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</si>
  <si>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</si>
  <si>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</si>
  <si>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</si>
  <si>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</si>
  <si>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</si>
  <si>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</si>
  <si>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</si>
  <si>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</si>
  <si>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</si>
  <si>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</si>
  <si>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</si>
  <si>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</si>
  <si>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</si>
  <si>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</si>
  <si>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</si>
  <si>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</si>
  <si>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</si>
  <si>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</si>
  <si>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</si>
  <si>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</si>
  <si>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</si>
  <si>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</si>
  <si>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</si>
  <si>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</si>
  <si>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</si>
  <si>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</si>
  <si>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</si>
  <si>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</si>
  <si>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</si>
  <si>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</si>
  <si>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</si>
  <si>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</si>
  <si>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</si>
  <si>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</si>
  <si>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</si>
  <si>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</si>
  <si>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</si>
  <si>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</si>
  <si>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</si>
  <si>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</si>
  <si>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 xml:space="preserve">K1103 Céluttatás </t>
  </si>
  <si>
    <t>K337: ebből bitosítási díjak</t>
  </si>
  <si>
    <t>K48 Egyéb nem  intézményi ellátások</t>
  </si>
  <si>
    <t>K502 A helyi Önkormányzatok előző évi elszámolásából származó kiadások</t>
  </si>
  <si>
    <t>B75 Egyéb felhalmozási célú átvett pénzeszközök</t>
  </si>
  <si>
    <t>Önkormányzat által beszedett talajterhelési díj</t>
  </si>
  <si>
    <t>Központi kezelésű előirányzatok</t>
  </si>
  <si>
    <t>Működési célú támogatások bevételei államháztartáson belülről</t>
  </si>
  <si>
    <t xml:space="preserve">K71 Ingatlanok felújitása </t>
  </si>
  <si>
    <t>Napelemes lámpák</t>
  </si>
  <si>
    <t xml:space="preserve"> D/I/4a Költségvetési évben esedékes követelések működési bevételekre</t>
  </si>
  <si>
    <t>D/II/3aKöltségvetési évet követően esedékes követelések közhatalmi bevételekrre</t>
  </si>
  <si>
    <t xml:space="preserve">A  </t>
  </si>
  <si>
    <t>B</t>
  </si>
  <si>
    <t>32-33. számlák tárgyidőszaki záró egyenlege</t>
  </si>
  <si>
    <t>A pénzeszközök változása (Ft)</t>
  </si>
  <si>
    <t>003. számla egyenlege (-)</t>
  </si>
  <si>
    <t>005. számla egyenlege (+)</t>
  </si>
  <si>
    <t>0981313. számla egyenlege(-)</t>
  </si>
  <si>
    <t>3651.számla forgalma (-)</t>
  </si>
  <si>
    <t>3671.számla forgalma (-)</t>
  </si>
  <si>
    <t>3673.számla forgalma (+)</t>
  </si>
  <si>
    <t>1.számú  melléklet a  /2020. (      .) Önkormányzati rendelethez</t>
  </si>
  <si>
    <t>LOVAS KÖZSÉG ÖNKORMÁNYZATA 2019. ÉVI KÖLTSÉGVETÉS VÉGREHAJTÁSA</t>
  </si>
  <si>
    <t>2019. évi 
eredeti EI</t>
  </si>
  <si>
    <t>2019. évi
módosított  EI</t>
  </si>
  <si>
    <t>2019.12.31.Teljesítés</t>
  </si>
  <si>
    <t>2. melléklet  az /2020. (      .)  Önkormányzati rendelethez</t>
  </si>
  <si>
    <t>2019.évi Eredeti ei.</t>
  </si>
  <si>
    <t>2019.évi Módosított ei.</t>
  </si>
  <si>
    <t>2019.évi Teljesítés</t>
  </si>
  <si>
    <t>B64 Működési célú visszatérítendő támogatások,kölcsönök visszatérülése ÁH-on kívülről</t>
  </si>
  <si>
    <t>B65 Egyéb működési célú átvett pénzeszközök</t>
  </si>
  <si>
    <t>2019.évi eredeti ei.</t>
  </si>
  <si>
    <t>2019.évi módosított ei</t>
  </si>
  <si>
    <t>2019.évi teljesítés</t>
  </si>
  <si>
    <t>3.  melléklet a    /2020.(      .) Önkormányzati rendelethez</t>
  </si>
  <si>
    <t>4. melléklet a   /2020. (       ) Önkormányzati rendelethez</t>
  </si>
  <si>
    <t>5.  melléklet az   /2020. (      ) Önkormányzati rendelethez</t>
  </si>
  <si>
    <t>Rendezési terv</t>
  </si>
  <si>
    <t>2019.évi módosított ei.</t>
  </si>
  <si>
    <t>Balatoni út járda építés ingatlanok rendezése</t>
  </si>
  <si>
    <t>2 db laptopra Windows 10</t>
  </si>
  <si>
    <t>Balatoni út járda építés kivitelezés</t>
  </si>
  <si>
    <t>Bartók Béla út csatornázása</t>
  </si>
  <si>
    <t>Urnafal építése</t>
  </si>
  <si>
    <t>informatikai eszköz 2 db ASUS laptop</t>
  </si>
  <si>
    <t>Kishegyi út felújítása (Vis Maior)</t>
  </si>
  <si>
    <t>Szárzúzó, vonólap</t>
  </si>
  <si>
    <t>Szivattyú CP3085Ht 252 típusú</t>
  </si>
  <si>
    <t>Sthil motoros lombfúvó</t>
  </si>
  <si>
    <t>AKG WMS Vocal +kábelek</t>
  </si>
  <si>
    <t xml:space="preserve">2 db Smsung A40 mobiltelefon </t>
  </si>
  <si>
    <t>Gorenje 68/205l hűtőszekrény</t>
  </si>
  <si>
    <t>CASIO számológép</t>
  </si>
  <si>
    <t>Irodai szék, monitor emelő</t>
  </si>
  <si>
    <t>LED asztali lámpa</t>
  </si>
  <si>
    <t>ASYN irodai szék</t>
  </si>
  <si>
    <t>Egyházi jogi személynek egyéb működési célú támogatás</t>
  </si>
  <si>
    <t>K312</t>
  </si>
  <si>
    <t>Üzemeltetési anyagok beszerzése Természetbeni ellátások</t>
  </si>
  <si>
    <t>K1103 Céljuttatás</t>
  </si>
  <si>
    <t>LOVAS KÖZSÉG ÖNKORMÁNYZATA 2019.ÉVI KÖLTSÉGVETÉS VÉGREHAJTÁSA</t>
  </si>
  <si>
    <t>Önkormányzat 2019. évi zárszámadása</t>
  </si>
  <si>
    <t>1.sor 32.számlák nyitó tárgyidőszak egyenlege</t>
  </si>
  <si>
    <t xml:space="preserve"> 2. sor 33. számlák nyitó tárgyidőszak egyenlege</t>
  </si>
  <si>
    <t>A. 32-33. számlák nyitó tárgyidőszaki egyenlege (+)</t>
  </si>
  <si>
    <t>B.Korrekciós tételek összesen</t>
  </si>
  <si>
    <t>11/A - A helyi önkormányzatok kiegészítő támogatásainak és egyéb kötött felhasználású támogatásainak elszámolása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</si>
  <si>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</si>
  <si>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</si>
  <si>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</si>
  <si>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</si>
  <si>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Lovas község Önkormányzata</t>
  </si>
  <si>
    <t>1. 2019. évi Központosított előirányzatok és egyéb kötött felhasználású támogatások elszámolása (eFt)</t>
  </si>
  <si>
    <t>2.melléklet I.6. Polgármesteri illetmény támogatása</t>
  </si>
  <si>
    <t>2.melléklet III.1. Szociális ágazati pótlék összevont pótlék és eg.ügyi kieg.pótlék</t>
  </si>
  <si>
    <t>2.melléklet III.2.A települési önkormányztaok szociális feladatainak egyéb támogatása</t>
  </si>
  <si>
    <t>2.melléklet IV.1.d.) Települési önkormányzatok nyilvános könyvtári és közműv.fel.tám.</t>
  </si>
  <si>
    <t>3.melléklet I.1. Lakossági víz-és csatornaszolgáltatás támogatása</t>
  </si>
  <si>
    <t>3.melléklet I.9. A települési önkormányzatok szociális célú tüzelőanyag vás.kapcs.tám.</t>
  </si>
  <si>
    <t>3.mellékletr II.2.a.)Kötelező önkormányzati feladatot ellátó intézmények fejlesztése</t>
  </si>
  <si>
    <t>35.cím A falu és tanyagondnoki szolgálatok kiegészítő támogatása</t>
  </si>
  <si>
    <t>2.melléklet I.5. A költségvetési szerveknél foglalkoztatottak 2018.évi áthúzódó és 2019.évi komp.</t>
  </si>
  <si>
    <t>11/C - Az önkormányzatok általános, köznevelési és szociális feladataihoz kapcsolódó támogatások elszámolása</t>
  </si>
  <si>
    <t>#</t>
  </si>
  <si>
    <t>Támogatás évközi változása - Május 15.</t>
  </si>
  <si>
    <t>Támogatás évközi változása - Október 1.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</si>
  <si>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</si>
  <si>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</si>
  <si>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</si>
  <si>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</si>
  <si>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</si>
  <si>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</si>
  <si>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Lovas  község Önkormányzata</t>
  </si>
  <si>
    <t>2. 2019. évi Mutatószámok, feladatmutatók alapján járó támogatások elszámolása (Ft)</t>
  </si>
  <si>
    <t>1.</t>
  </si>
  <si>
    <t xml:space="preserve">I.1.A települési önkormányzatok működésének támogatása 09 01 01 01 00 </t>
  </si>
  <si>
    <t>Költségvetési törvény szerint igényelt támogatás</t>
  </si>
  <si>
    <t>2.</t>
  </si>
  <si>
    <t xml:space="preserve">I.2.Nem közművel összegyűjtött háztartási hulladék ártalmatlanítása 09 01 01 02 00 </t>
  </si>
  <si>
    <t>3.</t>
  </si>
  <si>
    <t>Határátkelőhelyek fenntartásának támogatása 09 01 01 03 00</t>
  </si>
  <si>
    <t>4.</t>
  </si>
  <si>
    <t>Összesen</t>
  </si>
  <si>
    <t xml:space="preserve">III.3. Egyes szoc.és gyermekjóléti fel.támogatása 09 01 03 03 02 </t>
  </si>
  <si>
    <t>81.cím A téli rezsicsökkentésben korábban nem részesült háztartások támogatása</t>
  </si>
  <si>
    <t>adott közvetett támogatások, kedvezmények eFt-ban</t>
  </si>
  <si>
    <t>Sorszám</t>
  </si>
  <si>
    <t xml:space="preserve">Bevételi jogcím </t>
  </si>
  <si>
    <t xml:space="preserve">Kedvezmény nélkül </t>
  </si>
  <si>
    <t xml:space="preserve">Kedvezmények </t>
  </si>
  <si>
    <t>elérhető</t>
  </si>
  <si>
    <t>összege</t>
  </si>
  <si>
    <t>Építményadó</t>
  </si>
  <si>
    <t>5.</t>
  </si>
  <si>
    <t>Összesen:</t>
  </si>
  <si>
    <t xml:space="preserve">bevétel  </t>
  </si>
  <si>
    <t xml:space="preserve">Tényleges </t>
  </si>
  <si>
    <t>bevétel</t>
  </si>
  <si>
    <t>19. melléklet a /2020.(   .) önkormányzati rendelethez</t>
  </si>
  <si>
    <t xml:space="preserve">Az önkormányzat által 2019. évben </t>
  </si>
  <si>
    <t>Rovatkód</t>
  </si>
  <si>
    <t>05/A - Teljesített kiadások kormányzati funkciónként</t>
  </si>
  <si>
    <t>Törvény szerinti illetmények, munkabérek (K1101)</t>
  </si>
  <si>
    <t>Céljuttatás, projektprémium (K1103)</t>
  </si>
  <si>
    <t>Béren kívüli juttatások (K1107)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</si>
  <si>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</si>
  <si>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</si>
  <si>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</si>
  <si>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</si>
  <si>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</si>
  <si>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</si>
  <si>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</si>
  <si>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</si>
  <si>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</si>
  <si>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</si>
  <si>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</si>
  <si>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</si>
  <si>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</si>
  <si>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</si>
  <si>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</si>
  <si>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</si>
  <si>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</si>
  <si>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Bérleti és lízing díjak (&gt;=38) (K333)</t>
  </si>
  <si>
    <t>Karbantartási, kisjavítási szolgáltatások (K334)</t>
  </si>
  <si>
    <t>Közvetített szolgáltatások  (&gt;=41) (K335)</t>
  </si>
  <si>
    <t>Szakmai tevékenységet segítő szolgáltatások  (K336)</t>
  </si>
  <si>
    <t>Egyéb szolgáltatások (&gt;=44)  (K337)</t>
  </si>
  <si>
    <t>ebből: biztosítási díjak (K337)</t>
  </si>
  <si>
    <t>Szolgáltatási kiadások (=35+36+37+39+40+42+43) (K33)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</si>
  <si>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</si>
  <si>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</si>
  <si>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</si>
  <si>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</si>
  <si>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ebből: államháztartáson belül (K353)</t>
  </si>
  <si>
    <t>Egyéb dologi kiadások (K355)</t>
  </si>
  <si>
    <t>Különféle befizetések és egyéb dologi kiadások (=49+50+51+54+58) (K35)</t>
  </si>
  <si>
    <t>Dologi kiadások (=31+34+45+48+59) (K3)</t>
  </si>
  <si>
    <t>Betegséggel kapcsolatos (nem társadalombiztosítási) ellátások (=75+…+83) (K44)</t>
  </si>
  <si>
    <t>ebből: egészségügyi szolgáltatási jogosultságra való jogosultság szociális rászorultság alapján [Szoctv. 54. §-a] (K44)</t>
  </si>
  <si>
    <t>Egyéb nem intézményi ellátások (&gt;=99+…+117)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</si>
  <si>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</si>
  <si>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</si>
  <si>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</si>
  <si>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</si>
  <si>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A helyi önkormányzatok előző évi elszámolásából származó kiadások (K5021)</t>
  </si>
  <si>
    <t>Elvonások és befizetések (=122+123+124) (K502)</t>
  </si>
  <si>
    <t>Egyéb működési célú támogatások államháztartáson belülre (=150+…+159)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</si>
  <si>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</si>
  <si>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</si>
  <si>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</si>
  <si>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(=178+…+187) (K512)</t>
  </si>
  <si>
    <t>ebből: egyházi jogi személyek (K512)</t>
  </si>
  <si>
    <t>ebből: egyéb civil szervezetek (K512)</t>
  </si>
  <si>
    <t>ebből:önkormányzati többségi tulajdonú nem pénzügyi vállalkozások (K512)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</si>
  <si>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</si>
  <si>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</si>
  <si>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</si>
  <si>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</si>
  <si>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</si>
  <si>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</si>
  <si>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(=190+191+193+…+197) (K6)</t>
  </si>
  <si>
    <t>Ingatlanok felújítása (K71)</t>
  </si>
  <si>
    <t>Felújítási célú előzetesen felszámított általános forgalmi adó (K74)</t>
  </si>
  <si>
    <t>Felújítások (=199+...+202) (K7)</t>
  </si>
  <si>
    <t>266</t>
  </si>
  <si>
    <t>Költségvetési kiadások (=20+21+60+119+189+198+203+265) (K1-K8)</t>
  </si>
  <si>
    <t>287</t>
  </si>
  <si>
    <t>Államháztartáson belüli megelőlegezések visszafizetése (K914)</t>
  </si>
  <si>
    <t>295</t>
  </si>
  <si>
    <t>Belföldi finanszírozás kiadásai (=272+285+…+291+294) (K91)</t>
  </si>
  <si>
    <t>306</t>
  </si>
  <si>
    <t>Finanszírozási kiadások (=295+303+304+305) (K9)</t>
  </si>
  <si>
    <t>307</t>
  </si>
  <si>
    <t>Kiadások összesen (=266+306) (K1-K9)</t>
  </si>
  <si>
    <t>308</t>
  </si>
  <si>
    <t>Átlagos statisztikai állományi létszám</t>
  </si>
  <si>
    <t>011130</t>
  </si>
  <si>
    <t>013320</t>
  </si>
  <si>
    <t>018010</t>
  </si>
  <si>
    <t>018030</t>
  </si>
  <si>
    <t>041233</t>
  </si>
  <si>
    <t>045160</t>
  </si>
  <si>
    <t>064010</t>
  </si>
  <si>
    <t>066010</t>
  </si>
  <si>
    <t>066020</t>
  </si>
  <si>
    <t>082044</t>
  </si>
  <si>
    <t>082092</t>
  </si>
  <si>
    <t>082093</t>
  </si>
  <si>
    <t>084031</t>
  </si>
  <si>
    <t>084040</t>
  </si>
  <si>
    <t>107055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</si>
  <si>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</si>
  <si>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</si>
  <si>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</si>
  <si>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</si>
  <si>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</si>
  <si>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</si>
  <si>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</si>
  <si>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</si>
  <si>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</si>
  <si>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</si>
  <si>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</si>
  <si>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</si>
  <si>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egyéb fejezeti kezelésű előirányzatok (B25)</t>
  </si>
  <si>
    <t>Felhalmozási célú támogatások államháztartáson belülről (=44+45+46+57+68) (B2)</t>
  </si>
  <si>
    <t>Vagyoni tipusú adók (=109+…+114) (B34)</t>
  </si>
  <si>
    <t>ebből: építményadó  (B34)</t>
  </si>
  <si>
    <t>Értékesítési és forgalmi adók (=116+…+136) (B351)</t>
  </si>
  <si>
    <t>ebből: állandó jelleggel végzett iparűzési tevékenység után fizetett helyi iparűzési adó (B351)</t>
  </si>
  <si>
    <t>142</t>
  </si>
  <si>
    <t>Gépjárműadók (=143+…+146) (B354)</t>
  </si>
  <si>
    <t>ebből: belföldi gépjárművek adójának a helyi önkormányzatot megillető része (B354)</t>
  </si>
  <si>
    <t>Egyéb áruhasználati és szolgáltatási adók  (=148+…+163) (B355)</t>
  </si>
  <si>
    <t>ebből: tartózkodás után fizetett idegenforgalmi adó  (B355)</t>
  </si>
  <si>
    <t>Termékek és szolgáltatások adói (=115+137+141+142+147)  (B35)</t>
  </si>
  <si>
    <t>Egyéb közhatalmi bevételek (&gt;=166+…+183) (B36)</t>
  </si>
  <si>
    <t>ebből: önkormányzat által beszedett talajterhelési díj (B36)</t>
  </si>
  <si>
    <t>Közhatalmi bevételek (=92+93+103+108+164+165) (B3)</t>
  </si>
  <si>
    <t>Szolgáltatások ellenértéke (&gt;=187+188) (B402)</t>
  </si>
  <si>
    <t>Tulajdonosi bevételek (&gt;=192+…+197) (B404)</t>
  </si>
  <si>
    <t>ebből: önkormányzati vagyon üzemeltetéséből, koncesszióból származó bevétel (B404)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</si>
  <si>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</si>
  <si>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</si>
  <si>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</si>
  <si>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kiadások visszatérítései (B411)</t>
  </si>
  <si>
    <t>Működési bevételek (=185+186+189+191+198+…+200+207+215+216+217) (B4)</t>
  </si>
  <si>
    <t>Működési célú visszatérítendő támogatások, kölcsönök visszatérülése államháztartáson kívülről (=234+…+242) (B64)</t>
  </si>
  <si>
    <t>ebből: pénzügyi vállalkozások (B64)</t>
  </si>
  <si>
    <t>Egyéb működési célú átvett pénzeszközök (=244+…+254) (B65)</t>
  </si>
  <si>
    <t>ebből: háztartások (B65)</t>
  </si>
  <si>
    <t>ebből: egyéb vállalkozások (B65)</t>
  </si>
  <si>
    <t>255</t>
  </si>
  <si>
    <t>Működési célú átvett pénzeszközök (=230+...+233+243) (B6)</t>
  </si>
  <si>
    <t>282</t>
  </si>
  <si>
    <t>Költségvetési bevételek (=43+79+184+220+229+255+281) (B1-B7)</t>
  </si>
  <si>
    <t>294</t>
  </si>
  <si>
    <t>Előző év költségvetési maradványának igénybevétele (B8131)</t>
  </si>
  <si>
    <t>296</t>
  </si>
  <si>
    <t>Maradvány igénybevétele (=294+295) (B813)</t>
  </si>
  <si>
    <t>297</t>
  </si>
  <si>
    <t>Államháztartáson belüli megelőlegezések (B814)</t>
  </si>
  <si>
    <t>305</t>
  </si>
  <si>
    <t>Belföldi finanszírozás bevételei (=286+293+296+…+301+304) (B81)</t>
  </si>
  <si>
    <t>314</t>
  </si>
  <si>
    <t>Finanszírozási bevételek (=305+311+312+313) (B8)</t>
  </si>
  <si>
    <t>315</t>
  </si>
  <si>
    <t>Bevételek összesen (282+314) (B1-B8)</t>
  </si>
  <si>
    <t xml:space="preserve">06/A - Teljesített bevételek kormányzati funkciónként                </t>
  </si>
  <si>
    <t>21.sz.melléklet</t>
  </si>
  <si>
    <t>20.sz.melléklet</t>
  </si>
  <si>
    <r>
      <t xml:space="preserve">ebből: </t>
    </r>
    <r>
      <rPr>
        <sz val="11"/>
        <color indexed="8"/>
        <rFont val="Arial"/>
        <family val="2"/>
        <charset val="238"/>
      </rPr>
      <t>Falugondnoki szolgálat</t>
    </r>
  </si>
  <si>
    <r>
      <t>ebből:</t>
    </r>
    <r>
      <rPr>
        <sz val="11"/>
        <color indexed="8"/>
        <rFont val="Arial"/>
        <family val="2"/>
        <charset val="238"/>
      </rPr>
      <t xml:space="preserve"> könyvtári és múzeumi feladatok támogatása</t>
    </r>
  </si>
  <si>
    <r>
      <t>ebből:</t>
    </r>
    <r>
      <rPr>
        <sz val="11"/>
        <color indexed="8"/>
        <rFont val="Arial"/>
        <family val="2"/>
        <charset val="238"/>
      </rPr>
      <t xml:space="preserve"> tartózkodás után fizetett idegenforgalmi adó</t>
    </r>
  </si>
  <si>
    <r>
      <t>ebből:</t>
    </r>
    <r>
      <rPr>
        <sz val="11"/>
        <color indexed="8"/>
        <rFont val="Arial"/>
        <family val="2"/>
        <charset val="238"/>
      </rPr>
      <t xml:space="preserve"> eljárási illeték bevételei</t>
    </r>
  </si>
  <si>
    <r>
      <t>ebből:</t>
    </r>
    <r>
      <rPr>
        <sz val="11"/>
        <color indexed="8"/>
        <rFont val="Arial"/>
        <family val="2"/>
        <charset val="238"/>
      </rPr>
      <t xml:space="preserve"> helyi iparűzési adó</t>
    </r>
  </si>
  <si>
    <t>062020</t>
  </si>
  <si>
    <t>900020</t>
  </si>
  <si>
    <t>6. melléklet a /2020.(    .) önkormányzati rendelethez</t>
  </si>
  <si>
    <t>7.melléklet a /2020(    .) önkormányzati rendelethez</t>
  </si>
  <si>
    <t>8. melléklet az  /2020 . (     .) Önkormányzati rendelethez</t>
  </si>
  <si>
    <t>9. melléklet az  /2020 (    ) Önkormányzati rendelethez</t>
  </si>
  <si>
    <t>10. melléklet az  /2020 .(     ) Önkormányzati rendelethez</t>
  </si>
  <si>
    <t>11.  melléklet az   /2020. (    ) Önkormányzati rendelethez</t>
  </si>
  <si>
    <t>12. melléklet az /2020.(     .) Önkormányzati rendelethez</t>
  </si>
  <si>
    <t>13.melléklet az  /2020.(     .) Önkormányzati rendelethez</t>
  </si>
  <si>
    <t>14. melléklet az  /2019.(      .) Önkormányzati rendelethez</t>
  </si>
  <si>
    <t>15. melléklet az  /2020 .(   ) Önkormányzati rendelethez</t>
  </si>
  <si>
    <t>16. melléklet az  /2020.(   .) Önkormányzati rendelethez</t>
  </si>
  <si>
    <t>17. melléklet az  /2020 .(     ) Önkormányzati rendelethez</t>
  </si>
  <si>
    <t>18. melléklet az  /2020.(    .) Önkormányzati rendelethez</t>
  </si>
  <si>
    <t xml:space="preserve">           2019. évi lakossági víz- és csatornaszolg.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</si>
</sst>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8" fillId="0" borderId="0" applyFon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0" fontId="2" fillId="0" borderId="0" xfId="0" applyFont="1" applyAlignment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3" borderId="4" xfId="0" applyFont="1" applyFill="1" applyBorder="1"/>
    <xf numFmtId="3" fontId="2" fillId="3" borderId="4" xfId="0" applyNumberFormat="1" applyFont="1" applyFill="1" applyBorder="1"/>
    <xf numFmtId="3" fontId="1" fillId="3" borderId="1" xfId="0" applyNumberFormat="1" applyFont="1" applyFill="1" applyBorder="1"/>
    <xf numFmtId="3" fontId="1" fillId="3" borderId="4" xfId="0" applyNumberFormat="1" applyFont="1" applyFill="1" applyBorder="1"/>
    <xf numFmtId="0" fontId="1" fillId="3" borderId="4" xfId="0" applyFont="1" applyFill="1" applyBorder="1"/>
    <xf numFmtId="0" fontId="2" fillId="0" borderId="0" xfId="0" applyFont="1" applyAlignment="1">
      <alignment wrapText="1"/>
    </xf>
    <xf numFmtId="0" fontId="0" fillId="0" borderId="0" xfId="0" applyBorder="1"/>
    <xf numFmtId="0" fontId="0" fillId="3" borderId="0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3" fillId="3" borderId="1" xfId="1" applyFont="1" applyFill="1" applyBorder="1" applyAlignment="1" applyProtection="1"/>
    <xf numFmtId="3" fontId="3" fillId="3" borderId="1" xfId="0" applyNumberFormat="1" applyFont="1" applyFill="1" applyBorder="1"/>
    <xf numFmtId="0" fontId="3" fillId="3" borderId="4" xfId="1" applyFont="1" applyFill="1" applyBorder="1" applyAlignment="1" applyProtection="1"/>
    <xf numFmtId="3" fontId="3" fillId="3" borderId="4" xfId="0" applyNumberFormat="1" applyFont="1" applyFill="1" applyBorder="1"/>
    <xf numFmtId="0" fontId="11" fillId="3" borderId="1" xfId="0" applyFont="1" applyFill="1" applyBorder="1"/>
    <xf numFmtId="3" fontId="11" fillId="3" borderId="1" xfId="0" applyNumberFormat="1" applyFont="1" applyFill="1" applyBorder="1"/>
    <xf numFmtId="0" fontId="19" fillId="0" borderId="0" xfId="0" applyFont="1"/>
    <xf numFmtId="165" fontId="19" fillId="0" borderId="0" xfId="3" applyNumberFormat="1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4" fillId="0" borderId="4" xfId="0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165" fontId="22" fillId="0" borderId="0" xfId="3" applyNumberFormat="1" applyFont="1" applyBorder="1" applyAlignment="1">
      <alignment horizontal="right"/>
    </xf>
    <xf numFmtId="165" fontId="23" fillId="0" borderId="0" xfId="3" applyNumberFormat="1" applyFont="1" applyBorder="1" applyAlignment="1">
      <alignment horizontal="right"/>
    </xf>
    <xf numFmtId="165" fontId="24" fillId="0" borderId="0" xfId="3" applyNumberFormat="1" applyFont="1" applyBorder="1" applyAlignment="1">
      <alignment horizontal="right"/>
    </xf>
    <xf numFmtId="165" fontId="15" fillId="0" borderId="0" xfId="0" applyNumberFormat="1" applyFont="1"/>
    <xf numFmtId="0" fontId="2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4" fillId="4" borderId="10" xfId="0" applyFont="1" applyFill="1" applyBorder="1" applyAlignment="1">
      <alignment horizontal="center" vertical="top" wrapText="1"/>
    </xf>
    <xf numFmtId="0" fontId="24" fillId="4" borderId="11" xfId="0" applyFont="1" applyFill="1" applyBorder="1" applyAlignment="1">
      <alignment horizontal="center" vertical="top" wrapText="1"/>
    </xf>
    <xf numFmtId="0" fontId="24" fillId="4" borderId="12" xfId="0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vertical="top" wrapText="1"/>
    </xf>
    <xf numFmtId="0" fontId="29" fillId="0" borderId="0" xfId="0" applyFont="1"/>
    <xf numFmtId="0" fontId="0" fillId="0" borderId="4" xfId="0" applyBorder="1"/>
    <xf numFmtId="0" fontId="24" fillId="4" borderId="4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wrapText="1"/>
    </xf>
    <xf numFmtId="0" fontId="24" fillId="4" borderId="32" xfId="2" applyFont="1" applyFill="1" applyBorder="1" applyAlignment="1">
      <alignment horizontal="center" vertical="top" wrapText="1"/>
    </xf>
    <xf numFmtId="0" fontId="24" fillId="4" borderId="33" xfId="2" applyFont="1" applyFill="1" applyBorder="1" applyAlignment="1">
      <alignment horizontal="center" vertical="top" wrapText="1"/>
    </xf>
    <xf numFmtId="0" fontId="24" fillId="4" borderId="34" xfId="2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9" fillId="0" borderId="21" xfId="0" applyFont="1" applyBorder="1"/>
    <xf numFmtId="0" fontId="29" fillId="0" borderId="4" xfId="0" applyFont="1" applyBorder="1" applyAlignment="1">
      <alignment wrapText="1"/>
    </xf>
    <xf numFmtId="165" fontId="29" fillId="0" borderId="4" xfId="3" applyNumberFormat="1" applyFont="1" applyBorder="1"/>
    <xf numFmtId="165" fontId="29" fillId="0" borderId="22" xfId="3" applyNumberFormat="1" applyFont="1" applyBorder="1"/>
    <xf numFmtId="0" fontId="29" fillId="0" borderId="4" xfId="0" applyFont="1" applyFill="1" applyBorder="1" applyAlignment="1">
      <alignment wrapText="1"/>
    </xf>
    <xf numFmtId="0" fontId="29" fillId="0" borderId="29" xfId="0" applyFont="1" applyBorder="1"/>
    <xf numFmtId="0" fontId="30" fillId="0" borderId="30" xfId="0" applyFont="1" applyBorder="1" applyAlignment="1">
      <alignment wrapText="1"/>
    </xf>
    <xf numFmtId="165" fontId="30" fillId="0" borderId="30" xfId="3" applyNumberFormat="1" applyFont="1" applyBorder="1"/>
    <xf numFmtId="165" fontId="30" fillId="0" borderId="31" xfId="3" applyNumberFormat="1" applyFont="1" applyBorder="1"/>
    <xf numFmtId="3" fontId="6" fillId="3" borderId="1" xfId="0" applyNumberFormat="1" applyFont="1" applyFill="1" applyBorder="1"/>
    <xf numFmtId="0" fontId="6" fillId="3" borderId="4" xfId="0" applyFont="1" applyFill="1" applyBorder="1"/>
    <xf numFmtId="3" fontId="6" fillId="3" borderId="4" xfId="0" applyNumberFormat="1" applyFont="1" applyFill="1" applyBorder="1"/>
    <xf numFmtId="0" fontId="5" fillId="3" borderId="1" xfId="0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/>
    <xf numFmtId="0" fontId="1" fillId="3" borderId="0" xfId="0" applyFont="1" applyFill="1"/>
    <xf numFmtId="3" fontId="1" fillId="3" borderId="0" xfId="0" applyNumberFormat="1" applyFont="1" applyFill="1"/>
    <xf numFmtId="0" fontId="2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11" fillId="3" borderId="4" xfId="0" applyFont="1" applyFill="1" applyBorder="1"/>
    <xf numFmtId="3" fontId="11" fillId="3" borderId="4" xfId="0" applyNumberFormat="1" applyFont="1" applyFill="1" applyBorder="1"/>
    <xf numFmtId="0" fontId="6" fillId="3" borderId="1" xfId="0" applyFont="1" applyFill="1" applyBorder="1"/>
    <xf numFmtId="0" fontId="14" fillId="3" borderId="0" xfId="0" applyFont="1" applyFill="1"/>
    <xf numFmtId="0" fontId="15" fillId="3" borderId="0" xfId="0" applyFont="1" applyFill="1"/>
    <xf numFmtId="165" fontId="23" fillId="3" borderId="4" xfId="3" applyNumberFormat="1" applyFont="1" applyFill="1" applyBorder="1" applyAlignment="1">
      <alignment horizontal="right"/>
    </xf>
    <xf numFmtId="165" fontId="22" fillId="3" borderId="4" xfId="3" applyNumberFormat="1" applyFont="1" applyFill="1" applyBorder="1" applyAlignment="1">
      <alignment horizontal="right"/>
    </xf>
    <xf numFmtId="0" fontId="23" fillId="3" borderId="4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horizontal="right"/>
    </xf>
    <xf numFmtId="0" fontId="26" fillId="3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right"/>
    </xf>
    <xf numFmtId="0" fontId="20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 wrapText="1"/>
    </xf>
    <xf numFmtId="49" fontId="24" fillId="2" borderId="4" xfId="0" applyNumberFormat="1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3" fontId="19" fillId="0" borderId="4" xfId="0" applyNumberFormat="1" applyFont="1" applyBorder="1" applyAlignment="1">
      <alignment horizontal="right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left" vertical="top" wrapText="1"/>
    </xf>
    <xf numFmtId="3" fontId="25" fillId="0" borderId="4" xfId="0" applyNumberFormat="1" applyFont="1" applyBorder="1" applyAlignment="1">
      <alignment horizontal="right" vertical="top" wrapText="1"/>
    </xf>
    <xf numFmtId="0" fontId="28" fillId="2" borderId="4" xfId="0" applyFont="1" applyFill="1" applyBorder="1" applyAlignment="1">
      <alignment horizontal="center" vertical="top" wrapText="1"/>
    </xf>
    <xf numFmtId="3" fontId="19" fillId="0" borderId="4" xfId="0" applyNumberFormat="1" applyFont="1" applyBorder="1" applyAlignment="1">
      <alignment horizontal="right" vertical="top"/>
    </xf>
    <xf numFmtId="0" fontId="26" fillId="0" borderId="0" xfId="0" applyFont="1" applyAlignment="1">
      <alignment horizontal="center"/>
    </xf>
    <xf numFmtId="0" fontId="24" fillId="0" borderId="0" xfId="0" applyFont="1"/>
    <xf numFmtId="0" fontId="26" fillId="4" borderId="14" xfId="0" applyFont="1" applyFill="1" applyBorder="1" applyAlignment="1">
      <alignment horizontal="center"/>
    </xf>
    <xf numFmtId="0" fontId="26" fillId="4" borderId="23" xfId="0" applyFont="1" applyFill="1" applyBorder="1" applyAlignment="1"/>
    <xf numFmtId="0" fontId="24" fillId="4" borderId="36" xfId="0" applyFont="1" applyFill="1" applyBorder="1" applyAlignment="1"/>
    <xf numFmtId="0" fontId="26" fillId="4" borderId="36" xfId="0" applyFont="1" applyFill="1" applyBorder="1" applyAlignment="1">
      <alignment horizontal="center"/>
    </xf>
    <xf numFmtId="0" fontId="26" fillId="4" borderId="35" xfId="0" applyFont="1" applyFill="1" applyBorder="1" applyAlignment="1"/>
    <xf numFmtId="0" fontId="24" fillId="4" borderId="11" xfId="0" applyFont="1" applyFill="1" applyBorder="1" applyAlignment="1"/>
    <xf numFmtId="0" fontId="26" fillId="4" borderId="11" xfId="0" applyFont="1" applyFill="1" applyBorder="1" applyAlignment="1">
      <alignment horizontal="center"/>
    </xf>
    <xf numFmtId="0" fontId="26" fillId="4" borderId="25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5" xfId="0" applyFont="1" applyBorder="1"/>
    <xf numFmtId="3" fontId="24" fillId="0" borderId="11" xfId="0" applyNumberFormat="1" applyFont="1" applyBorder="1" applyAlignment="1">
      <alignment horizontal="right"/>
    </xf>
    <xf numFmtId="3" fontId="24" fillId="0" borderId="11" xfId="0" applyNumberFormat="1" applyFont="1" applyFill="1" applyBorder="1" applyAlignment="1">
      <alignment horizontal="right"/>
    </xf>
    <xf numFmtId="3" fontId="24" fillId="0" borderId="11" xfId="0" applyNumberFormat="1" applyFont="1" applyBorder="1"/>
    <xf numFmtId="0" fontId="24" fillId="0" borderId="4" xfId="0" applyFont="1" applyBorder="1" applyAlignment="1">
      <alignment horizontal="center"/>
    </xf>
    <xf numFmtId="0" fontId="24" fillId="0" borderId="28" xfId="0" applyFont="1" applyBorder="1"/>
    <xf numFmtId="3" fontId="24" fillId="0" borderId="4" xfId="0" applyNumberFormat="1" applyFont="1" applyBorder="1" applyAlignment="1">
      <alignment horizontal="right"/>
    </xf>
    <xf numFmtId="3" fontId="24" fillId="0" borderId="4" xfId="0" applyNumberFormat="1" applyFont="1" applyFill="1" applyBorder="1" applyAlignment="1">
      <alignment horizontal="right"/>
    </xf>
    <xf numFmtId="3" fontId="24" fillId="0" borderId="4" xfId="0" applyNumberFormat="1" applyFont="1" applyBorder="1"/>
    <xf numFmtId="3" fontId="24" fillId="0" borderId="4" xfId="0" applyNumberFormat="1" applyFont="1" applyFill="1" applyBorder="1"/>
    <xf numFmtId="0" fontId="24" fillId="0" borderId="4" xfId="0" applyFont="1" applyBorder="1"/>
    <xf numFmtId="0" fontId="24" fillId="0" borderId="14" xfId="0" applyFont="1" applyBorder="1" applyAlignment="1">
      <alignment horizontal="center"/>
    </xf>
    <xf numFmtId="0" fontId="24" fillId="0" borderId="23" xfId="0" applyFont="1" applyBorder="1"/>
    <xf numFmtId="0" fontId="24" fillId="0" borderId="14" xfId="0" applyFont="1" applyBorder="1" applyAlignment="1">
      <alignment horizontal="right"/>
    </xf>
    <xf numFmtId="0" fontId="24" fillId="0" borderId="14" xfId="0" applyFont="1" applyBorder="1"/>
    <xf numFmtId="0" fontId="26" fillId="0" borderId="4" xfId="0" applyFont="1" applyBorder="1" applyAlignment="1">
      <alignment horizontal="center"/>
    </xf>
    <xf numFmtId="0" fontId="26" fillId="0" borderId="28" xfId="0" applyFont="1" applyBorder="1"/>
    <xf numFmtId="3" fontId="26" fillId="0" borderId="4" xfId="0" applyNumberFormat="1" applyFont="1" applyBorder="1" applyAlignment="1">
      <alignment horizontal="right"/>
    </xf>
    <xf numFmtId="3" fontId="26" fillId="0" borderId="4" xfId="0" applyNumberFormat="1" applyFont="1" applyBorder="1"/>
    <xf numFmtId="0" fontId="31" fillId="0" borderId="21" xfId="0" applyFont="1" applyBorder="1"/>
    <xf numFmtId="165" fontId="31" fillId="0" borderId="4" xfId="3" applyNumberFormat="1" applyFont="1" applyBorder="1"/>
    <xf numFmtId="165" fontId="31" fillId="0" borderId="22" xfId="3" applyNumberFormat="1" applyFont="1" applyBorder="1"/>
    <xf numFmtId="0" fontId="31" fillId="0" borderId="13" xfId="0" applyFont="1" applyBorder="1"/>
    <xf numFmtId="165" fontId="31" fillId="0" borderId="14" xfId="3" applyNumberFormat="1" applyFont="1" applyBorder="1"/>
    <xf numFmtId="165" fontId="31" fillId="0" borderId="15" xfId="3" applyNumberFormat="1" applyFont="1" applyBorder="1"/>
    <xf numFmtId="0" fontId="31" fillId="0" borderId="29" xfId="0" applyFont="1" applyBorder="1"/>
    <xf numFmtId="165" fontId="31" fillId="0" borderId="30" xfId="3" applyNumberFormat="1" applyFont="1" applyBorder="1"/>
    <xf numFmtId="165" fontId="31" fillId="0" borderId="31" xfId="3" applyNumberFormat="1" applyFont="1" applyBorder="1"/>
    <xf numFmtId="165" fontId="24" fillId="0" borderId="0" xfId="3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vertical="center" wrapText="1"/>
    </xf>
    <xf numFmtId="0" fontId="22" fillId="3" borderId="4" xfId="0" applyFont="1" applyFill="1" applyBorder="1"/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6" fillId="4" borderId="6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left" vertical="top" wrapText="1"/>
    </xf>
    <xf numFmtId="3" fontId="24" fillId="3" borderId="1" xfId="0" applyNumberFormat="1" applyFont="1" applyFill="1" applyBorder="1" applyAlignment="1">
      <alignment horizontal="right" vertical="top" wrapText="1"/>
    </xf>
    <xf numFmtId="0" fontId="26" fillId="3" borderId="1" xfId="0" applyFont="1" applyFill="1" applyBorder="1" applyAlignment="1">
      <alignment horizontal="left" vertical="top" wrapText="1"/>
    </xf>
    <xf numFmtId="3" fontId="26" fillId="3" borderId="1" xfId="0" applyNumberFormat="1" applyFont="1" applyFill="1" applyBorder="1" applyAlignment="1">
      <alignment horizontal="right" vertical="top" wrapText="1"/>
    </xf>
    <xf numFmtId="0" fontId="23" fillId="4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left" vertical="top" wrapText="1"/>
    </xf>
    <xf numFmtId="3" fontId="24" fillId="3" borderId="3" xfId="0" applyNumberFormat="1" applyFont="1" applyFill="1" applyBorder="1" applyAlignment="1">
      <alignment horizontal="right" vertical="top" wrapText="1"/>
    </xf>
    <xf numFmtId="0" fontId="26" fillId="3" borderId="3" xfId="0" applyFont="1" applyFill="1" applyBorder="1" applyAlignment="1">
      <alignment horizontal="left" vertical="top" wrapText="1"/>
    </xf>
    <xf numFmtId="3" fontId="26" fillId="3" borderId="3" xfId="0" applyNumberFormat="1" applyFont="1" applyFill="1" applyBorder="1" applyAlignment="1">
      <alignment horizontal="right" vertical="top" wrapText="1"/>
    </xf>
    <xf numFmtId="0" fontId="29" fillId="0" borderId="0" xfId="0" applyFont="1" applyFill="1"/>
    <xf numFmtId="0" fontId="20" fillId="0" borderId="0" xfId="0" applyFont="1" applyAlignment="1">
      <alignment horizontal="right"/>
    </xf>
    <xf numFmtId="0" fontId="26" fillId="4" borderId="4" xfId="0" applyFont="1" applyFill="1" applyBorder="1" applyAlignment="1">
      <alignment horizontal="center" vertical="top" wrapText="1"/>
    </xf>
    <xf numFmtId="0" fontId="24" fillId="3" borderId="4" xfId="0" applyFont="1" applyFill="1" applyBorder="1" applyAlignment="1">
      <alignment horizontal="center" vertical="top" wrapText="1"/>
    </xf>
    <xf numFmtId="0" fontId="24" fillId="3" borderId="4" xfId="0" applyFont="1" applyFill="1" applyBorder="1" applyAlignment="1">
      <alignment horizontal="left" vertical="top" wrapText="1"/>
    </xf>
    <xf numFmtId="3" fontId="24" fillId="3" borderId="4" xfId="0" applyNumberFormat="1" applyFont="1" applyFill="1" applyBorder="1" applyAlignment="1">
      <alignment horizontal="right" vertical="top" wrapText="1"/>
    </xf>
    <xf numFmtId="0" fontId="26" fillId="3" borderId="4" xfId="0" applyFont="1" applyFill="1" applyBorder="1" applyAlignment="1">
      <alignment horizontal="center" vertical="top" wrapText="1"/>
    </xf>
    <xf numFmtId="0" fontId="26" fillId="3" borderId="4" xfId="0" applyFont="1" applyFill="1" applyBorder="1" applyAlignment="1">
      <alignment horizontal="left" vertical="top" wrapText="1"/>
    </xf>
    <xf numFmtId="3" fontId="26" fillId="3" borderId="4" xfId="0" applyNumberFormat="1" applyFont="1" applyFill="1" applyBorder="1" applyAlignment="1">
      <alignment horizontal="right" vertical="top" wrapText="1"/>
    </xf>
    <xf numFmtId="0" fontId="29" fillId="3" borderId="0" xfId="0" applyFont="1" applyFill="1"/>
    <xf numFmtId="0" fontId="23" fillId="4" borderId="1" xfId="0" applyFont="1" applyFill="1" applyBorder="1" applyAlignment="1">
      <alignment horizontal="center"/>
    </xf>
    <xf numFmtId="3" fontId="26" fillId="4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/>
    <xf numFmtId="3" fontId="23" fillId="3" borderId="1" xfId="0" applyNumberFormat="1" applyFont="1" applyFill="1" applyBorder="1"/>
    <xf numFmtId="3" fontId="23" fillId="0" borderId="1" xfId="0" applyNumberFormat="1" applyFont="1" applyBorder="1"/>
    <xf numFmtId="0" fontId="22" fillId="3" borderId="1" xfId="0" applyFont="1" applyFill="1" applyBorder="1"/>
    <xf numFmtId="3" fontId="22" fillId="3" borderId="1" xfId="0" applyNumberFormat="1" applyFont="1" applyFill="1" applyBorder="1"/>
    <xf numFmtId="3" fontId="22" fillId="0" borderId="1" xfId="0" applyNumberFormat="1" applyFont="1" applyBorder="1"/>
    <xf numFmtId="3" fontId="22" fillId="3" borderId="4" xfId="0" applyNumberFormat="1" applyFont="1" applyFill="1" applyBorder="1"/>
    <xf numFmtId="3" fontId="22" fillId="0" borderId="4" xfId="0" applyNumberFormat="1" applyFont="1" applyBorder="1"/>
    <xf numFmtId="0" fontId="22" fillId="3" borderId="1" xfId="0" applyFont="1" applyFill="1" applyBorder="1" applyAlignment="1">
      <alignment wrapText="1"/>
    </xf>
    <xf numFmtId="0" fontId="24" fillId="3" borderId="1" xfId="1" applyFont="1" applyFill="1" applyBorder="1" applyAlignment="1" applyProtection="1"/>
    <xf numFmtId="3" fontId="24" fillId="3" borderId="1" xfId="0" applyNumberFormat="1" applyFont="1" applyFill="1" applyBorder="1"/>
    <xf numFmtId="3" fontId="24" fillId="0" borderId="1" xfId="0" applyNumberFormat="1" applyFont="1" applyBorder="1"/>
    <xf numFmtId="0" fontId="24" fillId="3" borderId="4" xfId="1" applyFont="1" applyFill="1" applyBorder="1" applyAlignment="1" applyProtection="1"/>
    <xf numFmtId="3" fontId="24" fillId="3" borderId="4" xfId="0" applyNumberFormat="1" applyFont="1" applyFill="1" applyBorder="1"/>
    <xf numFmtId="0" fontId="32" fillId="3" borderId="1" xfId="0" applyFont="1" applyFill="1" applyBorder="1"/>
    <xf numFmtId="3" fontId="32" fillId="3" borderId="1" xfId="0" applyNumberFormat="1" applyFont="1" applyFill="1" applyBorder="1"/>
    <xf numFmtId="0" fontId="32" fillId="3" borderId="4" xfId="0" applyFont="1" applyFill="1" applyBorder="1"/>
    <xf numFmtId="3" fontId="32" fillId="3" borderId="4" xfId="0" applyNumberFormat="1" applyFont="1" applyFill="1" applyBorder="1"/>
    <xf numFmtId="3" fontId="23" fillId="3" borderId="4" xfId="0" applyNumberFormat="1" applyFont="1" applyFill="1" applyBorder="1"/>
    <xf numFmtId="0" fontId="22" fillId="0" borderId="0" xfId="0" applyFont="1"/>
    <xf numFmtId="3" fontId="23" fillId="0" borderId="0" xfId="0" applyNumberFormat="1" applyFont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3" fillId="4" borderId="1" xfId="0" applyFont="1" applyFill="1" applyBorder="1" applyAlignment="1">
      <alignment horizontal="center" vertical="center"/>
    </xf>
    <xf numFmtId="3" fontId="26" fillId="3" borderId="4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3" fontId="23" fillId="3" borderId="4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20" fillId="3" borderId="1" xfId="0" applyFont="1" applyFill="1" applyBorder="1"/>
    <xf numFmtId="0" fontId="24" fillId="3" borderId="1" xfId="0" applyFont="1" applyFill="1" applyBorder="1" applyAlignment="1">
      <alignment horizontal="right" wrapText="1"/>
    </xf>
    <xf numFmtId="0" fontId="24" fillId="3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0" fontId="23" fillId="4" borderId="4" xfId="0" applyFont="1" applyFill="1" applyBorder="1" applyAlignment="1">
      <alignment horizontal="center"/>
    </xf>
    <xf numFmtId="3" fontId="26" fillId="4" borderId="4" xfId="0" applyNumberFormat="1" applyFont="1" applyFill="1" applyBorder="1" applyAlignment="1">
      <alignment horizontal="center" wrapText="1"/>
    </xf>
    <xf numFmtId="3" fontId="26" fillId="4" borderId="4" xfId="0" applyNumberFormat="1" applyFont="1" applyFill="1" applyBorder="1" applyAlignment="1">
      <alignment horizontal="center"/>
    </xf>
    <xf numFmtId="0" fontId="23" fillId="3" borderId="4" xfId="0" applyFont="1" applyFill="1" applyBorder="1"/>
    <xf numFmtId="3" fontId="29" fillId="3" borderId="4" xfId="0" applyNumberFormat="1" applyFont="1" applyFill="1" applyBorder="1" applyAlignment="1">
      <alignment horizontal="right"/>
    </xf>
    <xf numFmtId="3" fontId="29" fillId="3" borderId="4" xfId="0" applyNumberFormat="1" applyFont="1" applyFill="1" applyBorder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165" fontId="29" fillId="0" borderId="1" xfId="3" applyNumberFormat="1" applyFont="1" applyBorder="1" applyAlignment="1">
      <alignment horizontal="center"/>
    </xf>
    <xf numFmtId="0" fontId="23" fillId="0" borderId="0" xfId="0" applyFont="1"/>
    <xf numFmtId="0" fontId="23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right" vertical="center"/>
    </xf>
    <xf numFmtId="3" fontId="22" fillId="3" borderId="4" xfId="0" applyNumberFormat="1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0" fontId="22" fillId="3" borderId="4" xfId="0" applyFont="1" applyFill="1" applyBorder="1" applyAlignment="1">
      <alignment horizontal="left"/>
    </xf>
    <xf numFmtId="0" fontId="20" fillId="3" borderId="4" xfId="0" applyFont="1" applyFill="1" applyBorder="1" applyAlignment="1">
      <alignment horizontal="left"/>
    </xf>
    <xf numFmtId="0" fontId="20" fillId="3" borderId="4" xfId="0" applyFont="1" applyFill="1" applyBorder="1"/>
    <xf numFmtId="0" fontId="24" fillId="3" borderId="4" xfId="0" applyFont="1" applyFill="1" applyBorder="1"/>
    <xf numFmtId="0" fontId="23" fillId="3" borderId="4" xfId="0" applyFont="1" applyFill="1" applyBorder="1" applyAlignment="1">
      <alignment horizontal="left"/>
    </xf>
    <xf numFmtId="49" fontId="28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24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165" fontId="31" fillId="0" borderId="30" xfId="3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26" xfId="0" applyFont="1" applyBorder="1" applyAlignment="1">
      <alignment horizontal="right"/>
    </xf>
    <xf numFmtId="0" fontId="24" fillId="4" borderId="16" xfId="0" applyFont="1" applyFill="1" applyBorder="1" applyAlignment="1">
      <alignment horizontal="center" vertical="top" wrapText="1"/>
    </xf>
    <xf numFmtId="0" fontId="24" fillId="4" borderId="17" xfId="0" applyFont="1" applyFill="1" applyBorder="1" applyAlignment="1">
      <alignment horizontal="center" vertical="top" wrapText="1"/>
    </xf>
    <xf numFmtId="0" fontId="24" fillId="4" borderId="18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5" fontId="31" fillId="0" borderId="14" xfId="3" applyNumberFormat="1" applyFont="1" applyBorder="1" applyAlignment="1">
      <alignment horizontal="center"/>
    </xf>
    <xf numFmtId="0" fontId="24" fillId="4" borderId="19" xfId="0" applyFont="1" applyFill="1" applyBorder="1" applyAlignment="1">
      <alignment horizontal="center" vertical="top" wrapText="1"/>
    </xf>
    <xf numFmtId="0" fontId="24" fillId="4" borderId="20" xfId="0" applyFont="1" applyFill="1" applyBorder="1" applyAlignment="1">
      <alignment horizontal="center" vertical="top" wrapText="1"/>
    </xf>
    <xf numFmtId="0" fontId="24" fillId="4" borderId="27" xfId="0" applyFont="1" applyFill="1" applyBorder="1" applyAlignment="1">
      <alignment horizontal="center" vertical="top" wrapText="1"/>
    </xf>
    <xf numFmtId="0" fontId="24" fillId="4" borderId="28" xfId="0" applyFont="1" applyFill="1" applyBorder="1" applyAlignment="1">
      <alignment horizontal="center" vertical="top" wrapText="1"/>
    </xf>
    <xf numFmtId="165" fontId="29" fillId="0" borderId="4" xfId="3" applyNumberFormat="1" applyFont="1" applyBorder="1" applyAlignment="1">
      <alignment horizontal="center"/>
    </xf>
    <xf numFmtId="165" fontId="31" fillId="0" borderId="4" xfId="3" applyNumberFormat="1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7" fillId="0" borderId="26" xfId="0" applyFont="1" applyBorder="1" applyAlignment="1">
      <alignment horizontal="right" vertical="center"/>
    </xf>
    <xf numFmtId="0" fontId="24" fillId="4" borderId="7" xfId="2" applyFont="1" applyFill="1" applyBorder="1" applyAlignment="1">
      <alignment horizontal="center" vertical="center" wrapText="1"/>
    </xf>
    <xf numFmtId="0" fontId="24" fillId="4" borderId="8" xfId="2" applyFont="1" applyFill="1" applyBorder="1" applyAlignment="1">
      <alignment vertical="center"/>
    </xf>
    <xf numFmtId="0" fontId="24" fillId="4" borderId="9" xfId="2" applyFont="1" applyFill="1" applyBorder="1" applyAlignment="1">
      <alignment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23" fillId="4" borderId="4" xfId="0" applyFont="1" applyFill="1" applyBorder="1" applyAlignment="1">
      <alignment horizontal="center" wrapText="1"/>
    </xf>
    <xf numFmtId="0" fontId="24" fillId="4" borderId="4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165" fontId="26" fillId="0" borderId="0" xfId="3" applyNumberFormat="1" applyFont="1" applyAlignment="1">
      <alignment horizontal="center" vertical="center"/>
    </xf>
    <xf numFmtId="0" fontId="28" fillId="2" borderId="4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24" xfId="0" applyBorder="1" applyAlignment="1">
      <alignment horizontal="center"/>
    </xf>
  </cellXfs>
  <cellStyles count="4">
    <cellStyle name="Ezres" xfId="3" builtinId="3"/>
    <cellStyle name="Hivatkozás" xfId="1" builtinId="8"/>
    <cellStyle name="Normál" xfId="0" builtinId="0"/>
    <cellStyle name="Normál 4" xfId="2" xr:uid="{00000000-0005-0000-0000-000003000000}"/>
  </cellStyles>
  <dxfs count="0"/>
  <tableStyles count="0" defaultTableStyle="TableStyleMedium9" defaultPivotStyle="PivotStyleLight16"/>
  <colors>
    <mruColors>
      <color rgb="FF99FF99"/>
      <color rgb="FF00CC99"/>
      <color rgb="FF00FFFF"/>
      <color rgb="FFFF33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4" zoomScale="85" workbookViewId="0">
      <selection activeCell="D19" sqref="D19"/>
    </sheetView>
  </sheetViews>
  <sheetFormatPr defaultColWidth="9.109375" defaultRowHeight="15.6" x14ac:dyDescent="0.3"/>
  <cols>
    <col min="1" max="1" width="78" style="1" customWidth="1"/>
    <col min="2" max="2" width="17.5546875" style="1" customWidth="1"/>
    <col min="3" max="3" width="17" style="1" bestFit="1" customWidth="1"/>
    <col min="4" max="4" width="22.6640625" style="1" bestFit="1" customWidth="1"/>
    <col min="5" max="16384" width="9.109375" style="1"/>
  </cols>
  <sheetData>
    <row r="1" spans="1:4" x14ac:dyDescent="0.3">
      <c r="A1" s="245" t="s">
        <v>956</v>
      </c>
      <c r="B1" s="245"/>
      <c r="C1" s="245"/>
      <c r="D1" s="245"/>
    </row>
    <row r="3" spans="1:4" x14ac:dyDescent="0.3">
      <c r="A3" s="245" t="s">
        <v>957</v>
      </c>
      <c r="B3" s="245"/>
      <c r="C3" s="245"/>
      <c r="D3" s="245"/>
    </row>
    <row r="4" spans="1:4" x14ac:dyDescent="0.3">
      <c r="A4" s="245" t="s">
        <v>21</v>
      </c>
      <c r="B4" s="245"/>
      <c r="C4" s="245"/>
      <c r="D4" s="245"/>
    </row>
    <row r="5" spans="1:4" ht="20.25" customHeight="1" x14ac:dyDescent="0.35">
      <c r="A5" s="3"/>
      <c r="B5" s="6"/>
      <c r="C5" s="6"/>
      <c r="D5" s="6" t="s">
        <v>802</v>
      </c>
    </row>
    <row r="6" spans="1:4" ht="36.75" customHeight="1" x14ac:dyDescent="0.3">
      <c r="A6" s="100" t="s">
        <v>803</v>
      </c>
      <c r="B6" s="101" t="s">
        <v>958</v>
      </c>
      <c r="C6" s="101" t="s">
        <v>959</v>
      </c>
      <c r="D6" s="101" t="s">
        <v>960</v>
      </c>
    </row>
    <row r="7" spans="1:4" x14ac:dyDescent="0.3">
      <c r="A7" s="30" t="s">
        <v>0</v>
      </c>
      <c r="B7" s="29">
        <f>'2.kiad-bev.'!B23</f>
        <v>11317832</v>
      </c>
      <c r="C7" s="29">
        <f>'2.kiad-bev.'!C23</f>
        <v>17655975</v>
      </c>
      <c r="D7" s="29">
        <f>'2.kiad-bev.'!D23</f>
        <v>11387832</v>
      </c>
    </row>
    <row r="8" spans="1:4" x14ac:dyDescent="0.3">
      <c r="A8" s="30" t="s">
        <v>1</v>
      </c>
      <c r="B8" s="29">
        <f>'2.kiad-bev.'!B24</f>
        <v>1764466</v>
      </c>
      <c r="C8" s="29">
        <f>'2.kiad-bev.'!C24</f>
        <v>3146856</v>
      </c>
      <c r="D8" s="29">
        <f>'2.kiad-bev.'!D24</f>
        <v>2707215</v>
      </c>
    </row>
    <row r="9" spans="1:4" x14ac:dyDescent="0.3">
      <c r="A9" s="30" t="s">
        <v>2</v>
      </c>
      <c r="B9" s="29">
        <f>'2.kiad-bev.'!B50</f>
        <v>18654918</v>
      </c>
      <c r="C9" s="29">
        <f>'2.kiad-bev.'!C50</f>
        <v>25853511</v>
      </c>
      <c r="D9" s="29">
        <f>'2.kiad-bev.'!D50</f>
        <v>17897713</v>
      </c>
    </row>
    <row r="10" spans="1:4" x14ac:dyDescent="0.3">
      <c r="A10" s="30" t="s">
        <v>3</v>
      </c>
      <c r="B10" s="29">
        <f>'2.kiad-bev.'!B59</f>
        <v>3238000</v>
      </c>
      <c r="C10" s="29">
        <f>'2.kiad-bev.'!C59</f>
        <v>3238000</v>
      </c>
      <c r="D10" s="29">
        <f>'2.kiad-bev.'!D59</f>
        <v>2552339</v>
      </c>
    </row>
    <row r="11" spans="1:4" x14ac:dyDescent="0.3">
      <c r="A11" s="30" t="s">
        <v>4</v>
      </c>
      <c r="B11" s="29">
        <f>'2.kiad-bev.'!B65</f>
        <v>14212212</v>
      </c>
      <c r="C11" s="29">
        <f>'2.kiad-bev.'!C65</f>
        <v>25835836</v>
      </c>
      <c r="D11" s="29">
        <f>'2.kiad-bev.'!D65</f>
        <v>11246519</v>
      </c>
    </row>
    <row r="12" spans="1:4" x14ac:dyDescent="0.3">
      <c r="A12" s="30" t="s">
        <v>5</v>
      </c>
      <c r="B12" s="29">
        <f>'2.kiad-bev.'!B74</f>
        <v>35560000</v>
      </c>
      <c r="C12" s="29">
        <f>'2.kiad-bev.'!C74</f>
        <v>35543299</v>
      </c>
      <c r="D12" s="29">
        <f>'2.kiad-bev.'!D74</f>
        <v>2585838</v>
      </c>
    </row>
    <row r="13" spans="1:4" x14ac:dyDescent="0.3">
      <c r="A13" s="30" t="s">
        <v>6</v>
      </c>
      <c r="B13" s="29">
        <f>'2.kiad-bev.'!B79</f>
        <v>0</v>
      </c>
      <c r="C13" s="29">
        <f>'2.kiad-bev.'!C79</f>
        <v>10047580</v>
      </c>
      <c r="D13" s="29">
        <f>'2.kiad-bev.'!D79</f>
        <v>10047580</v>
      </c>
    </row>
    <row r="14" spans="1:4" x14ac:dyDescent="0.3">
      <c r="A14" s="30" t="s">
        <v>7</v>
      </c>
      <c r="B14" s="29">
        <f>'2.kiad-bev.'!B88</f>
        <v>0</v>
      </c>
      <c r="C14" s="29">
        <f>'2.kiad-bev.'!C88</f>
        <v>0</v>
      </c>
      <c r="D14" s="29">
        <f>'2.kiad-bev.'!D88</f>
        <v>0</v>
      </c>
    </row>
    <row r="15" spans="1:4" x14ac:dyDescent="0.3">
      <c r="A15" s="26" t="s">
        <v>8</v>
      </c>
      <c r="B15" s="27">
        <f>SUM(B7:B14)</f>
        <v>84747428</v>
      </c>
      <c r="C15" s="27">
        <f>SUM(C7:C14)</f>
        <v>121321057</v>
      </c>
      <c r="D15" s="27">
        <f>SUM(D7:D14)</f>
        <v>58425036</v>
      </c>
    </row>
    <row r="16" spans="1:4" x14ac:dyDescent="0.3">
      <c r="A16" s="30" t="s">
        <v>9</v>
      </c>
      <c r="B16" s="29">
        <f>'2.kiad-bev.'!B113</f>
        <v>915935</v>
      </c>
      <c r="C16" s="29">
        <f>'2.kiad-bev.'!C113</f>
        <v>2027922</v>
      </c>
      <c r="D16" s="29">
        <f>'2.kiad-bev.'!D113</f>
        <v>2027922</v>
      </c>
    </row>
    <row r="17" spans="1:4" ht="17.399999999999999" x14ac:dyDescent="0.3">
      <c r="A17" s="76" t="s">
        <v>10</v>
      </c>
      <c r="B17" s="77">
        <f>B15+B16</f>
        <v>85663363</v>
      </c>
      <c r="C17" s="77">
        <f>C15+C16</f>
        <v>123348979</v>
      </c>
      <c r="D17" s="77">
        <f>SUM(D15,D16)</f>
        <v>60452958</v>
      </c>
    </row>
    <row r="18" spans="1:4" x14ac:dyDescent="0.3">
      <c r="A18" s="30" t="s">
        <v>11</v>
      </c>
      <c r="B18" s="27">
        <f>'2.kiad-bev.'!B133</f>
        <v>22913363</v>
      </c>
      <c r="C18" s="27">
        <f>'2.kiad-bev.'!C133</f>
        <v>33016836</v>
      </c>
      <c r="D18" s="27">
        <f>'2.kiad-bev.'!D133</f>
        <v>33016836</v>
      </c>
    </row>
    <row r="19" spans="1:4" x14ac:dyDescent="0.3">
      <c r="A19" s="30" t="s">
        <v>12</v>
      </c>
      <c r="B19" s="27">
        <v>0</v>
      </c>
      <c r="C19" s="27">
        <f>'2.kiad-bev.'!C139</f>
        <v>26881560</v>
      </c>
      <c r="D19" s="27">
        <f>'2.kiad-bev.'!D139</f>
        <v>20641097</v>
      </c>
    </row>
    <row r="20" spans="1:4" x14ac:dyDescent="0.3">
      <c r="A20" s="30" t="s">
        <v>13</v>
      </c>
      <c r="B20" s="29">
        <f>'2.kiad-bev.'!B151</f>
        <v>25150000</v>
      </c>
      <c r="C20" s="29">
        <f>'2.kiad-bev.'!C151</f>
        <v>26036307</v>
      </c>
      <c r="D20" s="29">
        <f>'2.kiad-bev.'!D151</f>
        <v>26036307</v>
      </c>
    </row>
    <row r="21" spans="1:4" x14ac:dyDescent="0.3">
      <c r="A21" s="30" t="s">
        <v>14</v>
      </c>
      <c r="B21" s="29">
        <v>0</v>
      </c>
      <c r="C21" s="29">
        <f>'2.kiad-bev.'!C164</f>
        <v>2325870</v>
      </c>
      <c r="D21" s="29">
        <f>'2.kiad-bev.'!D164</f>
        <v>2299309</v>
      </c>
    </row>
    <row r="22" spans="1:4" x14ac:dyDescent="0.3">
      <c r="A22" s="30" t="s">
        <v>15</v>
      </c>
      <c r="B22" s="29">
        <v>0</v>
      </c>
      <c r="C22" s="29">
        <v>0</v>
      </c>
      <c r="D22" s="29">
        <v>0</v>
      </c>
    </row>
    <row r="23" spans="1:4" x14ac:dyDescent="0.3">
      <c r="A23" s="30" t="s">
        <v>16</v>
      </c>
      <c r="B23" s="29">
        <v>0</v>
      </c>
      <c r="C23" s="29">
        <f>'2.kiad-bev.'!C176</f>
        <v>411580</v>
      </c>
      <c r="D23" s="29">
        <f>'2.kiad-bev.'!D176</f>
        <v>411580</v>
      </c>
    </row>
    <row r="24" spans="1:4" x14ac:dyDescent="0.3">
      <c r="A24" s="30" t="s">
        <v>17</v>
      </c>
      <c r="B24" s="29">
        <v>0</v>
      </c>
      <c r="C24" s="29"/>
      <c r="D24" s="29"/>
    </row>
    <row r="25" spans="1:4" x14ac:dyDescent="0.3">
      <c r="A25" s="26" t="s">
        <v>18</v>
      </c>
      <c r="B25" s="27">
        <f>SUM(B18:B24)</f>
        <v>48063363</v>
      </c>
      <c r="C25" s="27">
        <f>SUM(C18:C24)</f>
        <v>88672153</v>
      </c>
      <c r="D25" s="27">
        <f>SUM(D18:D24)</f>
        <v>82405129</v>
      </c>
    </row>
    <row r="26" spans="1:4" x14ac:dyDescent="0.3">
      <c r="A26" s="30" t="s">
        <v>19</v>
      </c>
      <c r="B26" s="29">
        <f>'2.kiad-bev.'!B208</f>
        <v>37600000</v>
      </c>
      <c r="C26" s="29">
        <f>'2.kiad-bev.'!C208</f>
        <v>34676826</v>
      </c>
      <c r="D26" s="29">
        <f>'2.kiad-bev.'!D208</f>
        <v>34676826</v>
      </c>
    </row>
    <row r="27" spans="1:4" ht="17.399999999999999" x14ac:dyDescent="0.3">
      <c r="A27" s="76" t="s">
        <v>20</v>
      </c>
      <c r="B27" s="77">
        <f>SUM(B26,B25)</f>
        <v>85663363</v>
      </c>
      <c r="C27" s="77">
        <f>SUM(C25:C26)</f>
        <v>123348979</v>
      </c>
      <c r="D27" s="77">
        <f>SUM(D25,D26)</f>
        <v>117081955</v>
      </c>
    </row>
  </sheetData>
  <mergeCells count="3">
    <mergeCell ref="A3:D3"/>
    <mergeCell ref="A4:D4"/>
    <mergeCell ref="A1:D1"/>
  </mergeCells>
  <phoneticPr fontId="4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workbookViewId="0">
      <selection activeCell="C9" sqref="C9"/>
    </sheetView>
  </sheetViews>
  <sheetFormatPr defaultColWidth="9.109375" defaultRowHeight="15.6" x14ac:dyDescent="0.3"/>
  <cols>
    <col min="1" max="1" width="50.5546875" style="11" customWidth="1"/>
    <col min="2" max="2" width="13.109375" style="11" customWidth="1"/>
    <col min="3" max="3" width="22.33203125" style="11" bestFit="1" customWidth="1"/>
    <col min="4" max="4" width="17" style="11" customWidth="1"/>
    <col min="5" max="16384" width="9.109375" style="11"/>
  </cols>
  <sheetData>
    <row r="1" spans="1:6" x14ac:dyDescent="0.3">
      <c r="A1" s="251" t="s">
        <v>1216</v>
      </c>
      <c r="B1" s="251"/>
      <c r="C1" s="251"/>
      <c r="D1" s="251"/>
    </row>
    <row r="2" spans="1:6" x14ac:dyDescent="0.3">
      <c r="A2" s="251" t="s">
        <v>957</v>
      </c>
      <c r="B2" s="251"/>
      <c r="C2" s="251"/>
      <c r="D2" s="251"/>
      <c r="E2" s="23"/>
    </row>
    <row r="3" spans="1:6" s="16" customFormat="1" ht="36" customHeight="1" x14ac:dyDescent="0.35">
      <c r="A3" s="273" t="s">
        <v>805</v>
      </c>
      <c r="B3" s="273"/>
      <c r="C3" s="273"/>
      <c r="D3" s="273"/>
      <c r="E3" s="15"/>
      <c r="F3" s="15"/>
    </row>
    <row r="4" spans="1:6" x14ac:dyDescent="0.3">
      <c r="A4" s="251" t="s">
        <v>203</v>
      </c>
      <c r="B4" s="251"/>
      <c r="C4" s="251"/>
      <c r="D4" s="251"/>
    </row>
    <row r="5" spans="1:6" x14ac:dyDescent="0.3">
      <c r="A5" s="58"/>
      <c r="B5" s="58"/>
      <c r="C5" s="58"/>
      <c r="D5" s="171" t="str">
        <f>+'1.rovatösszesenek'!D5</f>
        <v>adatok Ft-ban</v>
      </c>
    </row>
    <row r="6" spans="1:6" ht="30.75" customHeight="1" x14ac:dyDescent="0.3">
      <c r="A6" s="180" t="s">
        <v>283</v>
      </c>
      <c r="B6" s="181" t="s">
        <v>967</v>
      </c>
      <c r="C6" s="181" t="s">
        <v>968</v>
      </c>
      <c r="D6" s="181" t="s">
        <v>969</v>
      </c>
    </row>
    <row r="7" spans="1:6" x14ac:dyDescent="0.3">
      <c r="A7" s="231" t="s">
        <v>792</v>
      </c>
      <c r="B7" s="232">
        <v>0</v>
      </c>
      <c r="C7" s="233">
        <v>7017703</v>
      </c>
      <c r="D7" s="233">
        <v>685798</v>
      </c>
    </row>
    <row r="8" spans="1:6" x14ac:dyDescent="0.3">
      <c r="A8" s="231" t="s">
        <v>32</v>
      </c>
      <c r="B8" s="232">
        <v>0</v>
      </c>
      <c r="C8" s="233">
        <v>7328841</v>
      </c>
      <c r="D8" s="233">
        <v>1088390</v>
      </c>
    </row>
    <row r="9" spans="1:6" x14ac:dyDescent="0.3">
      <c r="A9" s="231" t="s">
        <v>793</v>
      </c>
      <c r="B9" s="232">
        <v>0</v>
      </c>
      <c r="C9" s="233">
        <v>402592</v>
      </c>
      <c r="D9" s="233">
        <v>402592</v>
      </c>
    </row>
    <row r="11" spans="1:6" x14ac:dyDescent="0.3">
      <c r="C11" s="50"/>
    </row>
  </sheetData>
  <mergeCells count="4">
    <mergeCell ref="A4:D4"/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F38"/>
  <sheetViews>
    <sheetView topLeftCell="A13" workbookViewId="0">
      <selection activeCell="D20" sqref="D20"/>
    </sheetView>
  </sheetViews>
  <sheetFormatPr defaultRowHeight="14.4" x14ac:dyDescent="0.3"/>
  <cols>
    <col min="1" max="1" width="70.6640625" bestFit="1" customWidth="1"/>
    <col min="2" max="2" width="16.44140625" customWidth="1"/>
    <col min="3" max="3" width="18.88671875" customWidth="1"/>
    <col min="4" max="4" width="28.109375" bestFit="1" customWidth="1"/>
    <col min="6" max="6" width="12.33203125" bestFit="1" customWidth="1"/>
  </cols>
  <sheetData>
    <row r="1" spans="1:5" x14ac:dyDescent="0.3">
      <c r="A1" s="251" t="s">
        <v>1217</v>
      </c>
      <c r="B1" s="251"/>
      <c r="C1" s="251"/>
      <c r="D1" s="251"/>
    </row>
    <row r="2" spans="1:5" ht="15.6" x14ac:dyDescent="0.3">
      <c r="A2" s="251" t="s">
        <v>957</v>
      </c>
      <c r="B2" s="251"/>
      <c r="C2" s="251"/>
      <c r="D2" s="251"/>
      <c r="E2" s="23"/>
    </row>
    <row r="3" spans="1:5" x14ac:dyDescent="0.3">
      <c r="A3" s="251" t="s">
        <v>246</v>
      </c>
      <c r="B3" s="251"/>
      <c r="C3" s="251"/>
      <c r="D3" s="251"/>
    </row>
    <row r="4" spans="1:5" x14ac:dyDescent="0.3">
      <c r="A4" s="251" t="s">
        <v>203</v>
      </c>
      <c r="B4" s="251"/>
      <c r="C4" s="251"/>
      <c r="D4" s="251"/>
    </row>
    <row r="5" spans="1:5" x14ac:dyDescent="0.3">
      <c r="A5" s="158"/>
      <c r="B5" s="171"/>
      <c r="C5" s="171"/>
      <c r="D5" s="171" t="str">
        <f>+'1.rovatösszesenek'!D5</f>
        <v>adatok Ft-ban</v>
      </c>
    </row>
    <row r="6" spans="1:5" ht="28.2" x14ac:dyDescent="0.3">
      <c r="A6" s="225" t="s">
        <v>220</v>
      </c>
      <c r="B6" s="226" t="s">
        <v>967</v>
      </c>
      <c r="C6" s="226" t="s">
        <v>974</v>
      </c>
      <c r="D6" s="227" t="s">
        <v>969</v>
      </c>
    </row>
    <row r="7" spans="1:5" x14ac:dyDescent="0.3">
      <c r="A7" s="93"/>
      <c r="B7" s="188">
        <v>0</v>
      </c>
      <c r="C7" s="188">
        <v>0</v>
      </c>
      <c r="D7" s="188">
        <v>0</v>
      </c>
    </row>
    <row r="8" spans="1:5" x14ac:dyDescent="0.3">
      <c r="A8" s="228" t="s">
        <v>33</v>
      </c>
      <c r="B8" s="200">
        <v>3500000</v>
      </c>
      <c r="C8" s="200">
        <v>8193623</v>
      </c>
      <c r="D8" s="200">
        <v>84000</v>
      </c>
    </row>
    <row r="9" spans="1:5" x14ac:dyDescent="0.3">
      <c r="A9" s="93" t="s">
        <v>975</v>
      </c>
      <c r="B9" s="188">
        <v>0</v>
      </c>
      <c r="C9" s="188">
        <v>8193623</v>
      </c>
      <c r="D9" s="188">
        <v>0</v>
      </c>
    </row>
    <row r="10" spans="1:5" x14ac:dyDescent="0.3">
      <c r="A10" s="93" t="s">
        <v>973</v>
      </c>
      <c r="B10" s="188">
        <v>3500000</v>
      </c>
      <c r="C10" s="188">
        <v>0</v>
      </c>
      <c r="D10" s="188">
        <v>0</v>
      </c>
    </row>
    <row r="11" spans="1:5" x14ac:dyDescent="0.3">
      <c r="A11" s="93" t="s">
        <v>976</v>
      </c>
      <c r="B11" s="188">
        <v>0</v>
      </c>
      <c r="C11" s="188">
        <v>0</v>
      </c>
      <c r="D11" s="188">
        <v>84000</v>
      </c>
    </row>
    <row r="12" spans="1:5" x14ac:dyDescent="0.3">
      <c r="A12" s="228" t="s">
        <v>34</v>
      </c>
      <c r="B12" s="200">
        <v>20000000</v>
      </c>
      <c r="C12" s="200">
        <f>SUM(C13:C14)</f>
        <v>16720118</v>
      </c>
      <c r="D12" s="200">
        <f>SUM(D13:D15)</f>
        <v>50000</v>
      </c>
    </row>
    <row r="13" spans="1:5" x14ac:dyDescent="0.3">
      <c r="A13" s="93" t="s">
        <v>977</v>
      </c>
      <c r="B13" s="188">
        <v>20000000</v>
      </c>
      <c r="C13" s="188">
        <v>11806377</v>
      </c>
      <c r="D13" s="188">
        <v>0</v>
      </c>
    </row>
    <row r="14" spans="1:5" s="17" customFormat="1" x14ac:dyDescent="0.3">
      <c r="A14" s="93" t="s">
        <v>978</v>
      </c>
      <c r="B14" s="188">
        <v>0</v>
      </c>
      <c r="C14" s="188">
        <v>4913741</v>
      </c>
      <c r="D14" s="188">
        <v>0</v>
      </c>
    </row>
    <row r="15" spans="1:5" x14ac:dyDescent="0.3">
      <c r="A15" s="93" t="s">
        <v>979</v>
      </c>
      <c r="B15" s="188"/>
      <c r="C15" s="188"/>
      <c r="D15" s="188">
        <v>50000</v>
      </c>
    </row>
    <row r="16" spans="1:5" x14ac:dyDescent="0.3">
      <c r="A16" s="228" t="s">
        <v>38</v>
      </c>
      <c r="B16" s="200">
        <v>500000</v>
      </c>
      <c r="C16" s="200">
        <v>500000</v>
      </c>
      <c r="D16" s="200">
        <v>180311</v>
      </c>
    </row>
    <row r="17" spans="1:6" x14ac:dyDescent="0.3">
      <c r="A17" s="93" t="s">
        <v>980</v>
      </c>
      <c r="B17" s="188">
        <v>500000</v>
      </c>
      <c r="C17" s="188">
        <v>500000</v>
      </c>
      <c r="D17" s="188">
        <v>180311</v>
      </c>
    </row>
    <row r="18" spans="1:6" x14ac:dyDescent="0.3">
      <c r="A18" s="228" t="s">
        <v>35</v>
      </c>
      <c r="B18" s="200">
        <f>SUM(B19:B29)</f>
        <v>4000000</v>
      </c>
      <c r="C18" s="200">
        <f>SUM(C19:C29)</f>
        <v>2573099</v>
      </c>
      <c r="D18" s="200">
        <f>SUM(D19:D29)</f>
        <v>1732411</v>
      </c>
    </row>
    <row r="19" spans="1:6" x14ac:dyDescent="0.3">
      <c r="A19" s="93" t="s">
        <v>943</v>
      </c>
      <c r="B19" s="188">
        <v>4000000</v>
      </c>
      <c r="C19" s="188">
        <v>840678</v>
      </c>
      <c r="D19" s="188">
        <v>0</v>
      </c>
    </row>
    <row r="20" spans="1:6" x14ac:dyDescent="0.3">
      <c r="A20" s="229" t="s">
        <v>982</v>
      </c>
      <c r="B20" s="230"/>
      <c r="C20" s="230">
        <v>857000</v>
      </c>
      <c r="D20" s="230">
        <v>857000</v>
      </c>
    </row>
    <row r="21" spans="1:6" x14ac:dyDescent="0.3">
      <c r="A21" s="229" t="s">
        <v>983</v>
      </c>
      <c r="B21" s="230">
        <f t="shared" ref="B21:B29" si="0">H18</f>
        <v>0</v>
      </c>
      <c r="C21" s="230">
        <v>426560</v>
      </c>
      <c r="D21" s="230">
        <v>426560</v>
      </c>
    </row>
    <row r="22" spans="1:6" x14ac:dyDescent="0.3">
      <c r="A22" s="229" t="s">
        <v>984</v>
      </c>
      <c r="B22" s="230">
        <f t="shared" si="0"/>
        <v>0</v>
      </c>
      <c r="C22" s="230">
        <v>94409</v>
      </c>
      <c r="D22" s="230">
        <v>94409</v>
      </c>
    </row>
    <row r="23" spans="1:6" x14ac:dyDescent="0.3">
      <c r="A23" s="229" t="s">
        <v>985</v>
      </c>
      <c r="B23" s="230">
        <f t="shared" si="0"/>
        <v>0</v>
      </c>
      <c r="C23" s="230">
        <v>121690</v>
      </c>
      <c r="D23" s="230">
        <v>121690</v>
      </c>
      <c r="F23" s="8"/>
    </row>
    <row r="24" spans="1:6" x14ac:dyDescent="0.3">
      <c r="A24" s="229" t="s">
        <v>986</v>
      </c>
      <c r="B24" s="230">
        <f t="shared" si="0"/>
        <v>0</v>
      </c>
      <c r="C24" s="230">
        <v>103921</v>
      </c>
      <c r="D24" s="230">
        <v>103911</v>
      </c>
    </row>
    <row r="25" spans="1:6" x14ac:dyDescent="0.3">
      <c r="A25" s="229" t="s">
        <v>987</v>
      </c>
      <c r="B25" s="230">
        <f t="shared" si="0"/>
        <v>0</v>
      </c>
      <c r="C25" s="230">
        <v>66920</v>
      </c>
      <c r="D25" s="230">
        <v>66920</v>
      </c>
    </row>
    <row r="26" spans="1:6" x14ac:dyDescent="0.3">
      <c r="A26" s="229" t="s">
        <v>988</v>
      </c>
      <c r="B26" s="230">
        <f t="shared" si="0"/>
        <v>0</v>
      </c>
      <c r="C26" s="230">
        <v>10080</v>
      </c>
      <c r="D26" s="230">
        <v>10080</v>
      </c>
    </row>
    <row r="27" spans="1:6" x14ac:dyDescent="0.3">
      <c r="A27" s="229" t="s">
        <v>989</v>
      </c>
      <c r="B27" s="230">
        <f t="shared" si="0"/>
        <v>0</v>
      </c>
      <c r="C27" s="230">
        <v>18892</v>
      </c>
      <c r="D27" s="230">
        <v>18892</v>
      </c>
    </row>
    <row r="28" spans="1:6" x14ac:dyDescent="0.3">
      <c r="A28" s="229" t="s">
        <v>990</v>
      </c>
      <c r="B28" s="230">
        <f t="shared" si="0"/>
        <v>0</v>
      </c>
      <c r="C28" s="230">
        <v>7079</v>
      </c>
      <c r="D28" s="230">
        <v>7079</v>
      </c>
    </row>
    <row r="29" spans="1:6" x14ac:dyDescent="0.3">
      <c r="A29" s="229" t="s">
        <v>991</v>
      </c>
      <c r="B29" s="230">
        <f t="shared" si="0"/>
        <v>0</v>
      </c>
      <c r="C29" s="230">
        <v>25870</v>
      </c>
      <c r="D29" s="230">
        <v>25870</v>
      </c>
      <c r="F29" s="8"/>
    </row>
    <row r="30" spans="1:6" x14ac:dyDescent="0.3">
      <c r="A30" s="228" t="s">
        <v>39</v>
      </c>
      <c r="B30" s="200">
        <v>7560000</v>
      </c>
      <c r="C30" s="200">
        <f>SUM(C19:C29)</f>
        <v>2573099</v>
      </c>
      <c r="D30" s="200">
        <v>539116</v>
      </c>
    </row>
    <row r="31" spans="1:6" x14ac:dyDescent="0.3">
      <c r="A31" s="228" t="s">
        <v>247</v>
      </c>
      <c r="B31" s="200">
        <f>SUM(B8,B12,B16,B18,B30)</f>
        <v>35560000</v>
      </c>
      <c r="C31" s="200">
        <f>SUM(C30,C18,C16,C12,C8)</f>
        <v>30559939</v>
      </c>
      <c r="D31" s="200">
        <f>SUM(D30,D18,D16,D12,D8)</f>
        <v>2585838</v>
      </c>
    </row>
    <row r="32" spans="1:6" x14ac:dyDescent="0.3">
      <c r="A32" s="228" t="s">
        <v>942</v>
      </c>
      <c r="B32" s="200">
        <v>0</v>
      </c>
      <c r="C32" s="200">
        <f>SUM(C33)</f>
        <v>7954000</v>
      </c>
      <c r="D32" s="200">
        <f>SUM(D33)</f>
        <v>7954000</v>
      </c>
    </row>
    <row r="33" spans="1:4" x14ac:dyDescent="0.3">
      <c r="A33" s="93" t="s">
        <v>981</v>
      </c>
      <c r="B33" s="188">
        <v>0</v>
      </c>
      <c r="C33" s="188">
        <v>7954000</v>
      </c>
      <c r="D33" s="188">
        <v>7954000</v>
      </c>
    </row>
    <row r="34" spans="1:4" x14ac:dyDescent="0.3">
      <c r="A34" s="228" t="s">
        <v>43</v>
      </c>
      <c r="B34" s="200">
        <v>0</v>
      </c>
      <c r="C34" s="200">
        <v>2093580</v>
      </c>
      <c r="D34" s="200">
        <v>2093580</v>
      </c>
    </row>
    <row r="35" spans="1:4" x14ac:dyDescent="0.3">
      <c r="A35" s="228" t="s">
        <v>248</v>
      </c>
      <c r="B35" s="200">
        <f>SUM(B32:B34)</f>
        <v>0</v>
      </c>
      <c r="C35" s="200">
        <f>SUM(C33,C34)</f>
        <v>10047580</v>
      </c>
      <c r="D35" s="200">
        <f>SUM(D32,D34)</f>
        <v>10047580</v>
      </c>
    </row>
    <row r="36" spans="1:4" x14ac:dyDescent="0.3">
      <c r="A36" s="157"/>
      <c r="B36" s="188"/>
      <c r="C36" s="188"/>
      <c r="D36" s="188"/>
    </row>
    <row r="37" spans="1:4" x14ac:dyDescent="0.3">
      <c r="A37" s="228" t="s">
        <v>249</v>
      </c>
      <c r="B37" s="200">
        <f>SUM(B31,B35)</f>
        <v>35560000</v>
      </c>
      <c r="C37" s="200">
        <f>SUM(C31,C35)</f>
        <v>40607519</v>
      </c>
      <c r="D37" s="200">
        <f>SUM(D31,D35)</f>
        <v>12633418</v>
      </c>
    </row>
    <row r="38" spans="1:4" x14ac:dyDescent="0.3">
      <c r="A38" s="58"/>
      <c r="B38" s="58"/>
      <c r="C38" s="58"/>
      <c r="D38" s="58"/>
    </row>
  </sheetData>
  <mergeCells count="4">
    <mergeCell ref="A4:D4"/>
    <mergeCell ref="A3:D3"/>
    <mergeCell ref="A2:D2"/>
    <mergeCell ref="A1:D1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21"/>
  <sheetViews>
    <sheetView workbookViewId="0">
      <selection sqref="A1:E1"/>
    </sheetView>
  </sheetViews>
  <sheetFormatPr defaultRowHeight="15.6" x14ac:dyDescent="0.3"/>
  <cols>
    <col min="1" max="1" width="10.6640625" style="1" customWidth="1"/>
    <col min="2" max="2" width="76.5546875" bestFit="1" customWidth="1"/>
    <col min="3" max="3" width="15.44140625" customWidth="1"/>
    <col min="4" max="4" width="18.109375" customWidth="1"/>
    <col min="5" max="5" width="17.6640625" customWidth="1"/>
  </cols>
  <sheetData>
    <row r="1" spans="1:7" ht="14.4" x14ac:dyDescent="0.3">
      <c r="A1" s="251" t="s">
        <v>1218</v>
      </c>
      <c r="B1" s="251"/>
      <c r="C1" s="251"/>
      <c r="D1" s="251"/>
      <c r="E1" s="251"/>
    </row>
    <row r="2" spans="1:7" ht="14.4" x14ac:dyDescent="0.3">
      <c r="A2" s="251" t="s">
        <v>957</v>
      </c>
      <c r="B2" s="251"/>
      <c r="C2" s="251"/>
      <c r="D2" s="251"/>
      <c r="E2" s="251"/>
    </row>
    <row r="3" spans="1:7" ht="14.4" x14ac:dyDescent="0.3">
      <c r="A3" s="273" t="s">
        <v>813</v>
      </c>
      <c r="B3" s="273"/>
      <c r="C3" s="273"/>
      <c r="D3" s="273"/>
      <c r="E3" s="273"/>
    </row>
    <row r="4" spans="1:7" ht="14.4" x14ac:dyDescent="0.3">
      <c r="A4" s="251" t="s">
        <v>203</v>
      </c>
      <c r="B4" s="251"/>
      <c r="C4" s="251"/>
      <c r="D4" s="251"/>
      <c r="E4" s="251"/>
    </row>
    <row r="5" spans="1:7" ht="14.4" x14ac:dyDescent="0.3">
      <c r="A5" s="201"/>
      <c r="B5" s="158"/>
      <c r="C5" s="171"/>
      <c r="D5" s="171"/>
      <c r="E5" s="171" t="str">
        <f>+'1.rovatösszesenek'!D5</f>
        <v>adatok Ft-ban</v>
      </c>
    </row>
    <row r="6" spans="1:7" ht="28.2" x14ac:dyDescent="0.3">
      <c r="A6" s="212" t="s">
        <v>218</v>
      </c>
      <c r="B6" s="212" t="s">
        <v>219</v>
      </c>
      <c r="C6" s="181" t="s">
        <v>967</v>
      </c>
      <c r="D6" s="181" t="s">
        <v>968</v>
      </c>
      <c r="E6" s="181" t="s">
        <v>969</v>
      </c>
    </row>
    <row r="7" spans="1:7" ht="14.4" x14ac:dyDescent="0.3">
      <c r="A7" s="185" t="s">
        <v>22</v>
      </c>
      <c r="B7" s="185" t="s">
        <v>222</v>
      </c>
      <c r="C7" s="188">
        <v>0</v>
      </c>
      <c r="D7" s="188">
        <v>287880</v>
      </c>
      <c r="E7" s="188">
        <v>287880</v>
      </c>
    </row>
    <row r="8" spans="1:7" s="18" customFormat="1" ht="14.4" x14ac:dyDescent="0.3">
      <c r="A8" s="198" t="s">
        <v>815</v>
      </c>
      <c r="B8" s="198" t="s">
        <v>814</v>
      </c>
      <c r="C8" s="199">
        <v>0</v>
      </c>
      <c r="D8" s="199">
        <v>287880</v>
      </c>
      <c r="E8" s="199">
        <v>287880</v>
      </c>
    </row>
    <row r="9" spans="1:7" ht="14.4" x14ac:dyDescent="0.3">
      <c r="A9" s="185" t="s">
        <v>23</v>
      </c>
      <c r="B9" s="185" t="s">
        <v>820</v>
      </c>
      <c r="C9" s="200">
        <f>SUM(C10:C14)</f>
        <v>3700000</v>
      </c>
      <c r="D9" s="200">
        <f>SUM(D10:D14)</f>
        <v>4450000</v>
      </c>
      <c r="E9" s="200">
        <f>SUM(E10:E14)</f>
        <v>4443539</v>
      </c>
    </row>
    <row r="10" spans="1:7" ht="14.4" x14ac:dyDescent="0.3">
      <c r="A10" s="221"/>
      <c r="B10" s="222" t="s">
        <v>231</v>
      </c>
      <c r="C10" s="188">
        <v>1000000</v>
      </c>
      <c r="D10" s="188">
        <v>1750000</v>
      </c>
      <c r="E10" s="188">
        <v>1750000</v>
      </c>
    </row>
    <row r="11" spans="1:7" ht="14.4" x14ac:dyDescent="0.3">
      <c r="A11" s="185"/>
      <c r="B11" s="223" t="s">
        <v>227</v>
      </c>
      <c r="C11" s="188">
        <v>1200000</v>
      </c>
      <c r="D11" s="188">
        <v>1200000</v>
      </c>
      <c r="E11" s="188">
        <v>1100000</v>
      </c>
    </row>
    <row r="12" spans="1:7" ht="14.4" x14ac:dyDescent="0.3">
      <c r="A12" s="185"/>
      <c r="B12" s="223" t="s">
        <v>226</v>
      </c>
      <c r="C12" s="188">
        <v>800000</v>
      </c>
      <c r="D12" s="188">
        <v>800000</v>
      </c>
      <c r="E12" s="188">
        <v>800000</v>
      </c>
      <c r="G12" s="8"/>
    </row>
    <row r="13" spans="1:7" ht="14.4" x14ac:dyDescent="0.3">
      <c r="A13" s="157"/>
      <c r="B13" s="95" t="s">
        <v>825</v>
      </c>
      <c r="C13" s="188">
        <v>700000</v>
      </c>
      <c r="D13" s="188">
        <v>700000</v>
      </c>
      <c r="E13" s="188">
        <v>593539</v>
      </c>
    </row>
    <row r="14" spans="1:7" ht="14.4" x14ac:dyDescent="0.3">
      <c r="A14" s="157"/>
      <c r="B14" s="95" t="s">
        <v>826</v>
      </c>
      <c r="C14" s="188">
        <v>0</v>
      </c>
      <c r="D14" s="188">
        <v>0</v>
      </c>
      <c r="E14" s="188">
        <v>200000</v>
      </c>
    </row>
    <row r="15" spans="1:7" ht="14.4" x14ac:dyDescent="0.3">
      <c r="A15" s="185" t="s">
        <v>24</v>
      </c>
      <c r="B15" s="185" t="s">
        <v>821</v>
      </c>
      <c r="C15" s="200">
        <f>SUM(C16:C18)</f>
        <v>815000</v>
      </c>
      <c r="D15" s="200">
        <f>SUM(D16:D18)</f>
        <v>6590100</v>
      </c>
      <c r="E15" s="200">
        <f>SUM(E16:E18)</f>
        <v>6515100</v>
      </c>
      <c r="G15" s="8"/>
    </row>
    <row r="16" spans="1:7" ht="14.4" x14ac:dyDescent="0.3">
      <c r="A16" s="185"/>
      <c r="B16" s="224" t="s">
        <v>228</v>
      </c>
      <c r="C16" s="188">
        <v>615000</v>
      </c>
      <c r="D16" s="188">
        <v>615000</v>
      </c>
      <c r="E16" s="188">
        <v>540000</v>
      </c>
    </row>
    <row r="17" spans="1:5" ht="14.4" x14ac:dyDescent="0.3">
      <c r="A17" s="185"/>
      <c r="B17" s="224" t="s">
        <v>992</v>
      </c>
      <c r="C17" s="188">
        <v>200000</v>
      </c>
      <c r="D17" s="188">
        <v>259500</v>
      </c>
      <c r="E17" s="188">
        <v>259500</v>
      </c>
    </row>
    <row r="18" spans="1:5" ht="14.4" x14ac:dyDescent="0.3">
      <c r="A18" s="157"/>
      <c r="B18" s="93" t="s">
        <v>824</v>
      </c>
      <c r="C18" s="188">
        <v>0</v>
      </c>
      <c r="D18" s="188">
        <v>5715600</v>
      </c>
      <c r="E18" s="188">
        <v>5715600</v>
      </c>
    </row>
    <row r="19" spans="1:5" ht="14.4" x14ac:dyDescent="0.3">
      <c r="A19" s="185" t="s">
        <v>221</v>
      </c>
      <c r="B19" s="185" t="s">
        <v>223</v>
      </c>
      <c r="C19" s="200">
        <v>9697212</v>
      </c>
      <c r="D19" s="200">
        <v>14507856</v>
      </c>
      <c r="E19" s="188"/>
    </row>
    <row r="20" spans="1:5" s="21" customFormat="1" ht="14.4" x14ac:dyDescent="0.3">
      <c r="A20" s="185" t="s">
        <v>221</v>
      </c>
      <c r="B20" s="185" t="s">
        <v>822</v>
      </c>
      <c r="C20" s="188"/>
      <c r="D20" s="188"/>
      <c r="E20" s="188"/>
    </row>
    <row r="21" spans="1:5" ht="14.4" x14ac:dyDescent="0.3">
      <c r="A21" s="185" t="s">
        <v>225</v>
      </c>
      <c r="B21" s="182" t="s">
        <v>224</v>
      </c>
      <c r="C21" s="200">
        <f>SUM(C7,C9,C15,C19)</f>
        <v>14212212</v>
      </c>
      <c r="D21" s="200">
        <f>SUM(D7,D9,D15,D19)</f>
        <v>25835836</v>
      </c>
      <c r="E21" s="200">
        <f>SUM(E7,E9,E15)</f>
        <v>11246519</v>
      </c>
    </row>
  </sheetData>
  <mergeCells count="4">
    <mergeCell ref="A4:E4"/>
    <mergeCell ref="A3:E3"/>
    <mergeCell ref="A2:E2"/>
    <mergeCell ref="A1:E1"/>
  </mergeCells>
  <phoneticPr fontId="4" type="noConversion"/>
  <printOptions horizontalCentered="1" verticalCentered="1"/>
  <pageMargins left="0.35433070866141736" right="0.74803149606299213" top="0.39370078740157483" bottom="0.39370078740157483" header="0.51181102362204722" footer="0.51181102362204722"/>
  <pageSetup paperSize="9" scale="9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E19"/>
  <sheetViews>
    <sheetView zoomScale="85" workbookViewId="0">
      <selection sqref="A1:E1"/>
    </sheetView>
  </sheetViews>
  <sheetFormatPr defaultColWidth="9.109375" defaultRowHeight="15.6" x14ac:dyDescent="0.3"/>
  <cols>
    <col min="1" max="1" width="10.44140625" style="19" bestFit="1" customWidth="1"/>
    <col min="2" max="2" width="77.88671875" style="19" bestFit="1" customWidth="1"/>
    <col min="3" max="3" width="17.6640625" style="19" customWidth="1"/>
    <col min="4" max="5" width="17" style="19" bestFit="1" customWidth="1"/>
    <col min="6" max="16384" width="9.109375" style="19"/>
  </cols>
  <sheetData>
    <row r="1" spans="1:5" x14ac:dyDescent="0.3">
      <c r="A1" s="274" t="s">
        <v>1219</v>
      </c>
      <c r="B1" s="274"/>
      <c r="C1" s="274"/>
      <c r="D1" s="274"/>
      <c r="E1" s="274"/>
    </row>
    <row r="2" spans="1:5" x14ac:dyDescent="0.25">
      <c r="A2" s="251" t="s">
        <v>957</v>
      </c>
      <c r="B2" s="251"/>
      <c r="C2" s="251"/>
      <c r="D2" s="251"/>
      <c r="E2" s="251"/>
    </row>
    <row r="3" spans="1:5" x14ac:dyDescent="0.3">
      <c r="A3" s="274" t="s">
        <v>210</v>
      </c>
      <c r="B3" s="274"/>
      <c r="C3" s="274"/>
      <c r="D3" s="274"/>
      <c r="E3" s="274"/>
    </row>
    <row r="4" spans="1:5" x14ac:dyDescent="0.3">
      <c r="A4" s="274" t="s">
        <v>203</v>
      </c>
      <c r="B4" s="274"/>
      <c r="C4" s="274"/>
      <c r="D4" s="274"/>
      <c r="E4" s="274"/>
    </row>
    <row r="5" spans="1:5" x14ac:dyDescent="0.3">
      <c r="A5" s="209"/>
      <c r="B5" s="210"/>
      <c r="C5" s="209"/>
      <c r="D5" s="211"/>
      <c r="E5" s="211" t="str">
        <f>+'1.rovatösszesenek'!D5</f>
        <v>adatok Ft-ban</v>
      </c>
    </row>
    <row r="6" spans="1:5" ht="27.6" x14ac:dyDescent="0.25">
      <c r="A6" s="212" t="s">
        <v>218</v>
      </c>
      <c r="B6" s="212" t="s">
        <v>219</v>
      </c>
      <c r="C6" s="181" t="s">
        <v>967</v>
      </c>
      <c r="D6" s="181" t="s">
        <v>968</v>
      </c>
      <c r="E6" s="181" t="s">
        <v>969</v>
      </c>
    </row>
    <row r="7" spans="1:5" x14ac:dyDescent="0.25">
      <c r="A7" s="94" t="s">
        <v>993</v>
      </c>
      <c r="B7" s="94" t="s">
        <v>994</v>
      </c>
      <c r="C7" s="213"/>
      <c r="D7" s="213">
        <v>945728</v>
      </c>
      <c r="E7" s="213">
        <v>813169</v>
      </c>
    </row>
    <row r="8" spans="1:5" s="20" customFormat="1" x14ac:dyDescent="0.3">
      <c r="A8" s="214" t="s">
        <v>807</v>
      </c>
      <c r="B8" s="214" t="s">
        <v>808</v>
      </c>
      <c r="C8" s="215"/>
      <c r="D8" s="215"/>
      <c r="E8" s="215"/>
    </row>
    <row r="9" spans="1:5" x14ac:dyDescent="0.3">
      <c r="A9" s="214" t="s">
        <v>211</v>
      </c>
      <c r="B9" s="214" t="s">
        <v>204</v>
      </c>
      <c r="C9" s="215"/>
      <c r="D9" s="215"/>
      <c r="E9" s="215"/>
    </row>
    <row r="10" spans="1:5" x14ac:dyDescent="0.3">
      <c r="A10" s="216" t="s">
        <v>211</v>
      </c>
      <c r="B10" s="216" t="s">
        <v>809</v>
      </c>
      <c r="C10" s="217"/>
      <c r="D10" s="217"/>
      <c r="E10" s="217"/>
    </row>
    <row r="11" spans="1:5" x14ac:dyDescent="0.3">
      <c r="A11" s="214" t="s">
        <v>810</v>
      </c>
      <c r="B11" s="214" t="s">
        <v>811</v>
      </c>
      <c r="C11" s="215"/>
      <c r="D11" s="215"/>
      <c r="E11" s="215"/>
    </row>
    <row r="12" spans="1:5" x14ac:dyDescent="0.3">
      <c r="A12" s="218" t="s">
        <v>212</v>
      </c>
      <c r="B12" s="218" t="s">
        <v>205</v>
      </c>
      <c r="C12" s="219">
        <v>0</v>
      </c>
      <c r="D12" s="219">
        <v>280000</v>
      </c>
      <c r="E12" s="219">
        <v>252000</v>
      </c>
    </row>
    <row r="13" spans="1:5" x14ac:dyDescent="0.3">
      <c r="A13" s="214" t="s">
        <v>213</v>
      </c>
      <c r="B13" s="214" t="s">
        <v>206</v>
      </c>
      <c r="C13" s="215"/>
      <c r="D13" s="215"/>
      <c r="E13" s="215"/>
    </row>
    <row r="14" spans="1:5" x14ac:dyDescent="0.3">
      <c r="A14" s="214" t="s">
        <v>214</v>
      </c>
      <c r="B14" s="214" t="s">
        <v>207</v>
      </c>
      <c r="C14" s="215"/>
      <c r="D14" s="215"/>
      <c r="E14" s="215"/>
    </row>
    <row r="15" spans="1:5" x14ac:dyDescent="0.3">
      <c r="A15" s="214" t="s">
        <v>215</v>
      </c>
      <c r="B15" s="214" t="s">
        <v>208</v>
      </c>
      <c r="C15" s="215">
        <v>200000</v>
      </c>
      <c r="D15" s="215">
        <v>200000</v>
      </c>
      <c r="E15" s="215">
        <v>0</v>
      </c>
    </row>
    <row r="16" spans="1:5" x14ac:dyDescent="0.3">
      <c r="A16" s="214" t="s">
        <v>216</v>
      </c>
      <c r="B16" s="214" t="s">
        <v>209</v>
      </c>
      <c r="C16" s="215">
        <v>3038000</v>
      </c>
      <c r="D16" s="215">
        <v>2758000</v>
      </c>
      <c r="E16" s="215">
        <v>2300339</v>
      </c>
    </row>
    <row r="17" spans="1:5" x14ac:dyDescent="0.3">
      <c r="A17" s="216" t="s">
        <v>216</v>
      </c>
      <c r="B17" s="216" t="s">
        <v>812</v>
      </c>
      <c r="C17" s="217"/>
      <c r="D17" s="217"/>
      <c r="E17" s="217">
        <v>880339</v>
      </c>
    </row>
    <row r="18" spans="1:5" ht="27.6" x14ac:dyDescent="0.3">
      <c r="A18" s="216" t="s">
        <v>216</v>
      </c>
      <c r="B18" s="220" t="s">
        <v>823</v>
      </c>
      <c r="C18" s="217"/>
      <c r="D18" s="217"/>
      <c r="E18" s="217">
        <v>40000</v>
      </c>
    </row>
    <row r="19" spans="1:5" x14ac:dyDescent="0.3">
      <c r="A19" s="214" t="s">
        <v>217</v>
      </c>
      <c r="B19" s="214" t="s">
        <v>210</v>
      </c>
      <c r="C19" s="215">
        <f>SUM(C7:C18)</f>
        <v>3238000</v>
      </c>
      <c r="D19" s="215">
        <f>SUM(D7:D18)</f>
        <v>4183728</v>
      </c>
      <c r="E19" s="215">
        <f>SUM(E7,E12,E16)</f>
        <v>3365508</v>
      </c>
    </row>
  </sheetData>
  <mergeCells count="4">
    <mergeCell ref="A4:E4"/>
    <mergeCell ref="A3:E3"/>
    <mergeCell ref="A2:E2"/>
    <mergeCell ref="A1:E1"/>
  </mergeCells>
  <phoneticPr fontId="4" type="noConversion"/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7"/>
  <sheetViews>
    <sheetView workbookViewId="0">
      <selection sqref="A1:B1"/>
    </sheetView>
  </sheetViews>
  <sheetFormatPr defaultColWidth="9.109375" defaultRowHeight="15.6" x14ac:dyDescent="0.3"/>
  <cols>
    <col min="1" max="1" width="75.33203125" style="1" customWidth="1"/>
    <col min="2" max="16384" width="9.109375" style="1"/>
  </cols>
  <sheetData>
    <row r="1" spans="1:5" x14ac:dyDescent="0.3">
      <c r="A1" s="251" t="s">
        <v>1220</v>
      </c>
      <c r="B1" s="251"/>
    </row>
    <row r="2" spans="1:5" ht="33" customHeight="1" x14ac:dyDescent="0.3">
      <c r="A2" s="276" t="s">
        <v>957</v>
      </c>
      <c r="B2" s="276"/>
      <c r="C2" s="31"/>
      <c r="D2" s="31"/>
      <c r="E2" s="31"/>
    </row>
    <row r="3" spans="1:5" x14ac:dyDescent="0.3">
      <c r="A3" s="275" t="s">
        <v>432</v>
      </c>
      <c r="B3" s="275"/>
    </row>
    <row r="4" spans="1:5" x14ac:dyDescent="0.3">
      <c r="A4" s="275" t="s">
        <v>203</v>
      </c>
      <c r="B4" s="275"/>
    </row>
    <row r="5" spans="1:5" x14ac:dyDescent="0.3">
      <c r="A5" s="201"/>
      <c r="B5" s="202"/>
    </row>
    <row r="6" spans="1:5" x14ac:dyDescent="0.3">
      <c r="A6" s="201"/>
      <c r="B6" s="202" t="s">
        <v>433</v>
      </c>
    </row>
    <row r="7" spans="1:5" x14ac:dyDescent="0.3">
      <c r="A7" s="203" t="s">
        <v>434</v>
      </c>
      <c r="B7" s="204">
        <v>0</v>
      </c>
    </row>
    <row r="8" spans="1:5" x14ac:dyDescent="0.3">
      <c r="A8" s="203" t="s">
        <v>435</v>
      </c>
      <c r="B8" s="204">
        <v>0</v>
      </c>
    </row>
    <row r="9" spans="1:5" x14ac:dyDescent="0.3">
      <c r="A9" s="203" t="s">
        <v>436</v>
      </c>
      <c r="B9" s="204">
        <v>0</v>
      </c>
    </row>
    <row r="10" spans="1:5" x14ac:dyDescent="0.3">
      <c r="A10" s="203" t="s">
        <v>437</v>
      </c>
      <c r="B10" s="204">
        <v>0</v>
      </c>
    </row>
    <row r="11" spans="1:5" x14ac:dyDescent="0.3">
      <c r="A11" s="205" t="s">
        <v>438</v>
      </c>
      <c r="B11" s="206">
        <f>SUM(B7:B10)</f>
        <v>0</v>
      </c>
    </row>
    <row r="12" spans="1:5" x14ac:dyDescent="0.3">
      <c r="A12" s="203" t="s">
        <v>439</v>
      </c>
      <c r="B12" s="204">
        <v>0</v>
      </c>
    </row>
    <row r="13" spans="1:5" ht="28.2" x14ac:dyDescent="0.3">
      <c r="A13" s="207" t="s">
        <v>440</v>
      </c>
      <c r="B13" s="204">
        <v>0</v>
      </c>
    </row>
    <row r="14" spans="1:5" x14ac:dyDescent="0.3">
      <c r="A14" s="203" t="s">
        <v>441</v>
      </c>
      <c r="B14" s="204">
        <v>0</v>
      </c>
    </row>
    <row r="15" spans="1:5" x14ac:dyDescent="0.3">
      <c r="A15" s="203" t="s">
        <v>442</v>
      </c>
      <c r="B15" s="204">
        <v>0</v>
      </c>
    </row>
    <row r="16" spans="1:5" x14ac:dyDescent="0.3">
      <c r="A16" s="203" t="s">
        <v>443</v>
      </c>
      <c r="B16" s="204">
        <v>1</v>
      </c>
    </row>
    <row r="17" spans="1:2" x14ac:dyDescent="0.3">
      <c r="A17" s="203" t="s">
        <v>444</v>
      </c>
      <c r="B17" s="204">
        <v>0</v>
      </c>
    </row>
    <row r="18" spans="1:2" x14ac:dyDescent="0.3">
      <c r="A18" s="203" t="s">
        <v>445</v>
      </c>
      <c r="B18" s="204">
        <v>0</v>
      </c>
    </row>
    <row r="19" spans="1:2" x14ac:dyDescent="0.3">
      <c r="A19" s="205" t="s">
        <v>446</v>
      </c>
      <c r="B19" s="206">
        <f>SUM(B12:B18)</f>
        <v>1</v>
      </c>
    </row>
    <row r="20" spans="1:2" x14ac:dyDescent="0.3">
      <c r="A20" s="203" t="s">
        <v>447</v>
      </c>
      <c r="B20" s="204">
        <v>1</v>
      </c>
    </row>
    <row r="21" spans="1:2" x14ac:dyDescent="0.3">
      <c r="A21" s="203" t="s">
        <v>448</v>
      </c>
      <c r="B21" s="204">
        <v>0</v>
      </c>
    </row>
    <row r="22" spans="1:2" x14ac:dyDescent="0.3">
      <c r="A22" s="203" t="s">
        <v>449</v>
      </c>
      <c r="B22" s="204">
        <v>3</v>
      </c>
    </row>
    <row r="23" spans="1:2" x14ac:dyDescent="0.3">
      <c r="A23" s="205" t="s">
        <v>450</v>
      </c>
      <c r="B23" s="206">
        <f>SUM(B20:B22)</f>
        <v>4</v>
      </c>
    </row>
    <row r="24" spans="1:2" x14ac:dyDescent="0.3">
      <c r="A24" s="203" t="s">
        <v>454</v>
      </c>
      <c r="B24" s="204">
        <v>1</v>
      </c>
    </row>
    <row r="25" spans="1:2" x14ac:dyDescent="0.3">
      <c r="A25" s="203" t="s">
        <v>451</v>
      </c>
      <c r="B25" s="204">
        <v>0</v>
      </c>
    </row>
    <row r="26" spans="1:2" x14ac:dyDescent="0.3">
      <c r="A26" s="205" t="s">
        <v>452</v>
      </c>
      <c r="B26" s="206">
        <f>SUM(B24:B25)</f>
        <v>1</v>
      </c>
    </row>
    <row r="27" spans="1:2" ht="33" customHeight="1" x14ac:dyDescent="0.3">
      <c r="A27" s="208" t="s">
        <v>453</v>
      </c>
      <c r="B27" s="206">
        <f>B11+B19+B23+B26</f>
        <v>6</v>
      </c>
    </row>
  </sheetData>
  <mergeCells count="4">
    <mergeCell ref="A4:B4"/>
    <mergeCell ref="A3:B3"/>
    <mergeCell ref="A1:B1"/>
    <mergeCell ref="A2:B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41"/>
  <sheetViews>
    <sheetView workbookViewId="0">
      <selection sqref="A1:D1"/>
    </sheetView>
  </sheetViews>
  <sheetFormatPr defaultRowHeight="14.4" x14ac:dyDescent="0.3"/>
  <cols>
    <col min="1" max="1" width="93.33203125" bestFit="1" customWidth="1"/>
    <col min="2" max="2" width="16.5546875" bestFit="1" customWidth="1"/>
    <col min="3" max="4" width="16.5546875" customWidth="1"/>
  </cols>
  <sheetData>
    <row r="1" spans="1:4" x14ac:dyDescent="0.3">
      <c r="A1" s="251" t="s">
        <v>1221</v>
      </c>
      <c r="B1" s="251"/>
      <c r="C1" s="251"/>
      <c r="D1" s="251"/>
    </row>
    <row r="2" spans="1:4" x14ac:dyDescent="0.3">
      <c r="A2" s="273" t="s">
        <v>957</v>
      </c>
      <c r="B2" s="273"/>
      <c r="C2" s="273"/>
      <c r="D2" s="273"/>
    </row>
    <row r="3" spans="1:4" x14ac:dyDescent="0.3">
      <c r="A3" s="251" t="s">
        <v>801</v>
      </c>
      <c r="B3" s="251"/>
      <c r="C3" s="251"/>
      <c r="D3" s="251"/>
    </row>
    <row r="4" spans="1:4" x14ac:dyDescent="0.3">
      <c r="A4" s="58"/>
      <c r="B4" s="58"/>
      <c r="C4" s="171"/>
      <c r="D4" s="171" t="str">
        <f>+'1.rovatösszesenek'!D5</f>
        <v>adatok Ft-ban</v>
      </c>
    </row>
    <row r="5" spans="1:4" ht="28.2" x14ac:dyDescent="0.3">
      <c r="A5" s="180" t="s">
        <v>220</v>
      </c>
      <c r="B5" s="181" t="s">
        <v>967</v>
      </c>
      <c r="C5" s="181" t="s">
        <v>968</v>
      </c>
      <c r="D5" s="181" t="s">
        <v>969</v>
      </c>
    </row>
    <row r="6" spans="1:4" x14ac:dyDescent="0.3">
      <c r="A6" s="182" t="s">
        <v>70</v>
      </c>
      <c r="B6" s="183">
        <f>SUM(B7:B14)</f>
        <v>8010080</v>
      </c>
      <c r="C6" s="183">
        <f>SUM(C7:C14)</f>
        <v>9474267</v>
      </c>
      <c r="D6" s="184">
        <f>SUM(D7:D14)</f>
        <v>7925140</v>
      </c>
    </row>
    <row r="7" spans="1:4" x14ac:dyDescent="0.3">
      <c r="A7" s="185" t="s">
        <v>71</v>
      </c>
      <c r="B7" s="186">
        <f>'2.kiad-bev.'!B8</f>
        <v>7660080</v>
      </c>
      <c r="C7" s="186">
        <f>'2.kiad-bev.'!C8</f>
        <v>8713793</v>
      </c>
      <c r="D7" s="187">
        <f>'2.kiad-bev.'!D8</f>
        <v>7308166</v>
      </c>
    </row>
    <row r="8" spans="1:4" x14ac:dyDescent="0.3">
      <c r="A8" s="157" t="s">
        <v>995</v>
      </c>
      <c r="B8" s="188"/>
      <c r="C8" s="188">
        <f>'2.kiad-bev.'!C9</f>
        <v>135301</v>
      </c>
      <c r="D8" s="189">
        <f>'2.kiad-bev.'!D9</f>
        <v>135301</v>
      </c>
    </row>
    <row r="9" spans="1:4" x14ac:dyDescent="0.3">
      <c r="A9" s="185" t="s">
        <v>72</v>
      </c>
      <c r="B9" s="186">
        <v>0</v>
      </c>
      <c r="C9" s="186">
        <v>0</v>
      </c>
      <c r="D9" s="187">
        <v>0</v>
      </c>
    </row>
    <row r="10" spans="1:4" x14ac:dyDescent="0.3">
      <c r="A10" s="185" t="s">
        <v>73</v>
      </c>
      <c r="B10" s="186">
        <v>0</v>
      </c>
      <c r="C10" s="186">
        <v>0</v>
      </c>
      <c r="D10" s="187">
        <v>0</v>
      </c>
    </row>
    <row r="11" spans="1:4" x14ac:dyDescent="0.3">
      <c r="A11" s="185" t="s">
        <v>74</v>
      </c>
      <c r="B11" s="186">
        <f>'2.kiad-bev.'!B12</f>
        <v>350000</v>
      </c>
      <c r="C11" s="186">
        <f>'2.kiad-bev.'!C12</f>
        <v>311525</v>
      </c>
      <c r="D11" s="187">
        <f>'2.kiad-bev.'!D12</f>
        <v>260225</v>
      </c>
    </row>
    <row r="12" spans="1:4" x14ac:dyDescent="0.3">
      <c r="A12" s="185" t="s">
        <v>75</v>
      </c>
      <c r="B12" s="186">
        <v>0</v>
      </c>
      <c r="C12" s="186"/>
      <c r="D12" s="187"/>
    </row>
    <row r="13" spans="1:4" x14ac:dyDescent="0.3">
      <c r="A13" s="185" t="s">
        <v>76</v>
      </c>
      <c r="B13" s="186">
        <v>0</v>
      </c>
      <c r="C13" s="186">
        <v>0</v>
      </c>
      <c r="D13" s="187">
        <v>0</v>
      </c>
    </row>
    <row r="14" spans="1:4" x14ac:dyDescent="0.3">
      <c r="A14" s="185" t="s">
        <v>80</v>
      </c>
      <c r="B14" s="186">
        <v>0</v>
      </c>
      <c r="C14" s="186">
        <f>'2.kiad-bev.'!C18</f>
        <v>313648</v>
      </c>
      <c r="D14" s="187">
        <f>'2.kiad-bev.'!D18</f>
        <v>221448</v>
      </c>
    </row>
    <row r="15" spans="1:4" x14ac:dyDescent="0.3">
      <c r="A15" s="182" t="s">
        <v>81</v>
      </c>
      <c r="B15" s="183">
        <f>SUM(B16:B18)</f>
        <v>3307752</v>
      </c>
      <c r="C15" s="183">
        <f>SUM(C16:C18)</f>
        <v>8181708</v>
      </c>
      <c r="D15" s="184">
        <f>SUM(D16:D18)</f>
        <v>3462692</v>
      </c>
    </row>
    <row r="16" spans="1:4" x14ac:dyDescent="0.3">
      <c r="A16" s="185" t="s">
        <v>82</v>
      </c>
      <c r="B16" s="186"/>
      <c r="C16" s="186">
        <f>'2.kiad-bev.'!C20</f>
        <v>3344651</v>
      </c>
      <c r="D16" s="187">
        <f>'2.kiad-bev.'!D20</f>
        <v>2032839</v>
      </c>
    </row>
    <row r="17" spans="1:4" ht="28.2" x14ac:dyDescent="0.3">
      <c r="A17" s="190" t="s">
        <v>83</v>
      </c>
      <c r="B17" s="186">
        <f>'2.kiad-bev.'!B21</f>
        <v>684152</v>
      </c>
      <c r="C17" s="186">
        <f>'2.kiad-bev.'!C21</f>
        <v>1334716</v>
      </c>
      <c r="D17" s="187">
        <f>'2.kiad-bev.'!D21</f>
        <v>1081736</v>
      </c>
    </row>
    <row r="18" spans="1:4" x14ac:dyDescent="0.3">
      <c r="A18" s="185" t="s">
        <v>84</v>
      </c>
      <c r="B18" s="186">
        <f>'2.kiad-bev.'!B22</f>
        <v>2623600</v>
      </c>
      <c r="C18" s="186">
        <f>'2.kiad-bev.'!C22</f>
        <v>3502341</v>
      </c>
      <c r="D18" s="187">
        <f>'2.kiad-bev.'!D22</f>
        <v>348117</v>
      </c>
    </row>
    <row r="19" spans="1:4" x14ac:dyDescent="0.3">
      <c r="A19" s="182" t="s">
        <v>85</v>
      </c>
      <c r="B19" s="183">
        <f>SUM(B6,B15)</f>
        <v>11317832</v>
      </c>
      <c r="C19" s="183">
        <f>SUM(C15,C6)</f>
        <v>17655975</v>
      </c>
      <c r="D19" s="183">
        <f>SUM(D6,D15)</f>
        <v>11387832</v>
      </c>
    </row>
    <row r="20" spans="1:4" x14ac:dyDescent="0.3">
      <c r="A20" s="182" t="s">
        <v>86</v>
      </c>
      <c r="B20" s="183">
        <f>+'2.kiad-bev.'!B24</f>
        <v>1764466</v>
      </c>
      <c r="C20" s="183">
        <f>+'2.kiad-bev.'!C24</f>
        <v>3146856</v>
      </c>
      <c r="D20" s="183">
        <f>+'2.kiad-bev.'!D24</f>
        <v>2707215</v>
      </c>
    </row>
    <row r="21" spans="1:4" x14ac:dyDescent="0.3">
      <c r="A21" s="182" t="s">
        <v>87</v>
      </c>
      <c r="B21" s="183">
        <f>SUM(B22:B24)</f>
        <v>2536456</v>
      </c>
      <c r="C21" s="183">
        <f>SUM(C22:C24)</f>
        <v>3921404</v>
      </c>
      <c r="D21" s="184">
        <f>SUM(D22:D24)</f>
        <v>3145024</v>
      </c>
    </row>
    <row r="22" spans="1:4" x14ac:dyDescent="0.3">
      <c r="A22" s="185" t="s">
        <v>88</v>
      </c>
      <c r="B22" s="186">
        <f>'2.kiad-bev.'!C26</f>
        <v>36456</v>
      </c>
      <c r="C22" s="186">
        <f>'2.kiad-bev.'!D26</f>
        <v>36456</v>
      </c>
      <c r="D22" s="187">
        <f>'2.kiad-bev.'!D26</f>
        <v>36456</v>
      </c>
    </row>
    <row r="23" spans="1:4" x14ac:dyDescent="0.3">
      <c r="A23" s="185" t="s">
        <v>89</v>
      </c>
      <c r="B23" s="186">
        <f>'2.kiad-bev.'!B27</f>
        <v>2500000</v>
      </c>
      <c r="C23" s="186">
        <f>'2.kiad-bev.'!C27</f>
        <v>3884948</v>
      </c>
      <c r="D23" s="187">
        <f>'2.kiad-bev.'!D27</f>
        <v>3108568</v>
      </c>
    </row>
    <row r="24" spans="1:4" x14ac:dyDescent="0.3">
      <c r="A24" s="185" t="s">
        <v>90</v>
      </c>
      <c r="B24" s="186">
        <v>0</v>
      </c>
      <c r="C24" s="186">
        <v>0</v>
      </c>
      <c r="D24" s="187">
        <v>0</v>
      </c>
    </row>
    <row r="25" spans="1:4" x14ac:dyDescent="0.3">
      <c r="A25" s="182" t="s">
        <v>91</v>
      </c>
      <c r="B25" s="183">
        <f>SUM(B26:B27)</f>
        <v>636000</v>
      </c>
      <c r="C25" s="183">
        <f>SUM(C26:C27)</f>
        <v>912000</v>
      </c>
      <c r="D25" s="184">
        <f>SUM(D26:D27)</f>
        <v>568865</v>
      </c>
    </row>
    <row r="26" spans="1:4" x14ac:dyDescent="0.3">
      <c r="A26" s="185" t="s">
        <v>92</v>
      </c>
      <c r="B26" s="186">
        <f>'2.kiad-bev.'!B30</f>
        <v>36000</v>
      </c>
      <c r="C26" s="186">
        <f>'2.kiad-bev.'!C30</f>
        <v>342000</v>
      </c>
      <c r="D26" s="187">
        <f>'2.kiad-bev.'!D30</f>
        <v>254129</v>
      </c>
    </row>
    <row r="27" spans="1:4" x14ac:dyDescent="0.3">
      <c r="A27" s="185" t="s">
        <v>93</v>
      </c>
      <c r="B27" s="186">
        <f>'2.kiad-bev.'!B31</f>
        <v>600000</v>
      </c>
      <c r="C27" s="186">
        <f>'2.kiad-bev.'!C31</f>
        <v>570000</v>
      </c>
      <c r="D27" s="187">
        <f>'2.kiad-bev.'!D31</f>
        <v>314736</v>
      </c>
    </row>
    <row r="28" spans="1:4" x14ac:dyDescent="0.3">
      <c r="A28" s="182" t="s">
        <v>94</v>
      </c>
      <c r="B28" s="183">
        <f>SUM(B29:B36)</f>
        <v>11220000</v>
      </c>
      <c r="C28" s="183">
        <f>SUM(C29:C36)</f>
        <v>15958960</v>
      </c>
      <c r="D28" s="184">
        <f>SUM(D29:D36)</f>
        <v>10938471</v>
      </c>
    </row>
    <row r="29" spans="1:4" x14ac:dyDescent="0.3">
      <c r="A29" s="185" t="s">
        <v>95</v>
      </c>
      <c r="B29" s="186">
        <f>'2.kiad-bev.'!B33</f>
        <v>2720000</v>
      </c>
      <c r="C29" s="186">
        <f>'2.kiad-bev.'!C33</f>
        <v>4587822</v>
      </c>
      <c r="D29" s="187">
        <f>'2.kiad-bev.'!D33</f>
        <v>2551052</v>
      </c>
    </row>
    <row r="30" spans="1:4" x14ac:dyDescent="0.3">
      <c r="A30" s="185" t="s">
        <v>96</v>
      </c>
      <c r="B30" s="186">
        <v>0</v>
      </c>
      <c r="C30" s="186">
        <v>0</v>
      </c>
      <c r="D30" s="187">
        <v>0</v>
      </c>
    </row>
    <row r="31" spans="1:4" x14ac:dyDescent="0.3">
      <c r="A31" s="185" t="s">
        <v>97</v>
      </c>
      <c r="B31" s="186">
        <v>0</v>
      </c>
      <c r="C31" s="186">
        <f>'2.kiad-bev.'!C35</f>
        <v>60000</v>
      </c>
      <c r="D31" s="187">
        <f>'2.kiad-bev.'!D35</f>
        <v>60000</v>
      </c>
    </row>
    <row r="32" spans="1:4" x14ac:dyDescent="0.3">
      <c r="A32" s="185" t="s">
        <v>98</v>
      </c>
      <c r="B32" s="186">
        <f>'2.kiad-bev.'!B36</f>
        <v>4000000</v>
      </c>
      <c r="C32" s="186">
        <f>'2.kiad-bev.'!C36</f>
        <v>3923825</v>
      </c>
      <c r="D32" s="187">
        <f>'2.kiad-bev.'!D36</f>
        <v>1366909</v>
      </c>
    </row>
    <row r="33" spans="1:5" x14ac:dyDescent="0.3">
      <c r="A33" s="185" t="s">
        <v>99</v>
      </c>
      <c r="B33" s="186">
        <v>0</v>
      </c>
      <c r="C33" s="186">
        <v>17790</v>
      </c>
      <c r="D33" s="187">
        <v>17790</v>
      </c>
    </row>
    <row r="34" spans="1:5" x14ac:dyDescent="0.3">
      <c r="A34" s="185" t="s">
        <v>100</v>
      </c>
      <c r="B34" s="186">
        <f>'2.kiad-bev.'!B38</f>
        <v>1200000</v>
      </c>
      <c r="C34" s="186">
        <f>'2.kiad-bev.'!C38</f>
        <v>1408467</v>
      </c>
      <c r="D34" s="187">
        <f>'2.kiad-bev.'!D38</f>
        <v>1408467</v>
      </c>
    </row>
    <row r="35" spans="1:5" x14ac:dyDescent="0.3">
      <c r="A35" s="191" t="s">
        <v>101</v>
      </c>
      <c r="B35" s="192">
        <f>'2.kiad-bev.'!B39</f>
        <v>3300000</v>
      </c>
      <c r="C35" s="192">
        <f>'2.kiad-bev.'!C39</f>
        <v>5961056</v>
      </c>
      <c r="D35" s="193">
        <f>'2.kiad-bev.'!D39</f>
        <v>5322905</v>
      </c>
    </row>
    <row r="36" spans="1:5" x14ac:dyDescent="0.3">
      <c r="A36" s="194" t="s">
        <v>935</v>
      </c>
      <c r="B36" s="195">
        <v>0</v>
      </c>
      <c r="C36" s="195">
        <v>0</v>
      </c>
      <c r="D36" s="133">
        <f>'2.kiad-bev.'!D40</f>
        <v>211348</v>
      </c>
    </row>
    <row r="37" spans="1:5" x14ac:dyDescent="0.3">
      <c r="A37" s="182" t="s">
        <v>102</v>
      </c>
      <c r="B37" s="183">
        <f>SUM(B38:B39)</f>
        <v>290400</v>
      </c>
      <c r="C37" s="183">
        <f>SUM(C38:C39)</f>
        <v>300400</v>
      </c>
      <c r="D37" s="184">
        <f>SUM(D38:D39)</f>
        <v>125034</v>
      </c>
    </row>
    <row r="38" spans="1:5" x14ac:dyDescent="0.3">
      <c r="A38" s="185" t="s">
        <v>245</v>
      </c>
      <c r="B38" s="186">
        <v>0</v>
      </c>
      <c r="C38" s="186">
        <v>0</v>
      </c>
      <c r="D38" s="187">
        <v>0</v>
      </c>
    </row>
    <row r="39" spans="1:5" x14ac:dyDescent="0.3">
      <c r="A39" s="185" t="s">
        <v>103</v>
      </c>
      <c r="B39" s="186">
        <f>'2.kiad-bev.'!B43</f>
        <v>290400</v>
      </c>
      <c r="C39" s="186">
        <f>'2.kiad-bev.'!C43</f>
        <v>300400</v>
      </c>
      <c r="D39" s="187">
        <f>'2.kiad-bev.'!D43</f>
        <v>125034</v>
      </c>
    </row>
    <row r="40" spans="1:5" x14ac:dyDescent="0.3">
      <c r="A40" s="182" t="s">
        <v>104</v>
      </c>
      <c r="B40" s="183">
        <f>SUM(B41:B45)</f>
        <v>3972062</v>
      </c>
      <c r="C40" s="183">
        <f>SUM(C41:C45)</f>
        <v>4760747</v>
      </c>
      <c r="D40" s="184">
        <f>SUM(D41:D45)</f>
        <v>3331667</v>
      </c>
    </row>
    <row r="41" spans="1:5" x14ac:dyDescent="0.3">
      <c r="A41" s="191" t="s">
        <v>105</v>
      </c>
      <c r="B41" s="192">
        <f>'2.kiad-bev.'!B45</f>
        <v>3472062</v>
      </c>
      <c r="C41" s="192">
        <f>'2.kiad-bev.'!C45</f>
        <v>4107519</v>
      </c>
      <c r="D41" s="193">
        <f>'2.kiad-bev.'!D45</f>
        <v>2869335</v>
      </c>
    </row>
    <row r="42" spans="1:5" x14ac:dyDescent="0.3">
      <c r="A42" s="185" t="s">
        <v>106</v>
      </c>
      <c r="B42" s="186">
        <v>0</v>
      </c>
      <c r="C42" s="186">
        <v>0</v>
      </c>
      <c r="D42" s="187">
        <v>0</v>
      </c>
    </row>
    <row r="43" spans="1:5" x14ac:dyDescent="0.3">
      <c r="A43" s="185" t="s">
        <v>107</v>
      </c>
      <c r="B43" s="186">
        <v>0</v>
      </c>
      <c r="C43" s="186">
        <f>'2.kiad-bev.'!C47</f>
        <v>3228</v>
      </c>
      <c r="D43" s="187">
        <f>'2.kiad-bev.'!D47</f>
        <v>3228</v>
      </c>
      <c r="E43" s="32"/>
    </row>
    <row r="44" spans="1:5" x14ac:dyDescent="0.3">
      <c r="A44" s="185" t="s">
        <v>108</v>
      </c>
      <c r="B44" s="186">
        <v>0</v>
      </c>
      <c r="C44" s="186">
        <v>0</v>
      </c>
      <c r="D44" s="187">
        <v>0</v>
      </c>
      <c r="E44" s="33"/>
    </row>
    <row r="45" spans="1:5" x14ac:dyDescent="0.3">
      <c r="A45" s="185" t="s">
        <v>109</v>
      </c>
      <c r="B45" s="186">
        <f>'2.kiad-bev.'!B49</f>
        <v>500000</v>
      </c>
      <c r="C45" s="186">
        <f>'2.kiad-bev.'!C49</f>
        <v>650000</v>
      </c>
      <c r="D45" s="187">
        <f>'2.kiad-bev.'!D49</f>
        <v>459104</v>
      </c>
      <c r="E45" s="33"/>
    </row>
    <row r="46" spans="1:5" x14ac:dyDescent="0.3">
      <c r="A46" s="182" t="s">
        <v>110</v>
      </c>
      <c r="B46" s="183">
        <f>SUM(B40,B37,B28,B25,B21)</f>
        <v>18654918</v>
      </c>
      <c r="C46" s="183">
        <f>SUM(C40,C37,C28,C25,C21)</f>
        <v>25853511</v>
      </c>
      <c r="D46" s="183">
        <f>SUM(D40,D37,D28,D25,D21)</f>
        <v>18109061</v>
      </c>
      <c r="E46" s="32"/>
    </row>
    <row r="47" spans="1:5" x14ac:dyDescent="0.3">
      <c r="A47" s="185" t="s">
        <v>111</v>
      </c>
      <c r="B47" s="186"/>
      <c r="C47" s="186">
        <f>+'2.kiad-bev.'!C51</f>
        <v>0</v>
      </c>
      <c r="D47" s="186">
        <f>+'2.kiad-bev.'!D51</f>
        <v>0</v>
      </c>
    </row>
    <row r="48" spans="1:5" x14ac:dyDescent="0.3">
      <c r="A48" s="185" t="s">
        <v>112</v>
      </c>
      <c r="B48" s="186">
        <f>+'2.kiad-bev.'!B52</f>
        <v>0</v>
      </c>
      <c r="C48" s="186">
        <f>+'2.kiad-bev.'!C52</f>
        <v>0</v>
      </c>
      <c r="D48" s="186">
        <f>+'2.kiad-bev.'!D52</f>
        <v>0</v>
      </c>
    </row>
    <row r="49" spans="1:4" x14ac:dyDescent="0.3">
      <c r="A49" s="157" t="s">
        <v>114</v>
      </c>
      <c r="B49" s="188"/>
      <c r="C49" s="188">
        <f>'2.kiad-bev.'!C54</f>
        <v>280000</v>
      </c>
      <c r="D49" s="188">
        <f>'2.kiad-bev.'!D54</f>
        <v>252000</v>
      </c>
    </row>
    <row r="50" spans="1:4" x14ac:dyDescent="0.3">
      <c r="A50" s="185" t="s">
        <v>117</v>
      </c>
      <c r="B50" s="186">
        <f>+'2.kiad-bev.'!B57</f>
        <v>200000</v>
      </c>
      <c r="C50" s="186">
        <f>+'2.kiad-bev.'!C57</f>
        <v>200000</v>
      </c>
      <c r="D50" s="186">
        <f>+'2.kiad-bev.'!D57</f>
        <v>0</v>
      </c>
    </row>
    <row r="51" spans="1:4" x14ac:dyDescent="0.3">
      <c r="A51" s="185" t="s">
        <v>936</v>
      </c>
      <c r="B51" s="186">
        <f>+'2.kiad-bev.'!B58</f>
        <v>3038000</v>
      </c>
      <c r="C51" s="186">
        <f>+'2.kiad-bev.'!C58</f>
        <v>2758000</v>
      </c>
      <c r="D51" s="186">
        <f>+'2.kiad-bev.'!D58</f>
        <v>2300339</v>
      </c>
    </row>
    <row r="52" spans="1:4" x14ac:dyDescent="0.3">
      <c r="A52" s="182" t="s">
        <v>118</v>
      </c>
      <c r="B52" s="183">
        <f>SUM(B47:B51)</f>
        <v>3238000</v>
      </c>
      <c r="C52" s="183">
        <f>SUM(C47:C51)</f>
        <v>3238000</v>
      </c>
      <c r="D52" s="183">
        <f>SUM(D47:D51)</f>
        <v>2552339</v>
      </c>
    </row>
    <row r="53" spans="1:4" x14ac:dyDescent="0.3">
      <c r="A53" s="185" t="s">
        <v>937</v>
      </c>
      <c r="B53" s="186">
        <f>+'2.kiad-bev.'!B60</f>
        <v>0</v>
      </c>
      <c r="C53" s="186">
        <f>+'2.kiad-bev.'!C60</f>
        <v>287880</v>
      </c>
      <c r="D53" s="186">
        <f>+'2.kiad-bev.'!D60</f>
        <v>287880</v>
      </c>
    </row>
    <row r="54" spans="1:4" x14ac:dyDescent="0.3">
      <c r="A54" s="185" t="s">
        <v>816</v>
      </c>
      <c r="B54" s="186">
        <f>+'2.kiad-bev.'!B61</f>
        <v>3700000</v>
      </c>
      <c r="C54" s="186">
        <f>+'2.kiad-bev.'!C61</f>
        <v>4450000</v>
      </c>
      <c r="D54" s="186">
        <f>+'2.kiad-bev.'!D61</f>
        <v>4443539</v>
      </c>
    </row>
    <row r="55" spans="1:4" x14ac:dyDescent="0.3">
      <c r="A55" s="185" t="s">
        <v>817</v>
      </c>
      <c r="B55" s="186">
        <f>+'2.kiad-bev.'!B62</f>
        <v>815000</v>
      </c>
      <c r="C55" s="186">
        <f>+'2.kiad-bev.'!C62</f>
        <v>6590100</v>
      </c>
      <c r="D55" s="186">
        <f>+'2.kiad-bev.'!D62</f>
        <v>6515100</v>
      </c>
    </row>
    <row r="56" spans="1:4" x14ac:dyDescent="0.3">
      <c r="A56" s="185" t="s">
        <v>818</v>
      </c>
      <c r="B56" s="186">
        <f>+'2.kiad-bev.'!B63</f>
        <v>9697212</v>
      </c>
      <c r="C56" s="186">
        <f>+'2.kiad-bev.'!C63</f>
        <v>14507856</v>
      </c>
      <c r="D56" s="186">
        <f>+'2.kiad-bev.'!D63</f>
        <v>0</v>
      </c>
    </row>
    <row r="57" spans="1:4" x14ac:dyDescent="0.3">
      <c r="A57" s="185" t="s">
        <v>819</v>
      </c>
      <c r="B57" s="188"/>
      <c r="C57" s="188"/>
      <c r="D57" s="188"/>
    </row>
    <row r="58" spans="1:4" x14ac:dyDescent="0.3">
      <c r="A58" s="182" t="s">
        <v>25</v>
      </c>
      <c r="B58" s="183">
        <f>SUM(B53:B57)</f>
        <v>14212212</v>
      </c>
      <c r="C58" s="183">
        <f>SUM(C53:C57)</f>
        <v>25835836</v>
      </c>
      <c r="D58" s="183">
        <f>SUM(D53:D57)</f>
        <v>11246519</v>
      </c>
    </row>
    <row r="59" spans="1:4" x14ac:dyDescent="0.3">
      <c r="A59" s="182" t="s">
        <v>31</v>
      </c>
      <c r="B59" s="183">
        <f>SUM(B58,B52,B46,B20,B19)</f>
        <v>49187428</v>
      </c>
      <c r="C59" s="183">
        <f>SUM(C58,C52,C46,C20,C19)</f>
        <v>75730178</v>
      </c>
      <c r="D59" s="183">
        <f>SUM(D58,D52,D46,D20,D19)</f>
        <v>46002966</v>
      </c>
    </row>
    <row r="60" spans="1:4" x14ac:dyDescent="0.3">
      <c r="A60" s="185" t="s">
        <v>33</v>
      </c>
      <c r="B60" s="186">
        <f>+'2.kiad-bev.'!B67</f>
        <v>3500000</v>
      </c>
      <c r="C60" s="186">
        <f>+'2.kiad-bev.'!C67</f>
        <v>8193623</v>
      </c>
      <c r="D60" s="186">
        <f>+'2.kiad-bev.'!D67</f>
        <v>84000</v>
      </c>
    </row>
    <row r="61" spans="1:4" x14ac:dyDescent="0.3">
      <c r="A61" s="185" t="s">
        <v>34</v>
      </c>
      <c r="B61" s="186">
        <f>+'2.kiad-bev.'!B68</f>
        <v>20000000</v>
      </c>
      <c r="C61" s="186">
        <f>+'2.kiad-bev.'!C68</f>
        <v>16720118</v>
      </c>
      <c r="D61" s="186">
        <f>+'2.kiad-bev.'!D68</f>
        <v>50000</v>
      </c>
    </row>
    <row r="62" spans="1:4" x14ac:dyDescent="0.3">
      <c r="A62" s="185" t="s">
        <v>38</v>
      </c>
      <c r="B62" s="186">
        <f>+'2.kiad-bev.'!B69</f>
        <v>500000</v>
      </c>
      <c r="C62" s="186">
        <f>+'2.kiad-bev.'!C69</f>
        <v>500000</v>
      </c>
      <c r="D62" s="186">
        <f>+'2.kiad-bev.'!D69</f>
        <v>180311</v>
      </c>
    </row>
    <row r="63" spans="1:4" x14ac:dyDescent="0.3">
      <c r="A63" s="185" t="s">
        <v>35</v>
      </c>
      <c r="B63" s="186">
        <f>+'2.kiad-bev.'!B70</f>
        <v>4000000</v>
      </c>
      <c r="C63" s="186">
        <f>+'2.kiad-bev.'!C70</f>
        <v>2573099</v>
      </c>
      <c r="D63" s="186">
        <f>+'2.kiad-bev.'!D70</f>
        <v>1732411</v>
      </c>
    </row>
    <row r="64" spans="1:4" x14ac:dyDescent="0.3">
      <c r="A64" s="185" t="s">
        <v>36</v>
      </c>
      <c r="B64" s="186">
        <f>+'2.kiad-bev.'!B71</f>
        <v>0</v>
      </c>
      <c r="C64" s="186">
        <f>+'2.kiad-bev.'!C71</f>
        <v>0</v>
      </c>
      <c r="D64" s="186">
        <f>+'2.kiad-bev.'!D71</f>
        <v>0</v>
      </c>
    </row>
    <row r="65" spans="1:4" x14ac:dyDescent="0.3">
      <c r="A65" s="185" t="s">
        <v>37</v>
      </c>
      <c r="B65" s="186">
        <f>+'2.kiad-bev.'!B72</f>
        <v>0</v>
      </c>
      <c r="C65" s="186">
        <f>+'2.kiad-bev.'!C72</f>
        <v>0</v>
      </c>
      <c r="D65" s="186">
        <f>+'2.kiad-bev.'!D72</f>
        <v>0</v>
      </c>
    </row>
    <row r="66" spans="1:4" x14ac:dyDescent="0.3">
      <c r="A66" s="185" t="s">
        <v>39</v>
      </c>
      <c r="B66" s="186">
        <f>+'2.kiad-bev.'!B73</f>
        <v>7560000</v>
      </c>
      <c r="C66" s="186">
        <f>+'2.kiad-bev.'!C73</f>
        <v>7556459</v>
      </c>
      <c r="D66" s="186">
        <f>+'2.kiad-bev.'!D73</f>
        <v>539116</v>
      </c>
    </row>
    <row r="67" spans="1:4" x14ac:dyDescent="0.3">
      <c r="A67" s="182" t="s">
        <v>27</v>
      </c>
      <c r="B67" s="183">
        <f>SUM(B60:B66)</f>
        <v>35560000</v>
      </c>
      <c r="C67" s="183">
        <f>SUM(C60:C66)</f>
        <v>35543299</v>
      </c>
      <c r="D67" s="183">
        <f>SUM(D60:D66)</f>
        <v>2585838</v>
      </c>
    </row>
    <row r="68" spans="1:4" x14ac:dyDescent="0.3">
      <c r="A68" s="185" t="s">
        <v>40</v>
      </c>
      <c r="B68" s="186">
        <f>+'2.kiad-bev.'!B75</f>
        <v>0</v>
      </c>
      <c r="C68" s="186">
        <f>+'2.kiad-bev.'!C75</f>
        <v>7954000</v>
      </c>
      <c r="D68" s="186">
        <f>+'2.kiad-bev.'!D75</f>
        <v>7954000</v>
      </c>
    </row>
    <row r="69" spans="1:4" x14ac:dyDescent="0.3">
      <c r="A69" s="185" t="s">
        <v>41</v>
      </c>
      <c r="B69" s="186">
        <f>+'2.kiad-bev.'!B76</f>
        <v>0</v>
      </c>
      <c r="C69" s="186">
        <f>+'2.kiad-bev.'!C76</f>
        <v>0</v>
      </c>
      <c r="D69" s="186">
        <f>+'2.kiad-bev.'!D76</f>
        <v>0</v>
      </c>
    </row>
    <row r="70" spans="1:4" x14ac:dyDescent="0.3">
      <c r="A70" s="185" t="s">
        <v>42</v>
      </c>
      <c r="B70" s="186">
        <f>+'2.kiad-bev.'!B77</f>
        <v>0</v>
      </c>
      <c r="C70" s="186">
        <f>+'2.kiad-bev.'!C77</f>
        <v>0</v>
      </c>
      <c r="D70" s="186">
        <f>+'2.kiad-bev.'!D77</f>
        <v>0</v>
      </c>
    </row>
    <row r="71" spans="1:4" x14ac:dyDescent="0.3">
      <c r="A71" s="185" t="s">
        <v>43</v>
      </c>
      <c r="B71" s="186">
        <f>+'2.kiad-bev.'!B78</f>
        <v>0</v>
      </c>
      <c r="C71" s="186">
        <f>+'2.kiad-bev.'!C78</f>
        <v>2093580</v>
      </c>
      <c r="D71" s="186">
        <f>+'2.kiad-bev.'!D78</f>
        <v>2093580</v>
      </c>
    </row>
    <row r="72" spans="1:4" x14ac:dyDescent="0.3">
      <c r="A72" s="182" t="s">
        <v>28</v>
      </c>
      <c r="B72" s="183">
        <f>SUM(B68:B71)</f>
        <v>0</v>
      </c>
      <c r="C72" s="183">
        <f>SUM(C68:C71)</f>
        <v>10047580</v>
      </c>
      <c r="D72" s="183">
        <f>SUM(D68:D71)</f>
        <v>10047580</v>
      </c>
    </row>
    <row r="73" spans="1:4" x14ac:dyDescent="0.3">
      <c r="A73" s="182" t="s">
        <v>30</v>
      </c>
      <c r="B73" s="183">
        <f>B67+B72</f>
        <v>35560000</v>
      </c>
      <c r="C73" s="183">
        <f>C67+C72</f>
        <v>45590879</v>
      </c>
      <c r="D73" s="183">
        <f>D67+D72</f>
        <v>12633418</v>
      </c>
    </row>
    <row r="74" spans="1:4" x14ac:dyDescent="0.3">
      <c r="A74" s="185" t="s">
        <v>32</v>
      </c>
      <c r="B74" s="183">
        <f>SUM(B67,B59)</f>
        <v>84747428</v>
      </c>
      <c r="C74" s="183">
        <f>SUM(C73,C59)</f>
        <v>121321057</v>
      </c>
      <c r="D74" s="183">
        <f>SUM(D73,D59)</f>
        <v>58636384</v>
      </c>
    </row>
    <row r="75" spans="1:4" x14ac:dyDescent="0.3">
      <c r="A75" s="185" t="s">
        <v>843</v>
      </c>
      <c r="B75" s="186">
        <f>+'2.kiad-bev.'!B100</f>
        <v>0</v>
      </c>
      <c r="C75" s="186">
        <f>+'2.kiad-bev.'!C100</f>
        <v>0</v>
      </c>
      <c r="D75" s="186">
        <f>+'2.kiad-bev.'!D100</f>
        <v>0</v>
      </c>
    </row>
    <row r="76" spans="1:4" x14ac:dyDescent="0.3">
      <c r="A76" s="185" t="s">
        <v>55</v>
      </c>
      <c r="B76" s="186">
        <f>+'2.kiad-bev.'!B101</f>
        <v>915935</v>
      </c>
      <c r="C76" s="186">
        <f>+'2.kiad-bev.'!C101</f>
        <v>2027922</v>
      </c>
      <c r="D76" s="186">
        <f>+'2.kiad-bev.'!D101</f>
        <v>2027922</v>
      </c>
    </row>
    <row r="77" spans="1:4" x14ac:dyDescent="0.3">
      <c r="A77" s="185" t="s">
        <v>844</v>
      </c>
      <c r="B77" s="186">
        <f>+'2.kiad-bev.'!B102</f>
        <v>0</v>
      </c>
      <c r="C77" s="186">
        <f>+'2.kiad-bev.'!C102</f>
        <v>0</v>
      </c>
      <c r="D77" s="186">
        <f>+'2.kiad-bev.'!D102</f>
        <v>0</v>
      </c>
    </row>
    <row r="78" spans="1:4" x14ac:dyDescent="0.3">
      <c r="A78" s="185" t="s">
        <v>57</v>
      </c>
      <c r="B78" s="186">
        <f>+'2.kiad-bev.'!B103</f>
        <v>0</v>
      </c>
      <c r="C78" s="186">
        <f>+'2.kiad-bev.'!C103</f>
        <v>0</v>
      </c>
      <c r="D78" s="186">
        <f>+'2.kiad-bev.'!D103</f>
        <v>0</v>
      </c>
    </row>
    <row r="79" spans="1:4" x14ac:dyDescent="0.3">
      <c r="A79" s="185" t="s">
        <v>58</v>
      </c>
      <c r="B79" s="186">
        <f>+'2.kiad-bev.'!B104</f>
        <v>0</v>
      </c>
      <c r="C79" s="186">
        <f>+'2.kiad-bev.'!C104</f>
        <v>0</v>
      </c>
      <c r="D79" s="186">
        <f>+'2.kiad-bev.'!D104</f>
        <v>0</v>
      </c>
    </row>
    <row r="80" spans="1:4" x14ac:dyDescent="0.3">
      <c r="A80" s="185" t="s">
        <v>59</v>
      </c>
      <c r="B80" s="186">
        <f>+'2.kiad-bev.'!B105</f>
        <v>0</v>
      </c>
      <c r="C80" s="186">
        <f>+'2.kiad-bev.'!C105</f>
        <v>0</v>
      </c>
      <c r="D80" s="186">
        <f>+'2.kiad-bev.'!D105</f>
        <v>0</v>
      </c>
    </row>
    <row r="81" spans="1:4" x14ac:dyDescent="0.3">
      <c r="A81" s="182" t="s">
        <v>60</v>
      </c>
      <c r="B81" s="183">
        <f>B75+B76+B77+B78+B79+B80</f>
        <v>915935</v>
      </c>
      <c r="C81" s="183">
        <f>C75+C76+C77+C78+C79+C80</f>
        <v>2027922</v>
      </c>
      <c r="D81" s="183">
        <f>D75+D76+D77+D78+D79+D80</f>
        <v>2027922</v>
      </c>
    </row>
    <row r="82" spans="1:4" x14ac:dyDescent="0.3">
      <c r="A82" s="185" t="s">
        <v>62</v>
      </c>
      <c r="B82" s="186">
        <v>0</v>
      </c>
      <c r="C82" s="186">
        <v>0</v>
      </c>
      <c r="D82" s="186">
        <v>0</v>
      </c>
    </row>
    <row r="83" spans="1:4" x14ac:dyDescent="0.3">
      <c r="A83" s="185" t="s">
        <v>63</v>
      </c>
      <c r="B83" s="186">
        <v>0</v>
      </c>
      <c r="C83" s="186">
        <v>0</v>
      </c>
      <c r="D83" s="186">
        <v>0</v>
      </c>
    </row>
    <row r="84" spans="1:4" x14ac:dyDescent="0.3">
      <c r="A84" s="185" t="s">
        <v>64</v>
      </c>
      <c r="B84" s="186">
        <v>0</v>
      </c>
      <c r="C84" s="186">
        <v>0</v>
      </c>
      <c r="D84" s="186">
        <v>0</v>
      </c>
    </row>
    <row r="85" spans="1:4" x14ac:dyDescent="0.3">
      <c r="A85" s="185" t="s">
        <v>65</v>
      </c>
      <c r="B85" s="186">
        <v>0</v>
      </c>
      <c r="C85" s="186">
        <v>0</v>
      </c>
      <c r="D85" s="186">
        <v>0</v>
      </c>
    </row>
    <row r="86" spans="1:4" x14ac:dyDescent="0.3">
      <c r="A86" s="182" t="s">
        <v>66</v>
      </c>
      <c r="B86" s="183">
        <f>SUM(B82:B85)</f>
        <v>0</v>
      </c>
      <c r="C86" s="183">
        <f>SUM(C82:C85)</f>
        <v>0</v>
      </c>
      <c r="D86" s="183">
        <f>SUM(D82:D85)</f>
        <v>0</v>
      </c>
    </row>
    <row r="87" spans="1:4" x14ac:dyDescent="0.3">
      <c r="A87" s="182" t="s">
        <v>67</v>
      </c>
      <c r="B87" s="183">
        <v>0</v>
      </c>
      <c r="C87" s="183">
        <v>0</v>
      </c>
      <c r="D87" s="183">
        <v>0</v>
      </c>
    </row>
    <row r="88" spans="1:4" x14ac:dyDescent="0.3">
      <c r="A88" s="182" t="s">
        <v>69</v>
      </c>
      <c r="B88" s="183">
        <f>B81+B86+B87</f>
        <v>915935</v>
      </c>
      <c r="C88" s="183">
        <f>C81+C86+C87</f>
        <v>2027922</v>
      </c>
      <c r="D88" s="183">
        <f>D81+D86+D87</f>
        <v>2027922</v>
      </c>
    </row>
    <row r="89" spans="1:4" x14ac:dyDescent="0.3">
      <c r="A89" s="182" t="s">
        <v>241</v>
      </c>
      <c r="B89" s="183">
        <f>SUM(B74,B88)</f>
        <v>85663363</v>
      </c>
      <c r="C89" s="183">
        <f>SUM(C88,C74)</f>
        <v>123348979</v>
      </c>
      <c r="D89" s="183">
        <f>SUM(D74,D88)</f>
        <v>60664306</v>
      </c>
    </row>
    <row r="90" spans="1:4" x14ac:dyDescent="0.3">
      <c r="A90" s="179"/>
      <c r="B90" s="186"/>
      <c r="C90" s="186"/>
      <c r="D90" s="186"/>
    </row>
    <row r="91" spans="1:4" x14ac:dyDescent="0.3">
      <c r="A91" s="185" t="s">
        <v>121</v>
      </c>
      <c r="B91" s="186">
        <f>'2.kiad-bev.'!B121</f>
        <v>14775363</v>
      </c>
      <c r="C91" s="186">
        <f>'2.kiad-bev.'!C121</f>
        <v>14932107</v>
      </c>
      <c r="D91" s="186">
        <f>'2.kiad-bev.'!D121</f>
        <v>14932107</v>
      </c>
    </row>
    <row r="92" spans="1:4" x14ac:dyDescent="0.3">
      <c r="A92" s="185" t="s">
        <v>230</v>
      </c>
      <c r="B92" s="186"/>
      <c r="C92" s="186"/>
      <c r="D92" s="186"/>
    </row>
    <row r="93" spans="1:4" x14ac:dyDescent="0.3">
      <c r="A93" s="185" t="s">
        <v>122</v>
      </c>
      <c r="B93" s="186">
        <f>'2.kiad-bev.'!B123</f>
        <v>6338000</v>
      </c>
      <c r="C93" s="186">
        <f>'2.kiad-bev.'!C123</f>
        <v>7620559</v>
      </c>
      <c r="D93" s="186">
        <f>'2.kiad-bev.'!D123</f>
        <v>7620559</v>
      </c>
    </row>
    <row r="94" spans="1:4" x14ac:dyDescent="0.3">
      <c r="A94" s="185" t="s">
        <v>123</v>
      </c>
      <c r="B94" s="186">
        <f>'2.kiad-bev.'!B124</f>
        <v>1800000</v>
      </c>
      <c r="C94" s="186">
        <f>'2.kiad-bev.'!C124</f>
        <v>1800000</v>
      </c>
      <c r="D94" s="186">
        <f>'2.kiad-bev.'!D124</f>
        <v>1800000</v>
      </c>
    </row>
    <row r="95" spans="1:4" x14ac:dyDescent="0.3">
      <c r="A95" s="185" t="s">
        <v>124</v>
      </c>
      <c r="B95" s="186"/>
      <c r="C95" s="186">
        <f>'2.kiad-bev.'!C125</f>
        <v>6233760</v>
      </c>
      <c r="D95" s="186">
        <f>'2.kiad-bev.'!D125</f>
        <v>6233760</v>
      </c>
    </row>
    <row r="96" spans="1:4" x14ac:dyDescent="0.3">
      <c r="A96" s="185" t="s">
        <v>125</v>
      </c>
      <c r="B96" s="186"/>
      <c r="C96" s="186"/>
      <c r="D96" s="186"/>
    </row>
    <row r="97" spans="1:4" s="17" customFormat="1" x14ac:dyDescent="0.3">
      <c r="A97" s="182" t="s">
        <v>126</v>
      </c>
      <c r="B97" s="183">
        <f>SUM(B91:B96)</f>
        <v>22913363</v>
      </c>
      <c r="C97" s="183">
        <f>SUM(C91:C96)</f>
        <v>30586426</v>
      </c>
      <c r="D97" s="183">
        <f>SUM(D91:D96)</f>
        <v>30586426</v>
      </c>
    </row>
    <row r="98" spans="1:4" x14ac:dyDescent="0.3">
      <c r="A98" s="185" t="s">
        <v>127</v>
      </c>
      <c r="B98" s="186"/>
      <c r="C98" s="186"/>
      <c r="D98" s="186"/>
    </row>
    <row r="99" spans="1:4" x14ac:dyDescent="0.3">
      <c r="A99" s="185" t="s">
        <v>128</v>
      </c>
      <c r="B99" s="186"/>
      <c r="C99" s="186"/>
      <c r="D99" s="186"/>
    </row>
    <row r="100" spans="1:4" x14ac:dyDescent="0.3">
      <c r="A100" s="185" t="s">
        <v>129</v>
      </c>
      <c r="B100" s="186"/>
      <c r="C100" s="186"/>
      <c r="D100" s="186"/>
    </row>
    <row r="101" spans="1:4" x14ac:dyDescent="0.3">
      <c r="A101" s="185" t="s">
        <v>130</v>
      </c>
      <c r="B101" s="186"/>
      <c r="C101" s="186"/>
      <c r="D101" s="186"/>
    </row>
    <row r="102" spans="1:4" x14ac:dyDescent="0.3">
      <c r="A102" s="185" t="s">
        <v>131</v>
      </c>
      <c r="B102" s="186"/>
      <c r="C102" s="186">
        <f>'2.kiad-bev.'!C132</f>
        <v>2430410</v>
      </c>
      <c r="D102" s="186">
        <f>'2.kiad-bev.'!D132</f>
        <v>2430410</v>
      </c>
    </row>
    <row r="103" spans="1:4" x14ac:dyDescent="0.3">
      <c r="A103" s="182" t="s">
        <v>132</v>
      </c>
      <c r="B103" s="183">
        <f>SUM(B97)</f>
        <v>22913363</v>
      </c>
      <c r="C103" s="183">
        <f>SUM(C97,C102)</f>
        <v>33016836</v>
      </c>
      <c r="D103" s="183">
        <f>SUM(D97,D102)</f>
        <v>33016836</v>
      </c>
    </row>
    <row r="104" spans="1:4" x14ac:dyDescent="0.3">
      <c r="A104" s="185" t="s">
        <v>142</v>
      </c>
      <c r="B104" s="186">
        <f>'2.kiad-bev.'!B143</f>
        <v>16500000</v>
      </c>
      <c r="C104" s="186">
        <f>'2.kiad-bev.'!C143</f>
        <v>16846090</v>
      </c>
      <c r="D104" s="186">
        <f>'2.kiad-bev.'!D143</f>
        <v>16846090</v>
      </c>
    </row>
    <row r="105" spans="1:4" s="18" customFormat="1" x14ac:dyDescent="0.3">
      <c r="A105" s="196" t="s">
        <v>143</v>
      </c>
      <c r="B105" s="197">
        <f>'2.kiad-bev.'!B144</f>
        <v>5500000</v>
      </c>
      <c r="C105" s="197">
        <f>'2.kiad-bev.'!C144</f>
        <v>5539171</v>
      </c>
      <c r="D105" s="197">
        <f>'2.kiad-bev.'!D144</f>
        <v>5539171</v>
      </c>
    </row>
    <row r="106" spans="1:4" s="18" customFormat="1" x14ac:dyDescent="0.3">
      <c r="A106" s="196" t="s">
        <v>144</v>
      </c>
      <c r="B106" s="197"/>
      <c r="C106" s="197"/>
      <c r="D106" s="197"/>
    </row>
    <row r="107" spans="1:4" s="18" customFormat="1" x14ac:dyDescent="0.3">
      <c r="A107" s="196" t="s">
        <v>145</v>
      </c>
      <c r="B107" s="197"/>
      <c r="C107" s="197"/>
      <c r="D107" s="197"/>
    </row>
    <row r="108" spans="1:4" s="18" customFormat="1" x14ac:dyDescent="0.3">
      <c r="A108" s="196" t="s">
        <v>146</v>
      </c>
      <c r="B108" s="197">
        <f>'2.kiad-bev.'!B147</f>
        <v>1950000</v>
      </c>
      <c r="C108" s="197">
        <f>'2.kiad-bev.'!C147</f>
        <v>2122566</v>
      </c>
      <c r="D108" s="197">
        <f>'2.kiad-bev.'!D147</f>
        <v>2122566</v>
      </c>
    </row>
    <row r="109" spans="1:4" s="18" customFormat="1" x14ac:dyDescent="0.3">
      <c r="A109" s="196" t="s">
        <v>147</v>
      </c>
      <c r="B109" s="197">
        <f>'2.kiad-bev.'!B148</f>
        <v>1200000</v>
      </c>
      <c r="C109" s="197">
        <f>'2.kiad-bev.'!C148</f>
        <v>1229192</v>
      </c>
      <c r="D109" s="197">
        <f>'2.kiad-bev.'!D148</f>
        <v>1229192</v>
      </c>
    </row>
    <row r="110" spans="1:4" x14ac:dyDescent="0.3">
      <c r="A110" s="185" t="s">
        <v>148</v>
      </c>
      <c r="B110" s="186">
        <f>'2.kiad-bev.'!B149</f>
        <v>8650000</v>
      </c>
      <c r="C110" s="186">
        <f>'2.kiad-bev.'!C149</f>
        <v>8890929</v>
      </c>
      <c r="D110" s="186">
        <f>'2.kiad-bev.'!D149</f>
        <v>8890929</v>
      </c>
    </row>
    <row r="111" spans="1:4" x14ac:dyDescent="0.3">
      <c r="A111" s="185" t="s">
        <v>149</v>
      </c>
      <c r="B111" s="186">
        <f>'2.kiad-bev.'!B150</f>
        <v>0</v>
      </c>
      <c r="C111" s="186">
        <f>'2.kiad-bev.'!C150</f>
        <v>299288</v>
      </c>
      <c r="D111" s="186">
        <f>'2.kiad-bev.'!D150</f>
        <v>299288</v>
      </c>
    </row>
    <row r="112" spans="1:4" x14ac:dyDescent="0.3">
      <c r="A112" s="182" t="s">
        <v>150</v>
      </c>
      <c r="B112" s="183">
        <f>SUM(B104,B110)</f>
        <v>25150000</v>
      </c>
      <c r="C112" s="183">
        <f>SUM(C104,C110,C111)</f>
        <v>26036307</v>
      </c>
      <c r="D112" s="183">
        <f>SUM(D104,D110,D111)</f>
        <v>26036307</v>
      </c>
    </row>
    <row r="113" spans="1:4" x14ac:dyDescent="0.3">
      <c r="A113" s="185" t="s">
        <v>151</v>
      </c>
      <c r="B113" s="186">
        <v>0</v>
      </c>
      <c r="C113" s="186">
        <v>0</v>
      </c>
      <c r="D113" s="186">
        <v>0</v>
      </c>
    </row>
    <row r="114" spans="1:4" x14ac:dyDescent="0.3">
      <c r="A114" s="185" t="s">
        <v>152</v>
      </c>
      <c r="B114" s="186">
        <v>0</v>
      </c>
      <c r="C114" s="186">
        <f>'2.kiad-bev.'!C153</f>
        <v>280800</v>
      </c>
      <c r="D114" s="186">
        <f>'2.kiad-bev.'!D153</f>
        <v>254289</v>
      </c>
    </row>
    <row r="115" spans="1:4" x14ac:dyDescent="0.3">
      <c r="A115" s="185" t="s">
        <v>154</v>
      </c>
      <c r="B115" s="188"/>
      <c r="C115" s="188">
        <f>'2.kiad-bev.'!C155</f>
        <v>1372932</v>
      </c>
      <c r="D115" s="188">
        <f>'2.kiad-bev.'!D155</f>
        <v>1372932</v>
      </c>
    </row>
    <row r="116" spans="1:4" x14ac:dyDescent="0.3">
      <c r="A116" s="185" t="s">
        <v>158</v>
      </c>
      <c r="B116" s="186">
        <f>+B117</f>
        <v>0</v>
      </c>
      <c r="C116" s="186">
        <f>'2.kiad-bev.'!C159</f>
        <v>96</v>
      </c>
      <c r="D116" s="186">
        <f>'2.kiad-bev.'!D159</f>
        <v>46</v>
      </c>
    </row>
    <row r="117" spans="1:4" s="22" customFormat="1" ht="15.6" x14ac:dyDescent="0.3">
      <c r="A117" s="198" t="s">
        <v>837</v>
      </c>
      <c r="B117" s="199">
        <v>0</v>
      </c>
      <c r="C117" s="186">
        <f>'2.kiad-bev.'!C160</f>
        <v>96</v>
      </c>
      <c r="D117" s="186">
        <f>'2.kiad-bev.'!D160</f>
        <v>46</v>
      </c>
    </row>
    <row r="118" spans="1:4" x14ac:dyDescent="0.3">
      <c r="A118" s="185" t="s">
        <v>159</v>
      </c>
      <c r="B118" s="186">
        <v>0</v>
      </c>
      <c r="C118" s="186">
        <v>0</v>
      </c>
      <c r="D118" s="186">
        <v>0</v>
      </c>
    </row>
    <row r="119" spans="1:4" s="1" customFormat="1" ht="15.6" x14ac:dyDescent="0.3">
      <c r="A119" s="157" t="s">
        <v>838</v>
      </c>
      <c r="B119" s="188">
        <v>0</v>
      </c>
      <c r="C119" s="188">
        <v>0</v>
      </c>
      <c r="D119" s="188">
        <v>0</v>
      </c>
    </row>
    <row r="120" spans="1:4" x14ac:dyDescent="0.3">
      <c r="A120" s="185" t="s">
        <v>839</v>
      </c>
      <c r="B120" s="186">
        <v>0</v>
      </c>
      <c r="C120" s="186">
        <f>'2.kiad-bev.'!C163</f>
        <v>672042</v>
      </c>
      <c r="D120" s="186">
        <f>'2.kiad-bev.'!D163</f>
        <v>672042</v>
      </c>
    </row>
    <row r="121" spans="1:4" x14ac:dyDescent="0.3">
      <c r="A121" s="182" t="s">
        <v>160</v>
      </c>
      <c r="B121" s="183">
        <f>SUM(B114,B116,B120)</f>
        <v>0</v>
      </c>
      <c r="C121" s="183">
        <f>SUM(C114:C116,C120)</f>
        <v>2325870</v>
      </c>
      <c r="D121" s="183">
        <f>SUM(D114:D116,D120)</f>
        <v>2299309</v>
      </c>
    </row>
    <row r="122" spans="1:4" x14ac:dyDescent="0.3">
      <c r="A122" s="157" t="s">
        <v>965</v>
      </c>
      <c r="B122" s="200"/>
      <c r="C122" s="188">
        <f>'2.kiad-bev.'!C174</f>
        <v>167560</v>
      </c>
      <c r="D122" s="188">
        <f>'2.kiad-bev.'!D174</f>
        <v>167560</v>
      </c>
    </row>
    <row r="123" spans="1:4" x14ac:dyDescent="0.3">
      <c r="A123" s="157" t="s">
        <v>966</v>
      </c>
      <c r="B123" s="200"/>
      <c r="C123" s="188">
        <f>'2.kiad-bev.'!C175</f>
        <v>244020</v>
      </c>
      <c r="D123" s="188">
        <f>'2.kiad-bev.'!D175</f>
        <v>244020</v>
      </c>
    </row>
    <row r="124" spans="1:4" x14ac:dyDescent="0.3">
      <c r="A124" s="182" t="s">
        <v>170</v>
      </c>
      <c r="B124" s="183"/>
      <c r="C124" s="183">
        <f>SUM(C122:C123)</f>
        <v>411580</v>
      </c>
      <c r="D124" s="183">
        <f>SUM(D122:D123)</f>
        <v>411580</v>
      </c>
    </row>
    <row r="125" spans="1:4" x14ac:dyDescent="0.3">
      <c r="A125" s="182" t="s">
        <v>239</v>
      </c>
      <c r="B125" s="183">
        <f>SUM(B124,B121,B112,B103)</f>
        <v>48063363</v>
      </c>
      <c r="C125" s="183">
        <f>SUM(C103,C112,C121,C124)</f>
        <v>61790593</v>
      </c>
      <c r="D125" s="183">
        <f>SUM(D124,D121,D112,D103)</f>
        <v>61764032</v>
      </c>
    </row>
    <row r="126" spans="1:4" x14ac:dyDescent="0.3">
      <c r="A126" s="185" t="s">
        <v>133</v>
      </c>
      <c r="B126" s="186">
        <f>+'4.tám.bev.'!C154</f>
        <v>0</v>
      </c>
      <c r="C126" s="186">
        <f>'2.kiad-bev.'!C134</f>
        <v>17161487</v>
      </c>
      <c r="D126" s="186">
        <f>'2.kiad-bev.'!D134</f>
        <v>17161487</v>
      </c>
    </row>
    <row r="127" spans="1:4" x14ac:dyDescent="0.3">
      <c r="A127" s="185" t="s">
        <v>134</v>
      </c>
      <c r="B127" s="186">
        <f>+'4.tám.bev.'!C155</f>
        <v>0</v>
      </c>
      <c r="C127" s="186">
        <f>+'4.tám.bev.'!D155</f>
        <v>0</v>
      </c>
      <c r="D127" s="186">
        <f>+'4.tám.bev.'!E155</f>
        <v>0</v>
      </c>
    </row>
    <row r="128" spans="1:4" x14ac:dyDescent="0.3">
      <c r="A128" s="185" t="s">
        <v>135</v>
      </c>
      <c r="B128" s="186">
        <f>+'4.tám.bev.'!C156</f>
        <v>0</v>
      </c>
      <c r="C128" s="186">
        <f>+'4.tám.bev.'!D156</f>
        <v>0</v>
      </c>
      <c r="D128" s="186">
        <f>+'4.tám.bev.'!E156</f>
        <v>0</v>
      </c>
    </row>
    <row r="129" spans="1:4" x14ac:dyDescent="0.3">
      <c r="A129" s="185" t="s">
        <v>136</v>
      </c>
      <c r="B129" s="186">
        <f>+'4.tám.bev.'!C157</f>
        <v>0</v>
      </c>
      <c r="C129" s="186">
        <f>+'4.tám.bev.'!D157</f>
        <v>0</v>
      </c>
      <c r="D129" s="186">
        <f>+'4.tám.bev.'!E157</f>
        <v>0</v>
      </c>
    </row>
    <row r="130" spans="1:4" x14ac:dyDescent="0.3">
      <c r="A130" s="185" t="s">
        <v>137</v>
      </c>
      <c r="B130" s="186">
        <f>+'4.tám.bev.'!C158</f>
        <v>0</v>
      </c>
      <c r="C130" s="186">
        <f>'2.kiad-bev.'!C138</f>
        <v>9720073</v>
      </c>
      <c r="D130" s="186">
        <f>'2.kiad-bev.'!D138</f>
        <v>3479610</v>
      </c>
    </row>
    <row r="131" spans="1:4" x14ac:dyDescent="0.3">
      <c r="A131" s="182" t="s">
        <v>138</v>
      </c>
      <c r="B131" s="200">
        <f>SUM(B126:B130)</f>
        <v>0</v>
      </c>
      <c r="C131" s="200">
        <f>SUM(C126:C130)</f>
        <v>26881560</v>
      </c>
      <c r="D131" s="200">
        <f>SUM(D126:D130)</f>
        <v>20641097</v>
      </c>
    </row>
    <row r="132" spans="1:4" x14ac:dyDescent="0.3">
      <c r="A132" s="182" t="s">
        <v>240</v>
      </c>
      <c r="B132" s="200">
        <f>SUM(B131)</f>
        <v>0</v>
      </c>
      <c r="C132" s="200">
        <f>SUM(C131)</f>
        <v>26881560</v>
      </c>
      <c r="D132" s="200">
        <f>SUM(D131)</f>
        <v>20641097</v>
      </c>
    </row>
    <row r="133" spans="1:4" s="18" customFormat="1" x14ac:dyDescent="0.3">
      <c r="A133" s="196" t="s">
        <v>175</v>
      </c>
      <c r="B133" s="197"/>
      <c r="C133" s="197"/>
      <c r="D133" s="197"/>
    </row>
    <row r="134" spans="1:4" s="18" customFormat="1" x14ac:dyDescent="0.3">
      <c r="A134" s="196" t="s">
        <v>185</v>
      </c>
      <c r="B134" s="197">
        <f>'2.kiad-bev.'!B191</f>
        <v>37600000</v>
      </c>
      <c r="C134" s="197">
        <f>'2.kiad-bev.'!C191</f>
        <v>32468174</v>
      </c>
      <c r="D134" s="197">
        <f>'2.kiad-bev.'!D191</f>
        <v>32468174</v>
      </c>
    </row>
    <row r="135" spans="1:4" s="18" customFormat="1" x14ac:dyDescent="0.3">
      <c r="A135" s="196" t="s">
        <v>184</v>
      </c>
      <c r="B135" s="197"/>
      <c r="C135" s="197"/>
      <c r="D135" s="197"/>
    </row>
    <row r="136" spans="1:4" s="18" customFormat="1" x14ac:dyDescent="0.3">
      <c r="A136" s="196" t="s">
        <v>186</v>
      </c>
      <c r="B136" s="197"/>
      <c r="C136" s="197"/>
      <c r="D136" s="197"/>
    </row>
    <row r="137" spans="1:4" x14ac:dyDescent="0.3">
      <c r="A137" s="185" t="s">
        <v>188</v>
      </c>
      <c r="B137" s="186">
        <f>'2.kiad-bev.'!B195</f>
        <v>37600000</v>
      </c>
      <c r="C137" s="186">
        <f>'2.kiad-bev.'!C195</f>
        <v>32468174</v>
      </c>
      <c r="D137" s="186">
        <f>'2.kiad-bev.'!D195</f>
        <v>32468174</v>
      </c>
    </row>
    <row r="138" spans="1:4" x14ac:dyDescent="0.3">
      <c r="A138" s="185" t="s">
        <v>189</v>
      </c>
      <c r="B138" s="186"/>
      <c r="C138" s="186">
        <f>'2.kiad-bev.'!C196</f>
        <v>2208652</v>
      </c>
      <c r="D138" s="186">
        <f>'2.kiad-bev.'!D196</f>
        <v>2208652</v>
      </c>
    </row>
    <row r="139" spans="1:4" x14ac:dyDescent="0.3">
      <c r="A139" s="182" t="s">
        <v>201</v>
      </c>
      <c r="B139" s="183">
        <f>SUM(B137:B138)</f>
        <v>37600000</v>
      </c>
      <c r="C139" s="183">
        <f>SUM(C137:C138)</f>
        <v>34676826</v>
      </c>
      <c r="D139" s="183">
        <f>SUM(D137:D138)</f>
        <v>34676826</v>
      </c>
    </row>
    <row r="140" spans="1:4" x14ac:dyDescent="0.3">
      <c r="A140" s="182" t="s">
        <v>242</v>
      </c>
      <c r="B140" s="183">
        <f>SUM(B125,B139)</f>
        <v>85663363</v>
      </c>
      <c r="C140" s="183">
        <f>SUM(C125,C132,C139)</f>
        <v>123348979</v>
      </c>
      <c r="D140" s="183">
        <f>SUM(D125,D132,D139)</f>
        <v>117081955</v>
      </c>
    </row>
    <row r="141" spans="1:4" x14ac:dyDescent="0.3">
      <c r="A141" s="58"/>
      <c r="B141" s="58"/>
      <c r="C141" s="58"/>
      <c r="D141" s="58"/>
    </row>
  </sheetData>
  <mergeCells count="3">
    <mergeCell ref="A3:D3"/>
    <mergeCell ref="A2:D2"/>
    <mergeCell ref="A1:D1"/>
  </mergeCells>
  <phoneticPr fontId="4" type="noConversion"/>
  <hyperlinks>
    <hyperlink ref="A41" r:id="rId1" location="sup195" display="http://www.opten.hu/loadpage.php - sup195" xr:uid="{00000000-0004-0000-0E00-000000000000}"/>
    <hyperlink ref="A35" r:id="rId2" location="sup194" display="http://www.opten.hu/loadpage.php - sup194" xr:uid="{00000000-0004-0000-0E00-000001000000}"/>
  </hyperlinks>
  <printOptions horizontalCentered="1" verticalCentered="1"/>
  <pageMargins left="0" right="0" top="0" bottom="0" header="0.51181102362204722" footer="0.51181102362204722"/>
  <pageSetup paperSize="9" scale="65" fitToHeight="3" orientation="portrait" r:id="rId3"/>
  <headerFooter alignWithMargins="0"/>
  <rowBreaks count="2" manualBreakCount="2">
    <brk id="59" max="16383" man="1"/>
    <brk id="1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67"/>
  <sheetViews>
    <sheetView workbookViewId="0">
      <selection sqref="A1:E1"/>
    </sheetView>
  </sheetViews>
  <sheetFormatPr defaultColWidth="9.109375" defaultRowHeight="15.6" x14ac:dyDescent="0.3"/>
  <cols>
    <col min="1" max="1" width="9.109375" style="11"/>
    <col min="2" max="2" width="50" style="11" customWidth="1"/>
    <col min="3" max="3" width="14.109375" style="11" customWidth="1"/>
    <col min="4" max="4" width="14" style="11" customWidth="1"/>
    <col min="5" max="5" width="15.5546875" style="11" bestFit="1" customWidth="1"/>
    <col min="6" max="8" width="9.109375" style="11"/>
    <col min="9" max="9" width="11.33203125" style="11" bestFit="1" customWidth="1"/>
    <col min="10" max="16384" width="9.109375" style="11"/>
  </cols>
  <sheetData>
    <row r="1" spans="1:7" x14ac:dyDescent="0.3">
      <c r="A1" s="251" t="s">
        <v>1222</v>
      </c>
      <c r="B1" s="251"/>
      <c r="C1" s="251"/>
      <c r="D1" s="251"/>
      <c r="E1" s="251"/>
      <c r="F1" s="9"/>
      <c r="G1" s="9"/>
    </row>
    <row r="2" spans="1:7" x14ac:dyDescent="0.3">
      <c r="A2" s="251" t="str">
        <f>+'1.rovatösszesenek'!A3</f>
        <v>LOVAS KÖZSÉG ÖNKORMÁNYZATA 2019. ÉVI KÖLTSÉGVETÉS VÉGREHAJTÁSA</v>
      </c>
      <c r="B2" s="251"/>
      <c r="C2" s="251"/>
      <c r="D2" s="251"/>
      <c r="E2" s="251"/>
      <c r="F2" s="9"/>
      <c r="G2" s="9"/>
    </row>
    <row r="3" spans="1:7" ht="16.2" x14ac:dyDescent="0.35">
      <c r="A3" s="251" t="s">
        <v>455</v>
      </c>
      <c r="B3" s="251"/>
      <c r="C3" s="251"/>
      <c r="D3" s="251"/>
      <c r="E3" s="251"/>
      <c r="F3" s="277"/>
      <c r="G3" s="277"/>
    </row>
    <row r="4" spans="1:7" x14ac:dyDescent="0.3">
      <c r="A4" s="158"/>
      <c r="B4" s="58"/>
      <c r="C4" s="170"/>
      <c r="D4" s="58"/>
      <c r="E4" s="171" t="str">
        <f>+'1.rovatösszesenek'!D5</f>
        <v>adatok Ft-ban</v>
      </c>
    </row>
    <row r="5" spans="1:7" ht="27.6" x14ac:dyDescent="0.3">
      <c r="A5" s="172"/>
      <c r="B5" s="172" t="s">
        <v>283</v>
      </c>
      <c r="C5" s="172" t="s">
        <v>456</v>
      </c>
      <c r="D5" s="172" t="s">
        <v>457</v>
      </c>
      <c r="E5" s="172" t="s">
        <v>791</v>
      </c>
    </row>
    <row r="6" spans="1:7" x14ac:dyDescent="0.3">
      <c r="A6" s="173" t="s">
        <v>284</v>
      </c>
      <c r="B6" s="174" t="s">
        <v>458</v>
      </c>
      <c r="C6" s="175">
        <v>0</v>
      </c>
      <c r="D6" s="175"/>
      <c r="E6" s="175"/>
    </row>
    <row r="7" spans="1:7" x14ac:dyDescent="0.3">
      <c r="A7" s="173" t="s">
        <v>285</v>
      </c>
      <c r="B7" s="174" t="s">
        <v>459</v>
      </c>
      <c r="C7" s="175">
        <v>653726</v>
      </c>
      <c r="D7" s="175">
        <v>-330000</v>
      </c>
      <c r="E7" s="175">
        <v>323726</v>
      </c>
    </row>
    <row r="8" spans="1:7" hidden="1" x14ac:dyDescent="0.3">
      <c r="A8" s="173" t="s">
        <v>286</v>
      </c>
      <c r="B8" s="174" t="s">
        <v>460</v>
      </c>
      <c r="C8" s="175">
        <v>0</v>
      </c>
      <c r="D8" s="175"/>
      <c r="E8" s="175"/>
    </row>
    <row r="9" spans="1:7" x14ac:dyDescent="0.3">
      <c r="A9" s="176" t="s">
        <v>287</v>
      </c>
      <c r="B9" s="177" t="s">
        <v>461</v>
      </c>
      <c r="C9" s="178">
        <f t="shared" ref="C9" si="0">SUM(C6:C8)</f>
        <v>653726</v>
      </c>
      <c r="D9" s="178">
        <f>SUM(D6:D8)</f>
        <v>-330000</v>
      </c>
      <c r="E9" s="178">
        <f>SUM(E6:E8)</f>
        <v>323726</v>
      </c>
    </row>
    <row r="10" spans="1:7" x14ac:dyDescent="0.3">
      <c r="A10" s="173" t="s">
        <v>288</v>
      </c>
      <c r="B10" s="174" t="s">
        <v>462</v>
      </c>
      <c r="C10" s="175">
        <v>672131747</v>
      </c>
      <c r="D10" s="175">
        <v>-10886615</v>
      </c>
      <c r="E10" s="175">
        <v>661245132</v>
      </c>
    </row>
    <row r="11" spans="1:7" x14ac:dyDescent="0.3">
      <c r="A11" s="173" t="s">
        <v>289</v>
      </c>
      <c r="B11" s="174" t="s">
        <v>463</v>
      </c>
      <c r="C11" s="175">
        <v>2317171</v>
      </c>
      <c r="D11" s="175">
        <v>-678373</v>
      </c>
      <c r="E11" s="175">
        <v>1638798</v>
      </c>
    </row>
    <row r="12" spans="1:7" hidden="1" x14ac:dyDescent="0.3">
      <c r="A12" s="173" t="s">
        <v>290</v>
      </c>
      <c r="B12" s="174" t="s">
        <v>464</v>
      </c>
      <c r="C12" s="175">
        <v>0</v>
      </c>
      <c r="D12" s="175"/>
      <c r="E12" s="175"/>
    </row>
    <row r="13" spans="1:7" x14ac:dyDescent="0.3">
      <c r="A13" s="173" t="s">
        <v>291</v>
      </c>
      <c r="B13" s="174" t="s">
        <v>465</v>
      </c>
      <c r="C13" s="175">
        <v>3070872</v>
      </c>
      <c r="D13" s="175">
        <v>-3020872</v>
      </c>
      <c r="E13" s="175">
        <v>50000</v>
      </c>
    </row>
    <row r="14" spans="1:7" hidden="1" x14ac:dyDescent="0.3">
      <c r="A14" s="173" t="s">
        <v>292</v>
      </c>
      <c r="B14" s="174" t="s">
        <v>466</v>
      </c>
      <c r="C14" s="175">
        <v>0</v>
      </c>
      <c r="D14" s="175"/>
      <c r="E14" s="175"/>
    </row>
    <row r="15" spans="1:7" x14ac:dyDescent="0.3">
      <c r="A15" s="176" t="s">
        <v>293</v>
      </c>
      <c r="B15" s="177" t="s">
        <v>467</v>
      </c>
      <c r="C15" s="178">
        <f t="shared" ref="C15" si="1">SUM(C10:C14)</f>
        <v>677519790</v>
      </c>
      <c r="D15" s="178">
        <f>SUM(D10:D14)</f>
        <v>-14585860</v>
      </c>
      <c r="E15" s="178">
        <f>SUM(E10:E14)</f>
        <v>662933930</v>
      </c>
    </row>
    <row r="16" spans="1:7" x14ac:dyDescent="0.3">
      <c r="A16" s="173" t="s">
        <v>294</v>
      </c>
      <c r="B16" s="174" t="s">
        <v>468</v>
      </c>
      <c r="C16" s="175">
        <f t="shared" ref="C16" si="2">SUM(C17:C22)</f>
        <v>10000</v>
      </c>
      <c r="D16" s="175"/>
      <c r="E16" s="175">
        <v>10000</v>
      </c>
    </row>
    <row r="17" spans="1:5" hidden="1" x14ac:dyDescent="0.3">
      <c r="A17" s="173" t="s">
        <v>295</v>
      </c>
      <c r="B17" s="174" t="s">
        <v>469</v>
      </c>
      <c r="C17" s="175">
        <v>0</v>
      </c>
      <c r="D17" s="175"/>
      <c r="E17" s="175"/>
    </row>
    <row r="18" spans="1:5" ht="27.6" hidden="1" x14ac:dyDescent="0.3">
      <c r="A18" s="173" t="s">
        <v>296</v>
      </c>
      <c r="B18" s="174" t="s">
        <v>470</v>
      </c>
      <c r="C18" s="175">
        <v>0</v>
      </c>
      <c r="D18" s="175"/>
      <c r="E18" s="175"/>
    </row>
    <row r="19" spans="1:5" ht="27.6" hidden="1" x14ac:dyDescent="0.3">
      <c r="A19" s="173" t="s">
        <v>297</v>
      </c>
      <c r="B19" s="174" t="s">
        <v>471</v>
      </c>
      <c r="C19" s="175">
        <v>0</v>
      </c>
      <c r="D19" s="175"/>
      <c r="E19" s="175"/>
    </row>
    <row r="20" spans="1:5" hidden="1" x14ac:dyDescent="0.3">
      <c r="A20" s="173" t="s">
        <v>298</v>
      </c>
      <c r="B20" s="174" t="s">
        <v>472</v>
      </c>
      <c r="C20" s="175">
        <v>0</v>
      </c>
      <c r="D20" s="175"/>
      <c r="E20" s="175"/>
    </row>
    <row r="21" spans="1:5" ht="27.6" x14ac:dyDescent="0.3">
      <c r="A21" s="173">
        <v>14</v>
      </c>
      <c r="B21" s="174" t="s">
        <v>471</v>
      </c>
      <c r="C21" s="175"/>
      <c r="D21" s="175">
        <v>10000</v>
      </c>
      <c r="E21" s="175">
        <v>10000</v>
      </c>
    </row>
    <row r="22" spans="1:5" x14ac:dyDescent="0.3">
      <c r="A22" s="173" t="s">
        <v>299</v>
      </c>
      <c r="B22" s="174" t="s">
        <v>473</v>
      </c>
      <c r="C22" s="175">
        <v>10000</v>
      </c>
      <c r="D22" s="175">
        <v>-10000</v>
      </c>
      <c r="E22" s="175">
        <v>0</v>
      </c>
    </row>
    <row r="23" spans="1:5" ht="27.6" hidden="1" x14ac:dyDescent="0.3">
      <c r="A23" s="173" t="s">
        <v>300</v>
      </c>
      <c r="B23" s="174" t="s">
        <v>474</v>
      </c>
      <c r="C23" s="175">
        <f t="shared" ref="C23" si="3">SUM(C24:C25)</f>
        <v>0</v>
      </c>
      <c r="D23" s="175"/>
      <c r="E23" s="175"/>
    </row>
    <row r="24" spans="1:5" hidden="1" x14ac:dyDescent="0.3">
      <c r="A24" s="173" t="s">
        <v>301</v>
      </c>
      <c r="B24" s="174" t="s">
        <v>475</v>
      </c>
      <c r="C24" s="175">
        <v>0</v>
      </c>
      <c r="D24" s="175"/>
      <c r="E24" s="175"/>
    </row>
    <row r="25" spans="1:5" hidden="1" x14ac:dyDescent="0.3">
      <c r="A25" s="173" t="s">
        <v>302</v>
      </c>
      <c r="B25" s="174" t="s">
        <v>476</v>
      </c>
      <c r="C25" s="175">
        <v>0</v>
      </c>
      <c r="D25" s="175"/>
      <c r="E25" s="175"/>
    </row>
    <row r="26" spans="1:5" ht="27.6" hidden="1" x14ac:dyDescent="0.3">
      <c r="A26" s="173" t="s">
        <v>303</v>
      </c>
      <c r="B26" s="174" t="s">
        <v>477</v>
      </c>
      <c r="C26" s="175">
        <v>0</v>
      </c>
      <c r="D26" s="175"/>
      <c r="E26" s="175"/>
    </row>
    <row r="27" spans="1:5" ht="27.6" x14ac:dyDescent="0.3">
      <c r="A27" s="176" t="s">
        <v>304</v>
      </c>
      <c r="B27" s="177" t="s">
        <v>478</v>
      </c>
      <c r="C27" s="178">
        <f>+C16+C23+C26</f>
        <v>10000</v>
      </c>
      <c r="D27" s="178">
        <f>+D16+D23+D26</f>
        <v>0</v>
      </c>
      <c r="E27" s="178">
        <f>+E16+E23+E26</f>
        <v>10000</v>
      </c>
    </row>
    <row r="28" spans="1:5" ht="27.6" hidden="1" x14ac:dyDescent="0.3">
      <c r="A28" s="173" t="s">
        <v>305</v>
      </c>
      <c r="B28" s="174" t="s">
        <v>479</v>
      </c>
      <c r="C28" s="175">
        <f t="shared" ref="C28" si="4">SUM(C29:C31)</f>
        <v>0</v>
      </c>
      <c r="D28" s="175"/>
      <c r="E28" s="175"/>
    </row>
    <row r="29" spans="1:5" hidden="1" x14ac:dyDescent="0.3">
      <c r="A29" s="173" t="s">
        <v>306</v>
      </c>
      <c r="B29" s="174" t="s">
        <v>480</v>
      </c>
      <c r="C29" s="175">
        <v>0</v>
      </c>
      <c r="D29" s="175"/>
      <c r="E29" s="175"/>
    </row>
    <row r="30" spans="1:5" hidden="1" x14ac:dyDescent="0.3">
      <c r="A30" s="173" t="s">
        <v>307</v>
      </c>
      <c r="B30" s="174" t="s">
        <v>481</v>
      </c>
      <c r="C30" s="175">
        <v>0</v>
      </c>
      <c r="D30" s="175"/>
      <c r="E30" s="175"/>
    </row>
    <row r="31" spans="1:5" ht="27.6" hidden="1" x14ac:dyDescent="0.3">
      <c r="A31" s="173" t="s">
        <v>308</v>
      </c>
      <c r="B31" s="174" t="s">
        <v>482</v>
      </c>
      <c r="C31" s="175">
        <v>0</v>
      </c>
      <c r="D31" s="175"/>
      <c r="E31" s="175"/>
    </row>
    <row r="32" spans="1:5" ht="27.6" hidden="1" x14ac:dyDescent="0.3">
      <c r="A32" s="173" t="s">
        <v>309</v>
      </c>
      <c r="B32" s="174" t="s">
        <v>483</v>
      </c>
      <c r="C32" s="175">
        <v>0</v>
      </c>
      <c r="D32" s="175"/>
      <c r="E32" s="175"/>
    </row>
    <row r="33" spans="1:5" ht="27.6" x14ac:dyDescent="0.3">
      <c r="A33" s="176" t="s">
        <v>310</v>
      </c>
      <c r="B33" s="177" t="s">
        <v>484</v>
      </c>
      <c r="C33" s="178">
        <f t="shared" ref="C33" si="5">+C28+C32</f>
        <v>0</v>
      </c>
      <c r="D33" s="178">
        <v>0</v>
      </c>
      <c r="E33" s="178">
        <v>0</v>
      </c>
    </row>
    <row r="34" spans="1:5" ht="27.6" x14ac:dyDescent="0.3">
      <c r="A34" s="176" t="s">
        <v>311</v>
      </c>
      <c r="B34" s="177" t="s">
        <v>485</v>
      </c>
      <c r="C34" s="178">
        <f t="shared" ref="C34" si="6">+C9+C15+C27+C33</f>
        <v>678183516</v>
      </c>
      <c r="D34" s="178">
        <f>+D9+D15+D27+D33</f>
        <v>-14915860</v>
      </c>
      <c r="E34" s="178">
        <f>+E9+E15+E27+E33</f>
        <v>663267656</v>
      </c>
    </row>
    <row r="35" spans="1:5" hidden="1" x14ac:dyDescent="0.3">
      <c r="A35" s="173" t="s">
        <v>312</v>
      </c>
      <c r="B35" s="174" t="s">
        <v>486</v>
      </c>
      <c r="C35" s="175">
        <v>0</v>
      </c>
      <c r="D35" s="175"/>
      <c r="E35" s="175"/>
    </row>
    <row r="36" spans="1:5" hidden="1" x14ac:dyDescent="0.3">
      <c r="A36" s="173" t="s">
        <v>313</v>
      </c>
      <c r="B36" s="174" t="s">
        <v>487</v>
      </c>
      <c r="C36" s="175">
        <v>0</v>
      </c>
      <c r="D36" s="175"/>
      <c r="E36" s="175"/>
    </row>
    <row r="37" spans="1:5" hidden="1" x14ac:dyDescent="0.3">
      <c r="A37" s="173" t="s">
        <v>314</v>
      </c>
      <c r="B37" s="174" t="s">
        <v>488</v>
      </c>
      <c r="C37" s="175">
        <v>0</v>
      </c>
      <c r="D37" s="175"/>
      <c r="E37" s="175"/>
    </row>
    <row r="38" spans="1:5" ht="27.6" hidden="1" x14ac:dyDescent="0.3">
      <c r="A38" s="173" t="s">
        <v>315</v>
      </c>
      <c r="B38" s="174" t="s">
        <v>489</v>
      </c>
      <c r="C38" s="175">
        <v>0</v>
      </c>
      <c r="D38" s="175"/>
      <c r="E38" s="175"/>
    </row>
    <row r="39" spans="1:5" hidden="1" x14ac:dyDescent="0.3">
      <c r="A39" s="173" t="s">
        <v>316</v>
      </c>
      <c r="B39" s="174" t="s">
        <v>490</v>
      </c>
      <c r="C39" s="175">
        <v>0</v>
      </c>
      <c r="D39" s="175"/>
      <c r="E39" s="175"/>
    </row>
    <row r="40" spans="1:5" x14ac:dyDescent="0.3">
      <c r="A40" s="176" t="s">
        <v>317</v>
      </c>
      <c r="B40" s="177" t="s">
        <v>491</v>
      </c>
      <c r="C40" s="178">
        <f t="shared" ref="C40" si="7">SUM(C35:C39)</f>
        <v>0</v>
      </c>
      <c r="D40" s="178"/>
      <c r="E40" s="178"/>
    </row>
    <row r="41" spans="1:5" hidden="1" x14ac:dyDescent="0.3">
      <c r="A41" s="173" t="s">
        <v>318</v>
      </c>
      <c r="B41" s="174" t="s">
        <v>492</v>
      </c>
      <c r="C41" s="175">
        <v>0</v>
      </c>
      <c r="D41" s="175"/>
      <c r="E41" s="175"/>
    </row>
    <row r="42" spans="1:5" ht="27.6" hidden="1" x14ac:dyDescent="0.3">
      <c r="A42" s="173" t="s">
        <v>319</v>
      </c>
      <c r="B42" s="174" t="s">
        <v>493</v>
      </c>
      <c r="C42" s="175">
        <f t="shared" ref="C42" si="8">SUM(C43:C47)</f>
        <v>0</v>
      </c>
      <c r="D42" s="175"/>
      <c r="E42" s="175"/>
    </row>
    <row r="43" spans="1:5" hidden="1" x14ac:dyDescent="0.3">
      <c r="A43" s="173" t="s">
        <v>320</v>
      </c>
      <c r="B43" s="174" t="s">
        <v>494</v>
      </c>
      <c r="C43" s="175">
        <v>0</v>
      </c>
      <c r="D43" s="175"/>
      <c r="E43" s="175"/>
    </row>
    <row r="44" spans="1:5" hidden="1" x14ac:dyDescent="0.3">
      <c r="A44" s="173" t="s">
        <v>321</v>
      </c>
      <c r="B44" s="174" t="s">
        <v>495</v>
      </c>
      <c r="C44" s="175">
        <v>0</v>
      </c>
      <c r="D44" s="175"/>
      <c r="E44" s="175"/>
    </row>
    <row r="45" spans="1:5" hidden="1" x14ac:dyDescent="0.3">
      <c r="A45" s="173" t="s">
        <v>322</v>
      </c>
      <c r="B45" s="174" t="s">
        <v>496</v>
      </c>
      <c r="C45" s="175">
        <v>0</v>
      </c>
      <c r="D45" s="175"/>
      <c r="E45" s="175"/>
    </row>
    <row r="46" spans="1:5" hidden="1" x14ac:dyDescent="0.3">
      <c r="A46" s="173" t="s">
        <v>323</v>
      </c>
      <c r="B46" s="174" t="s">
        <v>497</v>
      </c>
      <c r="C46" s="175">
        <v>0</v>
      </c>
      <c r="D46" s="175"/>
      <c r="E46" s="175"/>
    </row>
    <row r="47" spans="1:5" hidden="1" x14ac:dyDescent="0.3">
      <c r="A47" s="173" t="s">
        <v>324</v>
      </c>
      <c r="B47" s="174" t="s">
        <v>498</v>
      </c>
      <c r="C47" s="175">
        <v>0</v>
      </c>
      <c r="D47" s="175"/>
      <c r="E47" s="175"/>
    </row>
    <row r="48" spans="1:5" x14ac:dyDescent="0.3">
      <c r="A48" s="176" t="s">
        <v>325</v>
      </c>
      <c r="B48" s="177" t="s">
        <v>499</v>
      </c>
      <c r="C48" s="178">
        <f t="shared" ref="C48" si="9">+C41+C42</f>
        <v>0</v>
      </c>
      <c r="D48" s="178"/>
      <c r="E48" s="178"/>
    </row>
    <row r="49" spans="1:5" ht="27.6" x14ac:dyDescent="0.3">
      <c r="A49" s="176" t="s">
        <v>326</v>
      </c>
      <c r="B49" s="177" t="s">
        <v>500</v>
      </c>
      <c r="C49" s="178">
        <f t="shared" ref="C49" si="10">+C40+C48</f>
        <v>0</v>
      </c>
      <c r="D49" s="178"/>
      <c r="E49" s="178"/>
    </row>
    <row r="50" spans="1:5" hidden="1" x14ac:dyDescent="0.3">
      <c r="A50" s="173" t="s">
        <v>327</v>
      </c>
      <c r="B50" s="174" t="s">
        <v>501</v>
      </c>
      <c r="C50" s="175">
        <v>0</v>
      </c>
      <c r="D50" s="175"/>
      <c r="E50" s="175"/>
    </row>
    <row r="51" spans="1:5" hidden="1" x14ac:dyDescent="0.3">
      <c r="A51" s="173" t="s">
        <v>328</v>
      </c>
      <c r="B51" s="174" t="s">
        <v>502</v>
      </c>
      <c r="C51" s="175">
        <v>0</v>
      </c>
      <c r="D51" s="175"/>
      <c r="E51" s="175"/>
    </row>
    <row r="52" spans="1:5" x14ac:dyDescent="0.3">
      <c r="A52" s="176" t="s">
        <v>329</v>
      </c>
      <c r="B52" s="177" t="s">
        <v>503</v>
      </c>
      <c r="C52" s="178">
        <f t="shared" ref="C52" si="11">SUM(C50:C51)</f>
        <v>0</v>
      </c>
      <c r="D52" s="178"/>
      <c r="E52" s="178"/>
    </row>
    <row r="53" spans="1:5" x14ac:dyDescent="0.3">
      <c r="A53" s="173" t="s">
        <v>330</v>
      </c>
      <c r="B53" s="174" t="s">
        <v>504</v>
      </c>
      <c r="C53" s="175">
        <v>33640</v>
      </c>
      <c r="D53" s="175">
        <v>-20465</v>
      </c>
      <c r="E53" s="175">
        <f>SUM(C53:D53)</f>
        <v>13175</v>
      </c>
    </row>
    <row r="54" spans="1:5" hidden="1" x14ac:dyDescent="0.3">
      <c r="A54" s="173" t="s">
        <v>331</v>
      </c>
      <c r="B54" s="174" t="s">
        <v>505</v>
      </c>
      <c r="C54" s="175">
        <v>0</v>
      </c>
      <c r="D54" s="175">
        <v>-20465</v>
      </c>
      <c r="E54" s="175">
        <f t="shared" ref="E54:E56" si="12">SUM(C54:D54)</f>
        <v>-20465</v>
      </c>
    </row>
    <row r="55" spans="1:5" ht="27.6" hidden="1" x14ac:dyDescent="0.3">
      <c r="A55" s="173" t="s">
        <v>332</v>
      </c>
      <c r="B55" s="174" t="s">
        <v>506</v>
      </c>
      <c r="C55" s="175">
        <v>0</v>
      </c>
      <c r="D55" s="175">
        <v>-20465</v>
      </c>
      <c r="E55" s="175">
        <f t="shared" si="12"/>
        <v>-20465</v>
      </c>
    </row>
    <row r="56" spans="1:5" ht="27.6" x14ac:dyDescent="0.3">
      <c r="A56" s="176" t="s">
        <v>333</v>
      </c>
      <c r="B56" s="177" t="s">
        <v>507</v>
      </c>
      <c r="C56" s="178">
        <f t="shared" ref="C56" si="13">SUM(C53:C55)</f>
        <v>33640</v>
      </c>
      <c r="D56" s="178">
        <v>-20465</v>
      </c>
      <c r="E56" s="178">
        <f t="shared" si="12"/>
        <v>13175</v>
      </c>
    </row>
    <row r="57" spans="1:5" x14ac:dyDescent="0.3">
      <c r="A57" s="173" t="s">
        <v>334</v>
      </c>
      <c r="B57" s="174" t="s">
        <v>508</v>
      </c>
      <c r="C57" s="175">
        <v>37657840</v>
      </c>
      <c r="D57" s="175">
        <v>25379048</v>
      </c>
      <c r="E57" s="175">
        <f>SUM(C57:D57)</f>
        <v>63036888</v>
      </c>
    </row>
    <row r="58" spans="1:5" hidden="1" x14ac:dyDescent="0.3">
      <c r="A58" s="173" t="s">
        <v>335</v>
      </c>
      <c r="B58" s="174" t="s">
        <v>509</v>
      </c>
      <c r="C58" s="175">
        <v>0</v>
      </c>
      <c r="D58" s="175"/>
      <c r="E58" s="175"/>
    </row>
    <row r="59" spans="1:5" x14ac:dyDescent="0.3">
      <c r="A59" s="176" t="s">
        <v>336</v>
      </c>
      <c r="B59" s="177" t="s">
        <v>510</v>
      </c>
      <c r="C59" s="178">
        <f t="shared" ref="C59" si="14">SUM(C57:C58)</f>
        <v>37657840</v>
      </c>
      <c r="D59" s="178">
        <f>SUM(D57:D58)</f>
        <v>25379048</v>
      </c>
      <c r="E59" s="178">
        <f>SUM(E57:E58)</f>
        <v>63036888</v>
      </c>
    </row>
    <row r="60" spans="1:5" hidden="1" x14ac:dyDescent="0.3">
      <c r="A60" s="173" t="s">
        <v>337</v>
      </c>
      <c r="B60" s="174" t="s">
        <v>511</v>
      </c>
      <c r="C60" s="175">
        <v>0</v>
      </c>
      <c r="D60" s="175"/>
      <c r="E60" s="175"/>
    </row>
    <row r="61" spans="1:5" hidden="1" x14ac:dyDescent="0.3">
      <c r="A61" s="173" t="s">
        <v>338</v>
      </c>
      <c r="B61" s="174" t="s">
        <v>512</v>
      </c>
      <c r="C61" s="175">
        <v>0</v>
      </c>
      <c r="D61" s="175"/>
      <c r="E61" s="175"/>
    </row>
    <row r="62" spans="1:5" x14ac:dyDescent="0.3">
      <c r="A62" s="176" t="s">
        <v>339</v>
      </c>
      <c r="B62" s="177" t="s">
        <v>513</v>
      </c>
      <c r="C62" s="178">
        <f t="shared" ref="C62" si="15">SUM(C60:C61)</f>
        <v>0</v>
      </c>
      <c r="D62" s="178"/>
      <c r="E62" s="178"/>
    </row>
    <row r="63" spans="1:5" x14ac:dyDescent="0.3">
      <c r="A63" s="176" t="s">
        <v>340</v>
      </c>
      <c r="B63" s="177" t="s">
        <v>514</v>
      </c>
      <c r="C63" s="178">
        <f>+C52+C56+C59+C62</f>
        <v>37691480</v>
      </c>
      <c r="D63" s="178">
        <f>+D52+D56+D59+D62</f>
        <v>25358583</v>
      </c>
      <c r="E63" s="178">
        <f>+E52+E56+E59+E62</f>
        <v>63050063</v>
      </c>
    </row>
    <row r="64" spans="1:5" ht="41.4" hidden="1" x14ac:dyDescent="0.3">
      <c r="A64" s="173" t="s">
        <v>341</v>
      </c>
      <c r="B64" s="174" t="s">
        <v>515</v>
      </c>
      <c r="C64" s="175">
        <f t="shared" ref="C64" si="16">SUM(C65)</f>
        <v>0</v>
      </c>
      <c r="D64" s="175"/>
      <c r="E64" s="175"/>
    </row>
    <row r="65" spans="1:5" ht="48.75" hidden="1" customHeight="1" x14ac:dyDescent="0.3">
      <c r="A65" s="173" t="s">
        <v>342</v>
      </c>
      <c r="B65" s="174" t="s">
        <v>516</v>
      </c>
      <c r="C65" s="175">
        <v>0</v>
      </c>
      <c r="D65" s="175"/>
      <c r="E65" s="175"/>
    </row>
    <row r="66" spans="1:5" ht="41.4" hidden="1" x14ac:dyDescent="0.3">
      <c r="A66" s="173" t="s">
        <v>343</v>
      </c>
      <c r="B66" s="174" t="s">
        <v>517</v>
      </c>
      <c r="C66" s="175">
        <f t="shared" ref="C66" si="17">SUM(C67)</f>
        <v>0</v>
      </c>
      <c r="D66" s="175"/>
      <c r="E66" s="175"/>
    </row>
    <row r="67" spans="1:5" ht="55.2" hidden="1" x14ac:dyDescent="0.3">
      <c r="A67" s="173" t="s">
        <v>344</v>
      </c>
      <c r="B67" s="174" t="s">
        <v>518</v>
      </c>
      <c r="C67" s="175">
        <v>0</v>
      </c>
      <c r="D67" s="175"/>
      <c r="E67" s="175"/>
    </row>
    <row r="68" spans="1:5" ht="27.6" x14ac:dyDescent="0.3">
      <c r="A68" s="173">
        <v>64</v>
      </c>
      <c r="B68" s="174" t="s">
        <v>519</v>
      </c>
      <c r="C68" s="175">
        <v>2676584</v>
      </c>
      <c r="D68" s="175">
        <f>E68-C68</f>
        <v>887886</v>
      </c>
      <c r="E68" s="175">
        <v>3564470</v>
      </c>
    </row>
    <row r="69" spans="1:5" ht="27.6" hidden="1" x14ac:dyDescent="0.3">
      <c r="A69" s="173" t="s">
        <v>345</v>
      </c>
      <c r="B69" s="174" t="s">
        <v>520</v>
      </c>
      <c r="C69" s="175">
        <v>0</v>
      </c>
      <c r="D69" s="175"/>
      <c r="E69" s="175"/>
    </row>
    <row r="70" spans="1:5" ht="41.4" hidden="1" x14ac:dyDescent="0.3">
      <c r="A70" s="173" t="s">
        <v>346</v>
      </c>
      <c r="B70" s="174" t="s">
        <v>521</v>
      </c>
      <c r="C70" s="175">
        <v>0</v>
      </c>
      <c r="D70" s="175"/>
      <c r="E70" s="175"/>
    </row>
    <row r="71" spans="1:5" ht="41.4" hidden="1" x14ac:dyDescent="0.3">
      <c r="A71" s="173" t="s">
        <v>347</v>
      </c>
      <c r="B71" s="174" t="s">
        <v>522</v>
      </c>
      <c r="C71" s="175">
        <v>0</v>
      </c>
      <c r="D71" s="175"/>
      <c r="E71" s="175"/>
    </row>
    <row r="72" spans="1:5" ht="27.6" x14ac:dyDescent="0.3">
      <c r="A72" s="173">
        <v>68</v>
      </c>
      <c r="B72" s="174" t="s">
        <v>523</v>
      </c>
      <c r="C72" s="175">
        <v>1321450</v>
      </c>
      <c r="D72" s="175">
        <f>E72-C72</f>
        <v>305986</v>
      </c>
      <c r="E72" s="175">
        <v>1627436</v>
      </c>
    </row>
    <row r="73" spans="1:5" ht="27.6" x14ac:dyDescent="0.3">
      <c r="A73" s="173">
        <v>69</v>
      </c>
      <c r="B73" s="174" t="s">
        <v>524</v>
      </c>
      <c r="C73" s="175">
        <v>743563</v>
      </c>
      <c r="D73" s="175">
        <f>E73-C73</f>
        <v>641215</v>
      </c>
      <c r="E73" s="175">
        <v>1384778</v>
      </c>
    </row>
    <row r="74" spans="1:5" ht="27.6" x14ac:dyDescent="0.3">
      <c r="A74" s="173">
        <v>70</v>
      </c>
      <c r="B74" s="174" t="s">
        <v>944</v>
      </c>
      <c r="C74" s="175">
        <v>5000</v>
      </c>
      <c r="D74" s="175">
        <f>E74-C74</f>
        <v>-5000</v>
      </c>
      <c r="E74" s="175">
        <v>0</v>
      </c>
    </row>
    <row r="75" spans="1:5" ht="27.6" x14ac:dyDescent="0.3">
      <c r="A75" s="173">
        <v>71</v>
      </c>
      <c r="B75" s="174" t="s">
        <v>525</v>
      </c>
      <c r="C75" s="175">
        <v>611571</v>
      </c>
      <c r="D75" s="175">
        <f>E75-C75</f>
        <v>-59315</v>
      </c>
      <c r="E75" s="175">
        <v>552256</v>
      </c>
    </row>
    <row r="76" spans="1:5" ht="27.6" hidden="1" x14ac:dyDescent="0.3">
      <c r="A76" s="173" t="s">
        <v>348</v>
      </c>
      <c r="B76" s="174" t="s">
        <v>526</v>
      </c>
      <c r="C76" s="175">
        <f t="shared" ref="C76" si="18">SUM(C77:C85)</f>
        <v>0</v>
      </c>
      <c r="D76" s="175"/>
      <c r="E76" s="175"/>
    </row>
    <row r="77" spans="1:5" ht="55.2" hidden="1" x14ac:dyDescent="0.3">
      <c r="A77" s="173" t="s">
        <v>349</v>
      </c>
      <c r="B77" s="174" t="s">
        <v>527</v>
      </c>
      <c r="C77" s="175">
        <v>0</v>
      </c>
      <c r="D77" s="175"/>
      <c r="E77" s="175"/>
    </row>
    <row r="78" spans="1:5" ht="27.6" hidden="1" x14ac:dyDescent="0.3">
      <c r="A78" s="173" t="s">
        <v>350</v>
      </c>
      <c r="B78" s="174" t="s">
        <v>528</v>
      </c>
      <c r="C78" s="175">
        <v>0</v>
      </c>
      <c r="D78" s="175"/>
      <c r="E78" s="175"/>
    </row>
    <row r="79" spans="1:5" ht="27.6" hidden="1" x14ac:dyDescent="0.3">
      <c r="A79" s="173" t="s">
        <v>351</v>
      </c>
      <c r="B79" s="174" t="s">
        <v>529</v>
      </c>
      <c r="C79" s="175">
        <v>0</v>
      </c>
      <c r="D79" s="175"/>
      <c r="E79" s="175"/>
    </row>
    <row r="80" spans="1:5" ht="27.6" hidden="1" x14ac:dyDescent="0.3">
      <c r="A80" s="173" t="s">
        <v>352</v>
      </c>
      <c r="B80" s="174" t="s">
        <v>530</v>
      </c>
      <c r="C80" s="175">
        <v>0</v>
      </c>
      <c r="D80" s="175"/>
      <c r="E80" s="175"/>
    </row>
    <row r="81" spans="1:5" ht="27.6" hidden="1" x14ac:dyDescent="0.3">
      <c r="A81" s="173" t="s">
        <v>353</v>
      </c>
      <c r="B81" s="174" t="s">
        <v>531</v>
      </c>
      <c r="C81" s="175">
        <v>0</v>
      </c>
      <c r="D81" s="175"/>
      <c r="E81" s="175"/>
    </row>
    <row r="82" spans="1:5" ht="41.4" hidden="1" x14ac:dyDescent="0.3">
      <c r="A82" s="173" t="s">
        <v>354</v>
      </c>
      <c r="B82" s="174" t="s">
        <v>846</v>
      </c>
      <c r="C82" s="175">
        <v>0</v>
      </c>
      <c r="D82" s="175"/>
      <c r="E82" s="175"/>
    </row>
    <row r="83" spans="1:5" ht="27.6" hidden="1" x14ac:dyDescent="0.3">
      <c r="A83" s="173" t="s">
        <v>355</v>
      </c>
      <c r="B83" s="174" t="s">
        <v>532</v>
      </c>
      <c r="C83" s="175">
        <v>0</v>
      </c>
      <c r="D83" s="175"/>
      <c r="E83" s="175"/>
    </row>
    <row r="84" spans="1:5" ht="27.6" hidden="1" x14ac:dyDescent="0.3">
      <c r="A84" s="173" t="s">
        <v>356</v>
      </c>
      <c r="B84" s="174" t="s">
        <v>533</v>
      </c>
      <c r="C84" s="175">
        <v>0</v>
      </c>
      <c r="D84" s="175"/>
      <c r="E84" s="175"/>
    </row>
    <row r="85" spans="1:5" ht="27.6" hidden="1" x14ac:dyDescent="0.3">
      <c r="A85" s="173" t="s">
        <v>357</v>
      </c>
      <c r="B85" s="174" t="s">
        <v>534</v>
      </c>
      <c r="C85" s="175">
        <v>0</v>
      </c>
      <c r="D85" s="175"/>
      <c r="E85" s="175"/>
    </row>
    <row r="86" spans="1:5" ht="27.6" hidden="1" x14ac:dyDescent="0.3">
      <c r="A86" s="173" t="s">
        <v>358</v>
      </c>
      <c r="B86" s="174" t="s">
        <v>535</v>
      </c>
      <c r="C86" s="175">
        <f t="shared" ref="C86" si="19">SUM(C87:C91)</f>
        <v>0</v>
      </c>
      <c r="D86" s="175"/>
      <c r="E86" s="175"/>
    </row>
    <row r="87" spans="1:5" ht="27.6" hidden="1" x14ac:dyDescent="0.3">
      <c r="A87" s="173" t="s">
        <v>359</v>
      </c>
      <c r="B87" s="174" t="s">
        <v>536</v>
      </c>
      <c r="C87" s="175">
        <v>0</v>
      </c>
      <c r="D87" s="175"/>
      <c r="E87" s="175"/>
    </row>
    <row r="88" spans="1:5" ht="27.6" hidden="1" x14ac:dyDescent="0.3">
      <c r="A88" s="173" t="s">
        <v>360</v>
      </c>
      <c r="B88" s="174" t="s">
        <v>537</v>
      </c>
      <c r="C88" s="175">
        <v>0</v>
      </c>
      <c r="D88" s="175"/>
      <c r="E88" s="175"/>
    </row>
    <row r="89" spans="1:5" ht="27.6" hidden="1" x14ac:dyDescent="0.3">
      <c r="A89" s="173" t="s">
        <v>361</v>
      </c>
      <c r="B89" s="174" t="s">
        <v>538</v>
      </c>
      <c r="C89" s="175">
        <v>0</v>
      </c>
      <c r="D89" s="175"/>
      <c r="E89" s="175"/>
    </row>
    <row r="90" spans="1:5" ht="27.6" hidden="1" x14ac:dyDescent="0.3">
      <c r="A90" s="173" t="s">
        <v>362</v>
      </c>
      <c r="B90" s="174" t="s">
        <v>539</v>
      </c>
      <c r="C90" s="175">
        <v>0</v>
      </c>
      <c r="D90" s="175"/>
      <c r="E90" s="175"/>
    </row>
    <row r="91" spans="1:5" ht="41.4" hidden="1" x14ac:dyDescent="0.3">
      <c r="A91" s="173" t="s">
        <v>363</v>
      </c>
      <c r="B91" s="174" t="s">
        <v>540</v>
      </c>
      <c r="C91" s="175">
        <v>0</v>
      </c>
      <c r="D91" s="175"/>
      <c r="E91" s="175"/>
    </row>
    <row r="92" spans="1:5" ht="41.4" hidden="1" x14ac:dyDescent="0.3">
      <c r="A92" s="173" t="s">
        <v>364</v>
      </c>
      <c r="B92" s="174" t="s">
        <v>541</v>
      </c>
      <c r="C92" s="175">
        <f t="shared" ref="C92" si="20">SUM(C93:C95)</f>
        <v>0</v>
      </c>
      <c r="D92" s="175"/>
      <c r="E92" s="175"/>
    </row>
    <row r="93" spans="1:5" ht="55.2" hidden="1" x14ac:dyDescent="0.3">
      <c r="A93" s="173" t="s">
        <v>365</v>
      </c>
      <c r="B93" s="174" t="s">
        <v>542</v>
      </c>
      <c r="C93" s="175">
        <v>0</v>
      </c>
      <c r="D93" s="175"/>
      <c r="E93" s="175"/>
    </row>
    <row r="94" spans="1:5" ht="55.2" hidden="1" x14ac:dyDescent="0.3">
      <c r="A94" s="173" t="s">
        <v>366</v>
      </c>
      <c r="B94" s="174" t="s">
        <v>543</v>
      </c>
      <c r="C94" s="175">
        <v>0</v>
      </c>
      <c r="D94" s="175"/>
      <c r="E94" s="175"/>
    </row>
    <row r="95" spans="1:5" ht="55.2" hidden="1" x14ac:dyDescent="0.3">
      <c r="A95" s="173" t="s">
        <v>367</v>
      </c>
      <c r="B95" s="174" t="s">
        <v>544</v>
      </c>
      <c r="C95" s="175">
        <v>0</v>
      </c>
      <c r="D95" s="175"/>
      <c r="E95" s="175"/>
    </row>
    <row r="96" spans="1:5" ht="41.4" hidden="1" x14ac:dyDescent="0.3">
      <c r="A96" s="173" t="s">
        <v>368</v>
      </c>
      <c r="B96" s="174" t="s">
        <v>545</v>
      </c>
      <c r="C96" s="175">
        <f t="shared" ref="C96" si="21">SUM(C97:C99)</f>
        <v>0</v>
      </c>
      <c r="D96" s="175"/>
      <c r="E96" s="175"/>
    </row>
    <row r="97" spans="1:5" ht="55.2" hidden="1" x14ac:dyDescent="0.3">
      <c r="A97" s="173" t="s">
        <v>369</v>
      </c>
      <c r="B97" s="174" t="s">
        <v>546</v>
      </c>
      <c r="C97" s="175">
        <v>0</v>
      </c>
      <c r="D97" s="175"/>
      <c r="E97" s="175"/>
    </row>
    <row r="98" spans="1:5" ht="55.2" hidden="1" x14ac:dyDescent="0.3">
      <c r="A98" s="173" t="s">
        <v>370</v>
      </c>
      <c r="B98" s="174" t="s">
        <v>547</v>
      </c>
      <c r="C98" s="175">
        <v>0</v>
      </c>
      <c r="D98" s="175"/>
      <c r="E98" s="175"/>
    </row>
    <row r="99" spans="1:5" ht="55.2" hidden="1" x14ac:dyDescent="0.3">
      <c r="A99" s="173" t="s">
        <v>371</v>
      </c>
      <c r="B99" s="174" t="s">
        <v>548</v>
      </c>
      <c r="C99" s="175">
        <v>0</v>
      </c>
      <c r="D99" s="175"/>
      <c r="E99" s="175"/>
    </row>
    <row r="100" spans="1:5" ht="27.6" hidden="1" x14ac:dyDescent="0.3">
      <c r="A100" s="173" t="s">
        <v>372</v>
      </c>
      <c r="B100" s="174" t="s">
        <v>549</v>
      </c>
      <c r="C100" s="175">
        <f t="shared" ref="C100" si="22">SUM(C101:C107)</f>
        <v>0</v>
      </c>
      <c r="D100" s="175"/>
      <c r="E100" s="175"/>
    </row>
    <row r="101" spans="1:5" ht="41.4" hidden="1" x14ac:dyDescent="0.3">
      <c r="A101" s="173" t="s">
        <v>373</v>
      </c>
      <c r="B101" s="174" t="s">
        <v>550</v>
      </c>
      <c r="C101" s="175">
        <v>0</v>
      </c>
      <c r="D101" s="175"/>
      <c r="E101" s="175"/>
    </row>
    <row r="102" spans="1:5" ht="41.4" hidden="1" x14ac:dyDescent="0.3">
      <c r="A102" s="173" t="s">
        <v>374</v>
      </c>
      <c r="B102" s="174" t="s">
        <v>551</v>
      </c>
      <c r="C102" s="175">
        <v>0</v>
      </c>
      <c r="D102" s="175"/>
      <c r="E102" s="175"/>
    </row>
    <row r="103" spans="1:5" ht="41.4" hidden="1" x14ac:dyDescent="0.3">
      <c r="A103" s="173" t="s">
        <v>375</v>
      </c>
      <c r="B103" s="174" t="s">
        <v>552</v>
      </c>
      <c r="C103" s="175">
        <v>0</v>
      </c>
      <c r="D103" s="175"/>
      <c r="E103" s="175"/>
    </row>
    <row r="104" spans="1:5" ht="41.4" hidden="1" x14ac:dyDescent="0.3">
      <c r="A104" s="173" t="s">
        <v>376</v>
      </c>
      <c r="B104" s="174" t="s">
        <v>553</v>
      </c>
      <c r="C104" s="175">
        <v>0</v>
      </c>
      <c r="D104" s="175"/>
      <c r="E104" s="175"/>
    </row>
    <row r="105" spans="1:5" ht="41.4" hidden="1" x14ac:dyDescent="0.3">
      <c r="A105" s="173" t="s">
        <v>377</v>
      </c>
      <c r="B105" s="174" t="s">
        <v>554</v>
      </c>
      <c r="C105" s="175">
        <v>0</v>
      </c>
      <c r="D105" s="175"/>
      <c r="E105" s="175"/>
    </row>
    <row r="106" spans="1:5" ht="41.4" hidden="1" x14ac:dyDescent="0.3">
      <c r="A106" s="173" t="s">
        <v>378</v>
      </c>
      <c r="B106" s="174" t="s">
        <v>555</v>
      </c>
      <c r="C106" s="175">
        <v>0</v>
      </c>
      <c r="D106" s="175"/>
      <c r="E106" s="175"/>
    </row>
    <row r="107" spans="1:5" ht="41.4" hidden="1" x14ac:dyDescent="0.3">
      <c r="A107" s="173" t="s">
        <v>379</v>
      </c>
      <c r="B107" s="174" t="s">
        <v>556</v>
      </c>
      <c r="C107" s="175">
        <v>0</v>
      </c>
      <c r="D107" s="175"/>
      <c r="E107" s="175"/>
    </row>
    <row r="108" spans="1:5" ht="27.6" x14ac:dyDescent="0.3">
      <c r="A108" s="176">
        <v>103</v>
      </c>
      <c r="B108" s="177" t="s">
        <v>557</v>
      </c>
      <c r="C108" s="178">
        <f>SUM(C68,C74)</f>
        <v>2681584</v>
      </c>
      <c r="D108" s="178">
        <f>SUM(D68,D74)</f>
        <v>882886</v>
      </c>
      <c r="E108" s="178">
        <f>SUM(E68,E74)</f>
        <v>3564470</v>
      </c>
    </row>
    <row r="109" spans="1:5" ht="41.4" hidden="1" x14ac:dyDescent="0.3">
      <c r="A109" s="173" t="s">
        <v>380</v>
      </c>
      <c r="B109" s="174" t="s">
        <v>558</v>
      </c>
      <c r="C109" s="175">
        <f t="shared" ref="C109" si="23">SUM(C110)</f>
        <v>0</v>
      </c>
      <c r="D109" s="175"/>
      <c r="E109" s="175"/>
    </row>
    <row r="110" spans="1:5" ht="55.2" hidden="1" x14ac:dyDescent="0.3">
      <c r="A110" s="173" t="s">
        <v>381</v>
      </c>
      <c r="B110" s="174" t="s">
        <v>559</v>
      </c>
      <c r="C110" s="175">
        <v>0</v>
      </c>
      <c r="D110" s="175"/>
      <c r="E110" s="175"/>
    </row>
    <row r="111" spans="1:5" ht="41.4" hidden="1" x14ac:dyDescent="0.3">
      <c r="A111" s="173" t="s">
        <v>382</v>
      </c>
      <c r="B111" s="174" t="s">
        <v>560</v>
      </c>
      <c r="C111" s="175">
        <f t="shared" ref="C111" si="24">SUM(C112)</f>
        <v>0</v>
      </c>
      <c r="D111" s="175"/>
      <c r="E111" s="175"/>
    </row>
    <row r="112" spans="1:5" ht="55.2" hidden="1" x14ac:dyDescent="0.3">
      <c r="A112" s="173" t="s">
        <v>383</v>
      </c>
      <c r="B112" s="174" t="s">
        <v>561</v>
      </c>
      <c r="C112" s="175">
        <v>0</v>
      </c>
      <c r="D112" s="175"/>
      <c r="E112" s="175"/>
    </row>
    <row r="113" spans="1:5" ht="27.6" hidden="1" x14ac:dyDescent="0.3">
      <c r="A113" s="173" t="s">
        <v>384</v>
      </c>
      <c r="B113" s="174" t="s">
        <v>562</v>
      </c>
      <c r="C113" s="175">
        <f t="shared" ref="C113" si="25">SUM(C114:C119)</f>
        <v>0</v>
      </c>
      <c r="D113" s="175"/>
      <c r="E113" s="175"/>
    </row>
    <row r="114" spans="1:5" ht="27.6" hidden="1" x14ac:dyDescent="0.3">
      <c r="A114" s="173" t="s">
        <v>385</v>
      </c>
      <c r="B114" s="174" t="s">
        <v>563</v>
      </c>
      <c r="C114" s="175">
        <v>0</v>
      </c>
      <c r="D114" s="175"/>
      <c r="E114" s="175"/>
    </row>
    <row r="115" spans="1:5" ht="41.4" hidden="1" x14ac:dyDescent="0.3">
      <c r="A115" s="173" t="s">
        <v>386</v>
      </c>
      <c r="B115" s="174" t="s">
        <v>564</v>
      </c>
      <c r="C115" s="175">
        <v>0</v>
      </c>
      <c r="D115" s="175"/>
      <c r="E115" s="175"/>
    </row>
    <row r="116" spans="1:5" ht="41.4" hidden="1" x14ac:dyDescent="0.3">
      <c r="A116" s="173" t="s">
        <v>387</v>
      </c>
      <c r="B116" s="174" t="s">
        <v>565</v>
      </c>
      <c r="C116" s="175">
        <v>0</v>
      </c>
      <c r="D116" s="175"/>
      <c r="E116" s="175"/>
    </row>
    <row r="117" spans="1:5" ht="27.6" hidden="1" x14ac:dyDescent="0.3">
      <c r="A117" s="173" t="s">
        <v>388</v>
      </c>
      <c r="B117" s="174" t="s">
        <v>566</v>
      </c>
      <c r="C117" s="175">
        <v>0</v>
      </c>
      <c r="D117" s="175"/>
      <c r="E117" s="175"/>
    </row>
    <row r="118" spans="1:5" ht="27.6" hidden="1" x14ac:dyDescent="0.3">
      <c r="A118" s="173" t="s">
        <v>389</v>
      </c>
      <c r="B118" s="174" t="s">
        <v>567</v>
      </c>
      <c r="C118" s="175">
        <v>0</v>
      </c>
      <c r="D118" s="175"/>
      <c r="E118" s="175"/>
    </row>
    <row r="119" spans="1:5" ht="27.6" hidden="1" x14ac:dyDescent="0.3">
      <c r="A119" s="173" t="s">
        <v>390</v>
      </c>
      <c r="B119" s="174" t="s">
        <v>568</v>
      </c>
      <c r="C119" s="175">
        <v>0</v>
      </c>
      <c r="D119" s="175"/>
      <c r="E119" s="175"/>
    </row>
    <row r="120" spans="1:5" ht="27.6" hidden="1" x14ac:dyDescent="0.3">
      <c r="A120" s="173" t="s">
        <v>391</v>
      </c>
      <c r="B120" s="174" t="s">
        <v>569</v>
      </c>
      <c r="C120" s="175">
        <f t="shared" ref="C120" si="26">SUM(C121:C129)</f>
        <v>0</v>
      </c>
      <c r="D120" s="175"/>
      <c r="E120" s="175"/>
    </row>
    <row r="121" spans="1:5" ht="55.2" hidden="1" x14ac:dyDescent="0.3">
      <c r="A121" s="173" t="s">
        <v>392</v>
      </c>
      <c r="B121" s="174" t="s">
        <v>570</v>
      </c>
      <c r="C121" s="175">
        <v>0</v>
      </c>
      <c r="D121" s="175"/>
      <c r="E121" s="175"/>
    </row>
    <row r="122" spans="1:5" ht="27.6" hidden="1" x14ac:dyDescent="0.3">
      <c r="A122" s="173" t="s">
        <v>393</v>
      </c>
      <c r="B122" s="174" t="s">
        <v>571</v>
      </c>
      <c r="C122" s="175">
        <v>0</v>
      </c>
      <c r="D122" s="175"/>
      <c r="E122" s="175"/>
    </row>
    <row r="123" spans="1:5" ht="27.6" hidden="1" x14ac:dyDescent="0.3">
      <c r="A123" s="173" t="s">
        <v>394</v>
      </c>
      <c r="B123" s="174" t="s">
        <v>572</v>
      </c>
      <c r="C123" s="175">
        <v>0</v>
      </c>
      <c r="D123" s="175"/>
      <c r="E123" s="175"/>
    </row>
    <row r="124" spans="1:5" ht="27.6" hidden="1" x14ac:dyDescent="0.3">
      <c r="A124" s="173" t="s">
        <v>395</v>
      </c>
      <c r="B124" s="174" t="s">
        <v>573</v>
      </c>
      <c r="C124" s="175">
        <v>0</v>
      </c>
      <c r="D124" s="175"/>
      <c r="E124" s="175"/>
    </row>
    <row r="125" spans="1:5" ht="27.6" hidden="1" x14ac:dyDescent="0.3">
      <c r="A125" s="173" t="s">
        <v>396</v>
      </c>
      <c r="B125" s="174" t="s">
        <v>574</v>
      </c>
      <c r="C125" s="175">
        <v>0</v>
      </c>
      <c r="D125" s="175"/>
      <c r="E125" s="175"/>
    </row>
    <row r="126" spans="1:5" ht="41.4" hidden="1" x14ac:dyDescent="0.3">
      <c r="A126" s="173" t="s">
        <v>397</v>
      </c>
      <c r="B126" s="174" t="s">
        <v>847</v>
      </c>
      <c r="C126" s="175">
        <v>0</v>
      </c>
      <c r="D126" s="175"/>
      <c r="E126" s="175"/>
    </row>
    <row r="127" spans="1:5" ht="27.6" hidden="1" x14ac:dyDescent="0.3">
      <c r="A127" s="173" t="s">
        <v>398</v>
      </c>
      <c r="B127" s="174" t="s">
        <v>575</v>
      </c>
      <c r="C127" s="175">
        <v>0</v>
      </c>
      <c r="D127" s="175"/>
      <c r="E127" s="175"/>
    </row>
    <row r="128" spans="1:5" ht="27.6" hidden="1" x14ac:dyDescent="0.3">
      <c r="A128" s="173" t="s">
        <v>399</v>
      </c>
      <c r="B128" s="174" t="s">
        <v>576</v>
      </c>
      <c r="C128" s="175">
        <v>0</v>
      </c>
      <c r="D128" s="175"/>
      <c r="E128" s="175"/>
    </row>
    <row r="129" spans="1:5" ht="27.6" hidden="1" x14ac:dyDescent="0.3">
      <c r="A129" s="173" t="s">
        <v>400</v>
      </c>
      <c r="B129" s="174" t="s">
        <v>577</v>
      </c>
      <c r="C129" s="175">
        <v>0</v>
      </c>
      <c r="D129" s="175"/>
      <c r="E129" s="175"/>
    </row>
    <row r="130" spans="1:5" ht="41.4" hidden="1" x14ac:dyDescent="0.3">
      <c r="A130" s="173" t="s">
        <v>401</v>
      </c>
      <c r="B130" s="174" t="s">
        <v>578</v>
      </c>
      <c r="C130" s="175">
        <f t="shared" ref="C130" si="27">SUM(C131:C135)</f>
        <v>0</v>
      </c>
      <c r="D130" s="175"/>
      <c r="E130" s="175"/>
    </row>
    <row r="131" spans="1:5" ht="27.6" hidden="1" x14ac:dyDescent="0.3">
      <c r="A131" s="173" t="s">
        <v>402</v>
      </c>
      <c r="B131" s="174" t="s">
        <v>579</v>
      </c>
      <c r="C131" s="175">
        <v>0</v>
      </c>
      <c r="D131" s="175"/>
      <c r="E131" s="175"/>
    </row>
    <row r="132" spans="1:5" ht="27.6" hidden="1" x14ac:dyDescent="0.3">
      <c r="A132" s="173" t="s">
        <v>403</v>
      </c>
      <c r="B132" s="174" t="s">
        <v>580</v>
      </c>
      <c r="C132" s="175">
        <v>0</v>
      </c>
      <c r="D132" s="175"/>
      <c r="E132" s="175"/>
    </row>
    <row r="133" spans="1:5" ht="27.6" hidden="1" x14ac:dyDescent="0.3">
      <c r="A133" s="173" t="s">
        <v>404</v>
      </c>
      <c r="B133" s="174" t="s">
        <v>581</v>
      </c>
      <c r="C133" s="175">
        <v>0</v>
      </c>
      <c r="D133" s="175"/>
      <c r="E133" s="175"/>
    </row>
    <row r="134" spans="1:5" ht="27.6" hidden="1" x14ac:dyDescent="0.3">
      <c r="A134" s="173" t="s">
        <v>405</v>
      </c>
      <c r="B134" s="174" t="s">
        <v>582</v>
      </c>
      <c r="C134" s="175">
        <v>0</v>
      </c>
      <c r="D134" s="175"/>
      <c r="E134" s="175"/>
    </row>
    <row r="135" spans="1:5" ht="41.4" hidden="1" x14ac:dyDescent="0.3">
      <c r="A135" s="173" t="s">
        <v>406</v>
      </c>
      <c r="B135" s="174" t="s">
        <v>583</v>
      </c>
      <c r="C135" s="175">
        <v>0</v>
      </c>
      <c r="D135" s="175"/>
      <c r="E135" s="175"/>
    </row>
    <row r="136" spans="1:5" ht="41.4" hidden="1" x14ac:dyDescent="0.3">
      <c r="A136" s="173" t="s">
        <v>407</v>
      </c>
      <c r="B136" s="174" t="s">
        <v>584</v>
      </c>
      <c r="C136" s="175">
        <f t="shared" ref="C136" si="28">SUM(C137:C139)</f>
        <v>0</v>
      </c>
      <c r="D136" s="175"/>
      <c r="E136" s="175"/>
    </row>
    <row r="137" spans="1:5" ht="55.2" hidden="1" x14ac:dyDescent="0.3">
      <c r="A137" s="173" t="s">
        <v>408</v>
      </c>
      <c r="B137" s="174" t="s">
        <v>585</v>
      </c>
      <c r="C137" s="175">
        <v>0</v>
      </c>
      <c r="D137" s="175"/>
      <c r="E137" s="175"/>
    </row>
    <row r="138" spans="1:5" ht="55.2" hidden="1" x14ac:dyDescent="0.3">
      <c r="A138" s="173" t="s">
        <v>409</v>
      </c>
      <c r="B138" s="174" t="s">
        <v>586</v>
      </c>
      <c r="C138" s="175">
        <v>0</v>
      </c>
      <c r="D138" s="175"/>
      <c r="E138" s="175"/>
    </row>
    <row r="139" spans="1:5" ht="55.2" hidden="1" x14ac:dyDescent="0.3">
      <c r="A139" s="173" t="s">
        <v>410</v>
      </c>
      <c r="B139" s="174" t="s">
        <v>587</v>
      </c>
      <c r="C139" s="175">
        <v>0</v>
      </c>
      <c r="D139" s="175"/>
      <c r="E139" s="175"/>
    </row>
    <row r="140" spans="1:5" ht="41.4" hidden="1" x14ac:dyDescent="0.3">
      <c r="A140" s="173" t="s">
        <v>411</v>
      </c>
      <c r="B140" s="174" t="s">
        <v>588</v>
      </c>
      <c r="C140" s="175">
        <f t="shared" ref="C140" si="29">SUM(C141:C143)</f>
        <v>0</v>
      </c>
      <c r="D140" s="175"/>
      <c r="E140" s="175"/>
    </row>
    <row r="141" spans="1:5" ht="55.2" hidden="1" x14ac:dyDescent="0.3">
      <c r="A141" s="173" t="s">
        <v>412</v>
      </c>
      <c r="B141" s="174" t="s">
        <v>589</v>
      </c>
      <c r="C141" s="175">
        <v>0</v>
      </c>
      <c r="D141" s="175"/>
      <c r="E141" s="175"/>
    </row>
    <row r="142" spans="1:5" ht="55.2" hidden="1" x14ac:dyDescent="0.3">
      <c r="A142" s="173" t="s">
        <v>413</v>
      </c>
      <c r="B142" s="174" t="s">
        <v>590</v>
      </c>
      <c r="C142" s="175">
        <v>0</v>
      </c>
      <c r="D142" s="175"/>
      <c r="E142" s="175"/>
    </row>
    <row r="143" spans="1:5" ht="55.2" hidden="1" x14ac:dyDescent="0.3">
      <c r="A143" s="173" t="s">
        <v>414</v>
      </c>
      <c r="B143" s="174" t="s">
        <v>591</v>
      </c>
      <c r="C143" s="175">
        <v>0</v>
      </c>
      <c r="D143" s="175"/>
      <c r="E143" s="175"/>
    </row>
    <row r="144" spans="1:5" ht="41.4" hidden="1" x14ac:dyDescent="0.3">
      <c r="A144" s="173" t="s">
        <v>415</v>
      </c>
      <c r="B144" s="174" t="s">
        <v>848</v>
      </c>
      <c r="C144" s="175">
        <f t="shared" ref="C144" si="30">SUM(C145:C148)</f>
        <v>0</v>
      </c>
      <c r="D144" s="175"/>
      <c r="E144" s="175"/>
    </row>
    <row r="145" spans="1:5" ht="41.4" hidden="1" x14ac:dyDescent="0.3">
      <c r="A145" s="173" t="s">
        <v>416</v>
      </c>
      <c r="B145" s="174" t="s">
        <v>592</v>
      </c>
      <c r="C145" s="175">
        <v>0</v>
      </c>
      <c r="D145" s="175"/>
      <c r="E145" s="175"/>
    </row>
    <row r="146" spans="1:5" ht="41.4" hidden="1" x14ac:dyDescent="0.3">
      <c r="A146" s="173" t="s">
        <v>417</v>
      </c>
      <c r="B146" s="174" t="s">
        <v>849</v>
      </c>
      <c r="C146" s="175">
        <v>0</v>
      </c>
      <c r="D146" s="175"/>
      <c r="E146" s="175"/>
    </row>
    <row r="147" spans="1:5" ht="41.4" hidden="1" x14ac:dyDescent="0.3">
      <c r="A147" s="173" t="s">
        <v>418</v>
      </c>
      <c r="B147" s="174" t="s">
        <v>850</v>
      </c>
      <c r="C147" s="175">
        <v>0</v>
      </c>
      <c r="D147" s="175"/>
      <c r="E147" s="175"/>
    </row>
    <row r="148" spans="1:5" ht="41.4" hidden="1" x14ac:dyDescent="0.3">
      <c r="A148" s="173" t="s">
        <v>419</v>
      </c>
      <c r="B148" s="174" t="s">
        <v>851</v>
      </c>
      <c r="C148" s="175">
        <v>0</v>
      </c>
      <c r="D148" s="175"/>
      <c r="E148" s="175"/>
    </row>
    <row r="149" spans="1:5" ht="27.6" x14ac:dyDescent="0.3">
      <c r="A149" s="173">
        <v>108</v>
      </c>
      <c r="B149" s="174" t="s">
        <v>945</v>
      </c>
      <c r="C149" s="175">
        <v>3171668</v>
      </c>
      <c r="D149" s="175">
        <f>E149-C149</f>
        <v>145735</v>
      </c>
      <c r="E149" s="175">
        <v>3317403</v>
      </c>
    </row>
    <row r="150" spans="1:5" ht="27.6" x14ac:dyDescent="0.3">
      <c r="A150" s="173">
        <v>113</v>
      </c>
      <c r="B150" s="174" t="s">
        <v>567</v>
      </c>
      <c r="C150" s="175">
        <v>3171668</v>
      </c>
      <c r="D150" s="175">
        <f>E150-C150</f>
        <v>145735</v>
      </c>
      <c r="E150" s="175">
        <v>3317403</v>
      </c>
    </row>
    <row r="151" spans="1:5" ht="27.6" x14ac:dyDescent="0.3">
      <c r="A151" s="176">
        <v>144</v>
      </c>
      <c r="B151" s="177" t="s">
        <v>593</v>
      </c>
      <c r="C151" s="178">
        <v>3171668</v>
      </c>
      <c r="D151" s="175">
        <f>E151-C151</f>
        <v>145735</v>
      </c>
      <c r="E151" s="175">
        <v>3317403</v>
      </c>
    </row>
    <row r="152" spans="1:5" x14ac:dyDescent="0.3">
      <c r="A152" s="173" t="s">
        <v>420</v>
      </c>
      <c r="B152" s="174" t="s">
        <v>594</v>
      </c>
      <c r="C152" s="175">
        <v>68600</v>
      </c>
      <c r="D152" s="175">
        <v>-68600</v>
      </c>
      <c r="E152" s="175">
        <f>SUM(C152:D152)</f>
        <v>0</v>
      </c>
    </row>
    <row r="153" spans="1:5" hidden="1" x14ac:dyDescent="0.3">
      <c r="A153" s="173" t="s">
        <v>421</v>
      </c>
      <c r="B153" s="174" t="s">
        <v>595</v>
      </c>
      <c r="C153" s="175">
        <v>0</v>
      </c>
      <c r="D153" s="175">
        <v>-68600</v>
      </c>
      <c r="E153" s="175">
        <f t="shared" ref="E153:E157" si="31">SUM(C153:D153)</f>
        <v>-68600</v>
      </c>
    </row>
    <row r="154" spans="1:5" ht="27.6" hidden="1" x14ac:dyDescent="0.3">
      <c r="A154" s="173" t="s">
        <v>422</v>
      </c>
      <c r="B154" s="174" t="s">
        <v>852</v>
      </c>
      <c r="C154" s="175">
        <v>0</v>
      </c>
      <c r="D154" s="175">
        <v>-68600</v>
      </c>
      <c r="E154" s="175">
        <f t="shared" si="31"/>
        <v>-68600</v>
      </c>
    </row>
    <row r="155" spans="1:5" hidden="1" x14ac:dyDescent="0.3">
      <c r="A155" s="173" t="s">
        <v>423</v>
      </c>
      <c r="B155" s="174" t="s">
        <v>596</v>
      </c>
      <c r="C155" s="175">
        <v>0</v>
      </c>
      <c r="D155" s="175">
        <v>-68600</v>
      </c>
      <c r="E155" s="175">
        <f t="shared" si="31"/>
        <v>-68600</v>
      </c>
    </row>
    <row r="156" spans="1:5" ht="27.6" hidden="1" x14ac:dyDescent="0.3">
      <c r="A156" s="173" t="s">
        <v>424</v>
      </c>
      <c r="B156" s="174" t="s">
        <v>597</v>
      </c>
      <c r="C156" s="175">
        <v>0</v>
      </c>
      <c r="D156" s="175">
        <v>-68600</v>
      </c>
      <c r="E156" s="175">
        <f t="shared" si="31"/>
        <v>-68600</v>
      </c>
    </row>
    <row r="157" spans="1:5" x14ac:dyDescent="0.3">
      <c r="A157" s="173" t="s">
        <v>425</v>
      </c>
      <c r="B157" s="174" t="s">
        <v>598</v>
      </c>
      <c r="C157" s="175">
        <v>68600</v>
      </c>
      <c r="D157" s="175">
        <v>-68600</v>
      </c>
      <c r="E157" s="175">
        <f t="shared" si="31"/>
        <v>0</v>
      </c>
    </row>
    <row r="158" spans="1:5" ht="27.6" hidden="1" x14ac:dyDescent="0.3">
      <c r="A158" s="173" t="s">
        <v>426</v>
      </c>
      <c r="B158" s="174" t="s">
        <v>599</v>
      </c>
      <c r="C158" s="175">
        <v>0</v>
      </c>
      <c r="D158" s="175"/>
      <c r="E158" s="175"/>
    </row>
    <row r="159" spans="1:5" ht="27.6" hidden="1" x14ac:dyDescent="0.3">
      <c r="A159" s="173" t="s">
        <v>427</v>
      </c>
      <c r="B159" s="174" t="s">
        <v>600</v>
      </c>
      <c r="C159" s="175">
        <v>0</v>
      </c>
      <c r="D159" s="175"/>
      <c r="E159" s="175"/>
    </row>
    <row r="160" spans="1:5" hidden="1" x14ac:dyDescent="0.3">
      <c r="A160" s="173" t="s">
        <v>428</v>
      </c>
      <c r="B160" s="174" t="s">
        <v>601</v>
      </c>
      <c r="C160" s="175">
        <v>0</v>
      </c>
      <c r="D160" s="175"/>
      <c r="E160" s="175"/>
    </row>
    <row r="161" spans="1:5" x14ac:dyDescent="0.3">
      <c r="A161" s="173" t="s">
        <v>429</v>
      </c>
      <c r="B161" s="174" t="s">
        <v>602</v>
      </c>
      <c r="C161" s="175">
        <v>10000</v>
      </c>
      <c r="D161" s="175">
        <v>0</v>
      </c>
      <c r="E161" s="175">
        <v>10000</v>
      </c>
    </row>
    <row r="162" spans="1:5" ht="27.6" hidden="1" x14ac:dyDescent="0.3">
      <c r="A162" s="173" t="s">
        <v>430</v>
      </c>
      <c r="B162" s="174" t="s">
        <v>603</v>
      </c>
      <c r="C162" s="175">
        <v>0</v>
      </c>
      <c r="D162" s="175"/>
      <c r="E162" s="175"/>
    </row>
    <row r="163" spans="1:5" ht="27.6" hidden="1" x14ac:dyDescent="0.3">
      <c r="A163" s="173" t="s">
        <v>431</v>
      </c>
      <c r="B163" s="174" t="s">
        <v>604</v>
      </c>
      <c r="C163" s="175">
        <v>0</v>
      </c>
      <c r="D163" s="175"/>
      <c r="E163" s="175"/>
    </row>
    <row r="164" spans="1:5" ht="41.4" x14ac:dyDescent="0.3">
      <c r="A164" s="173" t="s">
        <v>606</v>
      </c>
      <c r="B164" s="174" t="s">
        <v>605</v>
      </c>
      <c r="C164" s="175">
        <v>0</v>
      </c>
      <c r="D164" s="175"/>
      <c r="E164" s="175"/>
    </row>
    <row r="165" spans="1:5" hidden="1" x14ac:dyDescent="0.3">
      <c r="A165" s="173" t="s">
        <v>607</v>
      </c>
      <c r="B165" s="174" t="s">
        <v>853</v>
      </c>
      <c r="C165" s="175">
        <v>0</v>
      </c>
      <c r="D165" s="175"/>
      <c r="E165" s="175"/>
    </row>
    <row r="166" spans="1:5" ht="27.6" hidden="1" x14ac:dyDescent="0.3">
      <c r="A166" s="173" t="s">
        <v>609</v>
      </c>
      <c r="B166" s="174" t="s">
        <v>608</v>
      </c>
      <c r="C166" s="175">
        <v>0</v>
      </c>
      <c r="D166" s="175"/>
      <c r="E166" s="175"/>
    </row>
    <row r="167" spans="1:5" ht="27.6" x14ac:dyDescent="0.3">
      <c r="A167" s="176" t="s">
        <v>611</v>
      </c>
      <c r="B167" s="177" t="s">
        <v>610</v>
      </c>
      <c r="C167" s="178">
        <f t="shared" ref="C167" si="32">SUM(C152,C159:C166)</f>
        <v>78600</v>
      </c>
      <c r="D167" s="178">
        <f>SUM(D152,D159:D166)</f>
        <v>-68600</v>
      </c>
      <c r="E167" s="178">
        <f>SUM(E152,E159:E166)</f>
        <v>10000</v>
      </c>
    </row>
    <row r="168" spans="1:5" x14ac:dyDescent="0.3">
      <c r="A168" s="176" t="s">
        <v>613</v>
      </c>
      <c r="B168" s="177" t="s">
        <v>612</v>
      </c>
      <c r="C168" s="178">
        <f t="shared" ref="C168" si="33">+C108+C151+C167</f>
        <v>5931852</v>
      </c>
      <c r="D168" s="178">
        <f>+D108+D151+D167</f>
        <v>960021</v>
      </c>
      <c r="E168" s="178">
        <f>+E108+E151+E167</f>
        <v>6891873</v>
      </c>
    </row>
    <row r="169" spans="1:5" ht="27.6" hidden="1" x14ac:dyDescent="0.3">
      <c r="A169" s="173" t="s">
        <v>614</v>
      </c>
      <c r="B169" s="174" t="s">
        <v>854</v>
      </c>
      <c r="C169" s="175">
        <v>0</v>
      </c>
      <c r="D169" s="178">
        <f t="shared" ref="D169:D172" si="34">+D109+D152+D168</f>
        <v>891421</v>
      </c>
      <c r="E169" s="175"/>
    </row>
    <row r="170" spans="1:5" ht="27.6" hidden="1" x14ac:dyDescent="0.3">
      <c r="A170" s="173" t="s">
        <v>615</v>
      </c>
      <c r="B170" s="174" t="s">
        <v>855</v>
      </c>
      <c r="C170" s="175">
        <v>0</v>
      </c>
      <c r="D170" s="178">
        <f t="shared" si="34"/>
        <v>822821</v>
      </c>
      <c r="E170" s="175"/>
    </row>
    <row r="171" spans="1:5" ht="27.6" hidden="1" x14ac:dyDescent="0.3">
      <c r="A171" s="173" t="s">
        <v>616</v>
      </c>
      <c r="B171" s="174" t="s">
        <v>856</v>
      </c>
      <c r="C171" s="175">
        <v>0</v>
      </c>
      <c r="D171" s="178">
        <f t="shared" si="34"/>
        <v>754221</v>
      </c>
      <c r="E171" s="175"/>
    </row>
    <row r="172" spans="1:5" ht="27.6" hidden="1" x14ac:dyDescent="0.3">
      <c r="A172" s="173" t="s">
        <v>618</v>
      </c>
      <c r="B172" s="174" t="s">
        <v>857</v>
      </c>
      <c r="C172" s="175">
        <v>0</v>
      </c>
      <c r="D172" s="178">
        <f t="shared" si="34"/>
        <v>685621</v>
      </c>
      <c r="E172" s="175"/>
    </row>
    <row r="173" spans="1:5" ht="27.6" x14ac:dyDescent="0.3">
      <c r="A173" s="176" t="s">
        <v>620</v>
      </c>
      <c r="B173" s="177" t="s">
        <v>858</v>
      </c>
      <c r="C173" s="178">
        <f t="shared" ref="C173:E173" si="35">SUM(C169:C172)</f>
        <v>0</v>
      </c>
      <c r="D173" s="178">
        <f t="shared" si="35"/>
        <v>3154084</v>
      </c>
      <c r="E173" s="178">
        <f t="shared" si="35"/>
        <v>0</v>
      </c>
    </row>
    <row r="174" spans="1:5" ht="27.6" hidden="1" x14ac:dyDescent="0.3">
      <c r="A174" s="173" t="s">
        <v>622</v>
      </c>
      <c r="B174" s="174" t="s">
        <v>859</v>
      </c>
      <c r="C174" s="175">
        <v>0</v>
      </c>
      <c r="D174" s="175"/>
      <c r="E174" s="175"/>
    </row>
    <row r="175" spans="1:5" hidden="1" x14ac:dyDescent="0.3">
      <c r="A175" s="173" t="s">
        <v>624</v>
      </c>
      <c r="B175" s="174" t="s">
        <v>860</v>
      </c>
      <c r="C175" s="175">
        <v>0</v>
      </c>
      <c r="D175" s="175"/>
      <c r="E175" s="175"/>
    </row>
    <row r="176" spans="1:5" ht="27.6" x14ac:dyDescent="0.3">
      <c r="A176" s="176" t="s">
        <v>626</v>
      </c>
      <c r="B176" s="177" t="s">
        <v>861</v>
      </c>
      <c r="C176" s="178">
        <f t="shared" ref="C176:E176" si="36">SUM(C174:C175)</f>
        <v>0</v>
      </c>
      <c r="D176" s="178">
        <f t="shared" si="36"/>
        <v>0</v>
      </c>
      <c r="E176" s="178">
        <f t="shared" si="36"/>
        <v>0</v>
      </c>
    </row>
    <row r="177" spans="1:5" ht="27.6" hidden="1" x14ac:dyDescent="0.3">
      <c r="A177" s="173" t="s">
        <v>628</v>
      </c>
      <c r="B177" s="174" t="s">
        <v>862</v>
      </c>
      <c r="C177" s="175">
        <v>0</v>
      </c>
      <c r="D177" s="175"/>
      <c r="E177" s="175"/>
    </row>
    <row r="178" spans="1:5" ht="41.4" hidden="1" x14ac:dyDescent="0.3">
      <c r="A178" s="173" t="s">
        <v>630</v>
      </c>
      <c r="B178" s="174" t="s">
        <v>863</v>
      </c>
      <c r="C178" s="175">
        <v>0</v>
      </c>
      <c r="D178" s="175"/>
      <c r="E178" s="175"/>
    </row>
    <row r="179" spans="1:5" ht="27.6" x14ac:dyDescent="0.3">
      <c r="A179" s="176" t="s">
        <v>631</v>
      </c>
      <c r="B179" s="177" t="s">
        <v>864</v>
      </c>
      <c r="C179" s="178">
        <f t="shared" ref="C179:E179" si="37">SUM(C177:C178)</f>
        <v>0</v>
      </c>
      <c r="D179" s="178">
        <f t="shared" si="37"/>
        <v>0</v>
      </c>
      <c r="E179" s="178">
        <f t="shared" si="37"/>
        <v>0</v>
      </c>
    </row>
    <row r="180" spans="1:5" ht="27.6" x14ac:dyDescent="0.3">
      <c r="A180" s="176" t="s">
        <v>633</v>
      </c>
      <c r="B180" s="177" t="s">
        <v>865</v>
      </c>
      <c r="C180" s="178">
        <f t="shared" ref="C180:E180" si="38">+C173+C176+C179</f>
        <v>0</v>
      </c>
      <c r="D180" s="178">
        <f t="shared" si="38"/>
        <v>3154084</v>
      </c>
      <c r="E180" s="178">
        <f t="shared" si="38"/>
        <v>0</v>
      </c>
    </row>
    <row r="181" spans="1:5" ht="27.6" hidden="1" x14ac:dyDescent="0.3">
      <c r="A181" s="173" t="s">
        <v>635</v>
      </c>
      <c r="B181" s="174" t="s">
        <v>617</v>
      </c>
      <c r="C181" s="175">
        <v>0</v>
      </c>
      <c r="D181" s="175"/>
      <c r="E181" s="175"/>
    </row>
    <row r="182" spans="1:5" hidden="1" x14ac:dyDescent="0.3">
      <c r="A182" s="173" t="s">
        <v>637</v>
      </c>
      <c r="B182" s="174" t="s">
        <v>619</v>
      </c>
      <c r="C182" s="175">
        <v>0</v>
      </c>
      <c r="D182" s="175"/>
      <c r="E182" s="175"/>
    </row>
    <row r="183" spans="1:5" hidden="1" x14ac:dyDescent="0.3">
      <c r="A183" s="173" t="s">
        <v>639</v>
      </c>
      <c r="B183" s="174" t="s">
        <v>621</v>
      </c>
      <c r="C183" s="175">
        <v>0</v>
      </c>
      <c r="D183" s="175"/>
      <c r="E183" s="175"/>
    </row>
    <row r="184" spans="1:5" ht="27.6" x14ac:dyDescent="0.3">
      <c r="A184" s="176" t="s">
        <v>641</v>
      </c>
      <c r="B184" s="177" t="s">
        <v>623</v>
      </c>
      <c r="C184" s="178">
        <f t="shared" ref="C184:E184" si="39">SUM(C181:C183)</f>
        <v>0</v>
      </c>
      <c r="D184" s="178">
        <f t="shared" si="39"/>
        <v>0</v>
      </c>
      <c r="E184" s="178">
        <f t="shared" si="39"/>
        <v>0</v>
      </c>
    </row>
    <row r="185" spans="1:5" x14ac:dyDescent="0.3">
      <c r="A185" s="176" t="s">
        <v>643</v>
      </c>
      <c r="B185" s="177" t="s">
        <v>625</v>
      </c>
      <c r="C185" s="178">
        <f t="shared" ref="C185" si="40">+C34+C63+C168+C180+C184</f>
        <v>721806848</v>
      </c>
      <c r="D185" s="178">
        <f>+D34+D63+D168+D180+D184</f>
        <v>14556828</v>
      </c>
      <c r="E185" s="178">
        <f>+E34+E63+E168+E180+E184</f>
        <v>733209592</v>
      </c>
    </row>
    <row r="186" spans="1:5" x14ac:dyDescent="0.3">
      <c r="A186" s="173" t="s">
        <v>645</v>
      </c>
      <c r="B186" s="174" t="s">
        <v>627</v>
      </c>
      <c r="C186" s="175">
        <v>884716940</v>
      </c>
      <c r="D186" s="175">
        <v>0</v>
      </c>
      <c r="E186" s="175">
        <v>884716940</v>
      </c>
    </row>
    <row r="187" spans="1:5" hidden="1" x14ac:dyDescent="0.3">
      <c r="A187" s="173" t="s">
        <v>647</v>
      </c>
      <c r="B187" s="174" t="s">
        <v>629</v>
      </c>
      <c r="C187" s="175">
        <v>0</v>
      </c>
      <c r="D187" s="175"/>
      <c r="E187" s="175"/>
    </row>
    <row r="188" spans="1:5" ht="27.6" hidden="1" x14ac:dyDescent="0.3">
      <c r="A188" s="173" t="s">
        <v>649</v>
      </c>
      <c r="B188" s="174" t="s">
        <v>866</v>
      </c>
      <c r="C188" s="175">
        <v>0</v>
      </c>
      <c r="D188" s="175"/>
      <c r="E188" s="175"/>
    </row>
    <row r="189" spans="1:5" ht="27.6" hidden="1" x14ac:dyDescent="0.3">
      <c r="A189" s="173" t="s">
        <v>651</v>
      </c>
      <c r="B189" s="174" t="s">
        <v>867</v>
      </c>
      <c r="C189" s="175">
        <v>0</v>
      </c>
      <c r="D189" s="175"/>
      <c r="E189" s="175"/>
    </row>
    <row r="190" spans="1:5" ht="27.6" x14ac:dyDescent="0.3">
      <c r="A190" s="173" t="s">
        <v>653</v>
      </c>
      <c r="B190" s="174" t="s">
        <v>868</v>
      </c>
      <c r="C190" s="175">
        <v>5824774</v>
      </c>
      <c r="D190" s="175">
        <v>0</v>
      </c>
      <c r="E190" s="175">
        <v>5824774</v>
      </c>
    </row>
    <row r="191" spans="1:5" ht="27.6" x14ac:dyDescent="0.3">
      <c r="A191" s="176" t="s">
        <v>655</v>
      </c>
      <c r="B191" s="177" t="s">
        <v>869</v>
      </c>
      <c r="C191" s="178">
        <f t="shared" ref="C191" si="41">SUM(C188:C190)</f>
        <v>5824774</v>
      </c>
      <c r="D191" s="178">
        <f>SUM(D188:D190)</f>
        <v>0</v>
      </c>
      <c r="E191" s="178">
        <f>SUM(E188:E190)</f>
        <v>5824774</v>
      </c>
    </row>
    <row r="192" spans="1:5" x14ac:dyDescent="0.3">
      <c r="A192" s="173" t="s">
        <v>657</v>
      </c>
      <c r="B192" s="174" t="s">
        <v>632</v>
      </c>
      <c r="C192" s="175">
        <v>-189616425</v>
      </c>
      <c r="D192" s="175">
        <f>E192-C192</f>
        <v>-14363400</v>
      </c>
      <c r="E192" s="175">
        <v>-203979825</v>
      </c>
    </row>
    <row r="193" spans="1:5" hidden="1" x14ac:dyDescent="0.3">
      <c r="A193" s="173" t="s">
        <v>659</v>
      </c>
      <c r="B193" s="174" t="s">
        <v>634</v>
      </c>
      <c r="C193" s="175">
        <v>0</v>
      </c>
      <c r="D193" s="175">
        <f t="shared" ref="D193" si="42">E193-C193</f>
        <v>0</v>
      </c>
      <c r="E193" s="175"/>
    </row>
    <row r="194" spans="1:5" x14ac:dyDescent="0.3">
      <c r="A194" s="173" t="s">
        <v>661</v>
      </c>
      <c r="B194" s="174" t="s">
        <v>636</v>
      </c>
      <c r="C194" s="175">
        <v>-14363400</v>
      </c>
      <c r="D194" s="175">
        <f>E194-C194</f>
        <v>25428915</v>
      </c>
      <c r="E194" s="175">
        <v>11065515</v>
      </c>
    </row>
    <row r="195" spans="1:5" x14ac:dyDescent="0.3">
      <c r="A195" s="176" t="s">
        <v>663</v>
      </c>
      <c r="B195" s="177" t="s">
        <v>638</v>
      </c>
      <c r="C195" s="178">
        <f t="shared" ref="C195" si="43">+C186+C187+C191+C192+C193+C194</f>
        <v>686561889</v>
      </c>
      <c r="D195" s="178">
        <f>+D186+D187+D191+D192+D193+D194</f>
        <v>11065515</v>
      </c>
      <c r="E195" s="178">
        <f>SUM(E186,E192,E194,E191)</f>
        <v>697627404</v>
      </c>
    </row>
    <row r="196" spans="1:5" ht="27.6" hidden="1" x14ac:dyDescent="0.3">
      <c r="A196" s="173" t="s">
        <v>665</v>
      </c>
      <c r="B196" s="174" t="s">
        <v>640</v>
      </c>
      <c r="C196" s="175">
        <v>0</v>
      </c>
      <c r="D196" s="175"/>
      <c r="E196" s="175"/>
    </row>
    <row r="197" spans="1:5" ht="41.4" hidden="1" x14ac:dyDescent="0.3">
      <c r="A197" s="173" t="s">
        <v>667</v>
      </c>
      <c r="B197" s="174" t="s">
        <v>642</v>
      </c>
      <c r="C197" s="175">
        <v>0</v>
      </c>
      <c r="D197" s="175"/>
      <c r="E197" s="175"/>
    </row>
    <row r="198" spans="1:5" ht="27.6" hidden="1" x14ac:dyDescent="0.3">
      <c r="A198" s="173" t="s">
        <v>669</v>
      </c>
      <c r="B198" s="174" t="s">
        <v>644</v>
      </c>
      <c r="C198" s="175">
        <v>0</v>
      </c>
      <c r="D198" s="175"/>
      <c r="E198" s="175"/>
    </row>
    <row r="199" spans="1:5" ht="27.6" hidden="1" x14ac:dyDescent="0.3">
      <c r="A199" s="173" t="s">
        <v>671</v>
      </c>
      <c r="B199" s="174" t="s">
        <v>646</v>
      </c>
      <c r="C199" s="175">
        <v>0</v>
      </c>
      <c r="D199" s="175"/>
      <c r="E199" s="175"/>
    </row>
    <row r="200" spans="1:5" ht="27.6" hidden="1" x14ac:dyDescent="0.3">
      <c r="A200" s="173" t="s">
        <v>673</v>
      </c>
      <c r="B200" s="174" t="s">
        <v>648</v>
      </c>
      <c r="C200" s="175">
        <f t="shared" ref="C200" si="44">SUM(C201:C202)</f>
        <v>0</v>
      </c>
      <c r="D200" s="175"/>
      <c r="E200" s="175"/>
    </row>
    <row r="201" spans="1:5" ht="55.2" hidden="1" x14ac:dyDescent="0.3">
      <c r="A201" s="173" t="s">
        <v>675</v>
      </c>
      <c r="B201" s="174" t="s">
        <v>650</v>
      </c>
      <c r="C201" s="175">
        <v>0</v>
      </c>
      <c r="D201" s="175"/>
      <c r="E201" s="175"/>
    </row>
    <row r="202" spans="1:5" ht="41.4" hidden="1" x14ac:dyDescent="0.3">
      <c r="A202" s="173" t="s">
        <v>677</v>
      </c>
      <c r="B202" s="174" t="s">
        <v>652</v>
      </c>
      <c r="C202" s="175">
        <v>0</v>
      </c>
      <c r="D202" s="175"/>
      <c r="E202" s="175"/>
    </row>
    <row r="203" spans="1:5" ht="27.6" hidden="1" x14ac:dyDescent="0.3">
      <c r="A203" s="173" t="s">
        <v>679</v>
      </c>
      <c r="B203" s="174" t="s">
        <v>654</v>
      </c>
      <c r="C203" s="175">
        <v>0</v>
      </c>
      <c r="D203" s="175"/>
      <c r="E203" s="175"/>
    </row>
    <row r="204" spans="1:5" ht="27.6" hidden="1" x14ac:dyDescent="0.3">
      <c r="A204" s="173" t="s">
        <v>681</v>
      </c>
      <c r="B204" s="174" t="s">
        <v>656</v>
      </c>
      <c r="C204" s="175">
        <v>0</v>
      </c>
      <c r="D204" s="175"/>
      <c r="E204" s="175"/>
    </row>
    <row r="205" spans="1:5" ht="27.6" hidden="1" x14ac:dyDescent="0.3">
      <c r="A205" s="173" t="s">
        <v>683</v>
      </c>
      <c r="B205" s="174" t="s">
        <v>658</v>
      </c>
      <c r="C205" s="175">
        <f t="shared" ref="C205" si="45">SUM(C206:C207)</f>
        <v>0</v>
      </c>
      <c r="D205" s="175"/>
      <c r="E205" s="175"/>
    </row>
    <row r="206" spans="1:5" ht="55.2" hidden="1" x14ac:dyDescent="0.3">
      <c r="A206" s="173" t="s">
        <v>685</v>
      </c>
      <c r="B206" s="174" t="s">
        <v>660</v>
      </c>
      <c r="C206" s="175">
        <v>0</v>
      </c>
      <c r="D206" s="175"/>
      <c r="E206" s="175"/>
    </row>
    <row r="207" spans="1:5" ht="41.4" hidden="1" x14ac:dyDescent="0.3">
      <c r="A207" s="173" t="s">
        <v>687</v>
      </c>
      <c r="B207" s="174" t="s">
        <v>662</v>
      </c>
      <c r="C207" s="175">
        <v>0</v>
      </c>
      <c r="D207" s="175"/>
      <c r="E207" s="175"/>
    </row>
    <row r="208" spans="1:5" ht="27.6" hidden="1" x14ac:dyDescent="0.3">
      <c r="A208" s="173" t="s">
        <v>689</v>
      </c>
      <c r="B208" s="174" t="s">
        <v>664</v>
      </c>
      <c r="C208" s="175">
        <f t="shared" ref="C208" si="46">SUM(C209:C220)</f>
        <v>0</v>
      </c>
      <c r="D208" s="175"/>
      <c r="E208" s="175"/>
    </row>
    <row r="209" spans="1:5" ht="41.4" hidden="1" x14ac:dyDescent="0.3">
      <c r="A209" s="173" t="s">
        <v>691</v>
      </c>
      <c r="B209" s="174" t="s">
        <v>666</v>
      </c>
      <c r="C209" s="175">
        <v>0</v>
      </c>
      <c r="D209" s="175"/>
      <c r="E209" s="175"/>
    </row>
    <row r="210" spans="1:5" ht="41.4" hidden="1" x14ac:dyDescent="0.3">
      <c r="A210" s="173" t="s">
        <v>693</v>
      </c>
      <c r="B210" s="174" t="s">
        <v>668</v>
      </c>
      <c r="C210" s="175">
        <v>0</v>
      </c>
      <c r="D210" s="175"/>
      <c r="E210" s="175"/>
    </row>
    <row r="211" spans="1:5" ht="27.6" hidden="1" x14ac:dyDescent="0.3">
      <c r="A211" s="173" t="s">
        <v>695</v>
      </c>
      <c r="B211" s="174" t="s">
        <v>670</v>
      </c>
      <c r="C211" s="175">
        <v>0</v>
      </c>
      <c r="D211" s="175"/>
      <c r="E211" s="175"/>
    </row>
    <row r="212" spans="1:5" ht="41.4" hidden="1" x14ac:dyDescent="0.3">
      <c r="A212" s="173" t="s">
        <v>697</v>
      </c>
      <c r="B212" s="174" t="s">
        <v>672</v>
      </c>
      <c r="C212" s="175">
        <v>0</v>
      </c>
      <c r="D212" s="175"/>
      <c r="E212" s="175"/>
    </row>
    <row r="213" spans="1:5" ht="27.6" hidden="1" x14ac:dyDescent="0.3">
      <c r="A213" s="173" t="s">
        <v>699</v>
      </c>
      <c r="B213" s="174" t="s">
        <v>674</v>
      </c>
      <c r="C213" s="175">
        <v>0</v>
      </c>
      <c r="D213" s="175"/>
      <c r="E213" s="175"/>
    </row>
    <row r="214" spans="1:5" ht="41.4" hidden="1" x14ac:dyDescent="0.3">
      <c r="A214" s="173" t="s">
        <v>701</v>
      </c>
      <c r="B214" s="174" t="s">
        <v>676</v>
      </c>
      <c r="C214" s="175">
        <v>0</v>
      </c>
      <c r="D214" s="175"/>
      <c r="E214" s="175"/>
    </row>
    <row r="215" spans="1:5" ht="41.4" hidden="1" x14ac:dyDescent="0.3">
      <c r="A215" s="173" t="s">
        <v>703</v>
      </c>
      <c r="B215" s="174" t="s">
        <v>678</v>
      </c>
      <c r="C215" s="175">
        <v>0</v>
      </c>
      <c r="D215" s="175"/>
      <c r="E215" s="175"/>
    </row>
    <row r="216" spans="1:5" ht="27.6" hidden="1" x14ac:dyDescent="0.3">
      <c r="A216" s="173" t="s">
        <v>705</v>
      </c>
      <c r="B216" s="174" t="s">
        <v>680</v>
      </c>
      <c r="C216" s="175">
        <v>0</v>
      </c>
      <c r="D216" s="175"/>
      <c r="E216" s="175"/>
    </row>
    <row r="217" spans="1:5" ht="27.6" hidden="1" x14ac:dyDescent="0.3">
      <c r="A217" s="173" t="s">
        <v>707</v>
      </c>
      <c r="B217" s="174" t="s">
        <v>682</v>
      </c>
      <c r="C217" s="175">
        <v>0</v>
      </c>
      <c r="D217" s="175"/>
      <c r="E217" s="175"/>
    </row>
    <row r="218" spans="1:5" ht="41.4" hidden="1" x14ac:dyDescent="0.3">
      <c r="A218" s="173" t="s">
        <v>709</v>
      </c>
      <c r="B218" s="174" t="s">
        <v>684</v>
      </c>
      <c r="C218" s="175">
        <v>0</v>
      </c>
      <c r="D218" s="175"/>
      <c r="E218" s="175"/>
    </row>
    <row r="219" spans="1:5" ht="41.4" hidden="1" x14ac:dyDescent="0.3">
      <c r="A219" s="173" t="s">
        <v>711</v>
      </c>
      <c r="B219" s="174" t="s">
        <v>686</v>
      </c>
      <c r="C219" s="175">
        <v>0</v>
      </c>
      <c r="D219" s="175"/>
      <c r="E219" s="175"/>
    </row>
    <row r="220" spans="1:5" ht="27.6" hidden="1" x14ac:dyDescent="0.3">
      <c r="A220" s="173" t="s">
        <v>713</v>
      </c>
      <c r="B220" s="174" t="s">
        <v>688</v>
      </c>
      <c r="C220" s="175">
        <v>0</v>
      </c>
      <c r="D220" s="175"/>
      <c r="E220" s="175"/>
    </row>
    <row r="221" spans="1:5" ht="27.6" x14ac:dyDescent="0.3">
      <c r="A221" s="176" t="s">
        <v>715</v>
      </c>
      <c r="B221" s="177" t="s">
        <v>690</v>
      </c>
      <c r="C221" s="178">
        <f t="shared" ref="C221" si="47">SUM(C234:C236)</f>
        <v>947289</v>
      </c>
      <c r="D221" s="178">
        <f>SUM(D234:D236)</f>
        <v>-941191</v>
      </c>
      <c r="E221" s="178">
        <f>SUM(E234:E236)</f>
        <v>6098</v>
      </c>
    </row>
    <row r="222" spans="1:5" ht="27.6" hidden="1" x14ac:dyDescent="0.3">
      <c r="A222" s="173" t="s">
        <v>716</v>
      </c>
      <c r="B222" s="174" t="s">
        <v>692</v>
      </c>
      <c r="C222" s="175">
        <v>0</v>
      </c>
      <c r="D222" s="178">
        <f>SUM(D235:D238)</f>
        <v>-743861</v>
      </c>
      <c r="E222" s="175"/>
    </row>
    <row r="223" spans="1:5" ht="41.4" hidden="1" x14ac:dyDescent="0.3">
      <c r="A223" s="173" t="s">
        <v>718</v>
      </c>
      <c r="B223" s="174" t="s">
        <v>694</v>
      </c>
      <c r="C223" s="175">
        <v>0</v>
      </c>
      <c r="D223" s="178">
        <f>SUM(D236:D239)</f>
        <v>1130630</v>
      </c>
      <c r="E223" s="175"/>
    </row>
    <row r="224" spans="1:5" ht="27.6" hidden="1" x14ac:dyDescent="0.3">
      <c r="A224" s="173" t="s">
        <v>720</v>
      </c>
      <c r="B224" s="174" t="s">
        <v>696</v>
      </c>
      <c r="C224" s="175">
        <v>0</v>
      </c>
      <c r="D224" s="178">
        <f t="shared" ref="D224:D233" si="48">SUM(D238:D240)</f>
        <v>2374060</v>
      </c>
      <c r="E224" s="175"/>
    </row>
    <row r="225" spans="1:5" ht="27.6" hidden="1" x14ac:dyDescent="0.3">
      <c r="A225" s="173" t="s">
        <v>722</v>
      </c>
      <c r="B225" s="174" t="s">
        <v>698</v>
      </c>
      <c r="C225" s="175">
        <v>0</v>
      </c>
      <c r="D225" s="178">
        <f t="shared" si="48"/>
        <v>3289995</v>
      </c>
      <c r="E225" s="175"/>
    </row>
    <row r="226" spans="1:5" ht="41.4" hidden="1" x14ac:dyDescent="0.3">
      <c r="A226" s="173" t="s">
        <v>724</v>
      </c>
      <c r="B226" s="174" t="s">
        <v>700</v>
      </c>
      <c r="C226" s="175">
        <f t="shared" ref="C226" si="49">SUM(C227:C228)</f>
        <v>0</v>
      </c>
      <c r="D226" s="178">
        <f t="shared" si="48"/>
        <v>3289995</v>
      </c>
      <c r="E226" s="175"/>
    </row>
    <row r="227" spans="1:5" ht="55.2" hidden="1" x14ac:dyDescent="0.3">
      <c r="A227" s="173" t="s">
        <v>725</v>
      </c>
      <c r="B227" s="174" t="s">
        <v>702</v>
      </c>
      <c r="C227" s="175">
        <v>0</v>
      </c>
      <c r="D227" s="178">
        <f t="shared" si="48"/>
        <v>2374060</v>
      </c>
      <c r="E227" s="175"/>
    </row>
    <row r="228" spans="1:5" ht="41.4" hidden="1" x14ac:dyDescent="0.3">
      <c r="A228" s="173" t="s">
        <v>726</v>
      </c>
      <c r="B228" s="174" t="s">
        <v>704</v>
      </c>
      <c r="C228" s="175">
        <v>0</v>
      </c>
      <c r="D228" s="178">
        <f t="shared" si="48"/>
        <v>1277395</v>
      </c>
      <c r="E228" s="175"/>
    </row>
    <row r="229" spans="1:5" ht="27.6" hidden="1" x14ac:dyDescent="0.3">
      <c r="A229" s="173" t="s">
        <v>727</v>
      </c>
      <c r="B229" s="174" t="s">
        <v>706</v>
      </c>
      <c r="C229" s="175">
        <v>0</v>
      </c>
      <c r="D229" s="178">
        <f t="shared" si="48"/>
        <v>180730</v>
      </c>
      <c r="E229" s="175"/>
    </row>
    <row r="230" spans="1:5" ht="27.6" hidden="1" x14ac:dyDescent="0.3">
      <c r="A230" s="173" t="s">
        <v>728</v>
      </c>
      <c r="B230" s="174" t="s">
        <v>708</v>
      </c>
      <c r="C230" s="175">
        <v>0</v>
      </c>
      <c r="D230" s="178">
        <f t="shared" si="48"/>
        <v>0</v>
      </c>
      <c r="E230" s="175"/>
    </row>
    <row r="231" spans="1:5" ht="41.4" hidden="1" x14ac:dyDescent="0.3">
      <c r="A231" s="173" t="s">
        <v>729</v>
      </c>
      <c r="B231" s="174" t="s">
        <v>710</v>
      </c>
      <c r="C231" s="175">
        <f t="shared" ref="C231" si="50">SUM(C232:C233)</f>
        <v>0</v>
      </c>
      <c r="D231" s="178">
        <f t="shared" si="48"/>
        <v>0</v>
      </c>
      <c r="E231" s="175"/>
    </row>
    <row r="232" spans="1:5" ht="55.2" hidden="1" x14ac:dyDescent="0.3">
      <c r="A232" s="173" t="s">
        <v>731</v>
      </c>
      <c r="B232" s="174" t="s">
        <v>712</v>
      </c>
      <c r="C232" s="175">
        <v>0</v>
      </c>
      <c r="D232" s="178">
        <f t="shared" si="48"/>
        <v>0</v>
      </c>
      <c r="E232" s="175"/>
    </row>
    <row r="233" spans="1:5" ht="41.4" hidden="1" x14ac:dyDescent="0.3">
      <c r="A233" s="173" t="s">
        <v>732</v>
      </c>
      <c r="B233" s="174" t="s">
        <v>714</v>
      </c>
      <c r="C233" s="175">
        <v>0</v>
      </c>
      <c r="D233" s="178">
        <f t="shared" si="48"/>
        <v>193565</v>
      </c>
      <c r="E233" s="175"/>
    </row>
    <row r="234" spans="1:5" ht="27.6" x14ac:dyDescent="0.3">
      <c r="A234" s="173">
        <v>188</v>
      </c>
      <c r="B234" s="174" t="s">
        <v>640</v>
      </c>
      <c r="C234" s="175">
        <v>3765</v>
      </c>
      <c r="D234" s="175">
        <v>-3765</v>
      </c>
      <c r="E234" s="175">
        <f>SUM(C234:D234)</f>
        <v>0</v>
      </c>
    </row>
    <row r="235" spans="1:5" ht="27.6" x14ac:dyDescent="0.3">
      <c r="A235" s="173">
        <v>190</v>
      </c>
      <c r="B235" s="174" t="s">
        <v>644</v>
      </c>
      <c r="C235" s="175">
        <v>783924</v>
      </c>
      <c r="D235" s="175">
        <f>E235-C235</f>
        <v>-777826</v>
      </c>
      <c r="E235" s="175">
        <v>6098</v>
      </c>
    </row>
    <row r="236" spans="1:5" ht="27.6" x14ac:dyDescent="0.3">
      <c r="A236" s="173">
        <v>191</v>
      </c>
      <c r="B236" s="174" t="s">
        <v>646</v>
      </c>
      <c r="C236" s="175">
        <v>159600</v>
      </c>
      <c r="D236" s="175">
        <v>-159600</v>
      </c>
      <c r="E236" s="175">
        <f>SUM(C236:D236)</f>
        <v>0</v>
      </c>
    </row>
    <row r="237" spans="1:5" ht="27.6" x14ac:dyDescent="0.3">
      <c r="A237" s="173">
        <v>217</v>
      </c>
      <c r="B237" s="174" t="s">
        <v>696</v>
      </c>
      <c r="C237" s="175">
        <v>0</v>
      </c>
      <c r="D237" s="175">
        <v>12835</v>
      </c>
      <c r="E237" s="175">
        <v>12835</v>
      </c>
    </row>
    <row r="238" spans="1:5" ht="41.4" x14ac:dyDescent="0.3">
      <c r="A238" s="173" t="s">
        <v>733</v>
      </c>
      <c r="B238" s="174" t="s">
        <v>870</v>
      </c>
      <c r="C238" s="175">
        <v>915935</v>
      </c>
      <c r="D238" s="175">
        <f>E238-C238</f>
        <v>180730</v>
      </c>
      <c r="E238" s="175">
        <v>1096665</v>
      </c>
    </row>
    <row r="239" spans="1:5" ht="41.4" hidden="1" x14ac:dyDescent="0.3">
      <c r="A239" s="173" t="s">
        <v>734</v>
      </c>
      <c r="B239" s="174" t="s">
        <v>717</v>
      </c>
      <c r="C239" s="175">
        <v>0</v>
      </c>
      <c r="D239" s="175">
        <f t="shared" ref="D239:D243" si="51">E239-C239</f>
        <v>1096665</v>
      </c>
      <c r="E239" s="175">
        <v>1096665</v>
      </c>
    </row>
    <row r="240" spans="1:5" ht="27.6" hidden="1" x14ac:dyDescent="0.3">
      <c r="A240" s="173" t="s">
        <v>735</v>
      </c>
      <c r="B240" s="174" t="s">
        <v>719</v>
      </c>
      <c r="C240" s="175">
        <v>0</v>
      </c>
      <c r="D240" s="175">
        <f t="shared" si="51"/>
        <v>1096665</v>
      </c>
      <c r="E240" s="175">
        <v>1096665</v>
      </c>
    </row>
    <row r="241" spans="1:5" ht="27.6" hidden="1" x14ac:dyDescent="0.3">
      <c r="A241" s="173" t="s">
        <v>737</v>
      </c>
      <c r="B241" s="174" t="s">
        <v>721</v>
      </c>
      <c r="C241" s="175">
        <v>0</v>
      </c>
      <c r="D241" s="175">
        <f t="shared" si="51"/>
        <v>1096665</v>
      </c>
      <c r="E241" s="175">
        <v>1096665</v>
      </c>
    </row>
    <row r="242" spans="1:5" ht="41.4" hidden="1" x14ac:dyDescent="0.3">
      <c r="A242" s="173" t="s">
        <v>739</v>
      </c>
      <c r="B242" s="174" t="s">
        <v>723</v>
      </c>
      <c r="C242" s="175">
        <v>0</v>
      </c>
      <c r="D242" s="175">
        <f t="shared" si="51"/>
        <v>1096665</v>
      </c>
      <c r="E242" s="175">
        <v>1096665</v>
      </c>
    </row>
    <row r="243" spans="1:5" ht="41.4" x14ac:dyDescent="0.3">
      <c r="A243" s="173" t="s">
        <v>741</v>
      </c>
      <c r="B243" s="174" t="s">
        <v>871</v>
      </c>
      <c r="C243" s="175">
        <v>915935</v>
      </c>
      <c r="D243" s="175">
        <f t="shared" si="51"/>
        <v>180730</v>
      </c>
      <c r="E243" s="175">
        <v>1096665</v>
      </c>
    </row>
    <row r="244" spans="1:5" ht="27.6" hidden="1" x14ac:dyDescent="0.3">
      <c r="A244" s="173" t="s">
        <v>742</v>
      </c>
      <c r="B244" s="174" t="s">
        <v>872</v>
      </c>
      <c r="C244" s="175">
        <v>0</v>
      </c>
      <c r="D244" s="175"/>
      <c r="E244" s="175"/>
    </row>
    <row r="245" spans="1:5" ht="27.6" hidden="1" x14ac:dyDescent="0.3">
      <c r="A245" s="173" t="s">
        <v>744</v>
      </c>
      <c r="B245" s="174" t="s">
        <v>873</v>
      </c>
      <c r="C245" s="175">
        <v>0</v>
      </c>
      <c r="D245" s="175"/>
      <c r="E245" s="175"/>
    </row>
    <row r="246" spans="1:5" ht="41.4" hidden="1" x14ac:dyDescent="0.3">
      <c r="A246" s="173" t="s">
        <v>746</v>
      </c>
      <c r="B246" s="174" t="s">
        <v>874</v>
      </c>
      <c r="C246" s="175">
        <v>0</v>
      </c>
      <c r="D246" s="175"/>
      <c r="E246" s="175"/>
    </row>
    <row r="247" spans="1:5" ht="41.4" hidden="1" x14ac:dyDescent="0.3">
      <c r="A247" s="173" t="s">
        <v>748</v>
      </c>
      <c r="B247" s="174" t="s">
        <v>875</v>
      </c>
      <c r="C247" s="175">
        <v>0</v>
      </c>
      <c r="D247" s="175"/>
      <c r="E247" s="175"/>
    </row>
    <row r="248" spans="1:5" ht="27.6" hidden="1" x14ac:dyDescent="0.3">
      <c r="A248" s="173" t="s">
        <v>750</v>
      </c>
      <c r="B248" s="174" t="s">
        <v>876</v>
      </c>
      <c r="C248" s="175">
        <v>0</v>
      </c>
      <c r="D248" s="175"/>
      <c r="E248" s="175"/>
    </row>
    <row r="249" spans="1:5" ht="27.6" x14ac:dyDescent="0.3">
      <c r="A249" s="176" t="s">
        <v>752</v>
      </c>
      <c r="B249" s="177" t="s">
        <v>730</v>
      </c>
      <c r="C249" s="178">
        <f>+C222+C223+C224+C225+C226+C229+C230+C231+C238</f>
        <v>915935</v>
      </c>
      <c r="D249" s="178">
        <f>E249-C249</f>
        <v>193565</v>
      </c>
      <c r="E249" s="178">
        <f>SUM(E243,E237)</f>
        <v>1109500</v>
      </c>
    </row>
    <row r="250" spans="1:5" x14ac:dyDescent="0.3">
      <c r="A250" s="173" t="s">
        <v>754</v>
      </c>
      <c r="B250" s="174" t="s">
        <v>877</v>
      </c>
      <c r="C250" s="175">
        <v>1529270</v>
      </c>
      <c r="D250" s="175">
        <f>E250-C250</f>
        <v>1133580</v>
      </c>
      <c r="E250" s="175">
        <v>2662850</v>
      </c>
    </row>
    <row r="251" spans="1:5" ht="27.6" hidden="1" x14ac:dyDescent="0.3">
      <c r="A251" s="173" t="s">
        <v>756</v>
      </c>
      <c r="B251" s="174" t="s">
        <v>736</v>
      </c>
      <c r="C251" s="175">
        <v>0</v>
      </c>
      <c r="D251" s="175"/>
      <c r="E251" s="175"/>
    </row>
    <row r="252" spans="1:5" ht="27.6" x14ac:dyDescent="0.3">
      <c r="A252" s="173" t="s">
        <v>758</v>
      </c>
      <c r="B252" s="174" t="s">
        <v>738</v>
      </c>
      <c r="C252" s="175">
        <v>4420</v>
      </c>
      <c r="D252" s="175">
        <v>-4420</v>
      </c>
      <c r="E252" s="175">
        <f>SUM(C252:D252)</f>
        <v>0</v>
      </c>
    </row>
    <row r="253" spans="1:5" hidden="1" x14ac:dyDescent="0.3">
      <c r="A253" s="173" t="s">
        <v>760</v>
      </c>
      <c r="B253" s="174" t="s">
        <v>740</v>
      </c>
      <c r="C253" s="175">
        <v>0</v>
      </c>
      <c r="D253" s="175"/>
      <c r="E253" s="175"/>
    </row>
    <row r="254" spans="1:5" ht="41.4" hidden="1" x14ac:dyDescent="0.3">
      <c r="A254" s="173" t="s">
        <v>762</v>
      </c>
      <c r="B254" s="174" t="s">
        <v>878</v>
      </c>
      <c r="C254" s="175">
        <v>0</v>
      </c>
      <c r="D254" s="175"/>
      <c r="E254" s="175"/>
    </row>
    <row r="255" spans="1:5" ht="27.6" hidden="1" x14ac:dyDescent="0.3">
      <c r="A255" s="173" t="s">
        <v>764</v>
      </c>
      <c r="B255" s="174" t="s">
        <v>743</v>
      </c>
      <c r="C255" s="175">
        <v>0</v>
      </c>
      <c r="D255" s="175"/>
      <c r="E255" s="175"/>
    </row>
    <row r="256" spans="1:5" ht="27.6" hidden="1" x14ac:dyDescent="0.3">
      <c r="A256" s="173" t="s">
        <v>766</v>
      </c>
      <c r="B256" s="174" t="s">
        <v>745</v>
      </c>
      <c r="C256" s="175">
        <v>0</v>
      </c>
      <c r="D256" s="175"/>
      <c r="E256" s="175"/>
    </row>
    <row r="257" spans="1:5" ht="27.6" hidden="1" x14ac:dyDescent="0.3">
      <c r="A257" s="173" t="s">
        <v>879</v>
      </c>
      <c r="B257" s="174" t="s">
        <v>747</v>
      </c>
      <c r="C257" s="175">
        <v>0</v>
      </c>
      <c r="D257" s="175"/>
      <c r="E257" s="175"/>
    </row>
    <row r="258" spans="1:5" ht="27.6" hidden="1" x14ac:dyDescent="0.3">
      <c r="A258" s="173" t="s">
        <v>880</v>
      </c>
      <c r="B258" s="174" t="s">
        <v>749</v>
      </c>
      <c r="C258" s="175">
        <v>0</v>
      </c>
      <c r="D258" s="175"/>
      <c r="E258" s="175"/>
    </row>
    <row r="259" spans="1:5" ht="27.6" hidden="1" x14ac:dyDescent="0.3">
      <c r="A259" s="173" t="s">
        <v>881</v>
      </c>
      <c r="B259" s="174" t="s">
        <v>751</v>
      </c>
      <c r="C259" s="175">
        <v>0</v>
      </c>
      <c r="D259" s="175"/>
      <c r="E259" s="175"/>
    </row>
    <row r="260" spans="1:5" ht="27.6" x14ac:dyDescent="0.3">
      <c r="A260" s="176" t="s">
        <v>882</v>
      </c>
      <c r="B260" s="177" t="s">
        <v>753</v>
      </c>
      <c r="C260" s="178">
        <f t="shared" ref="C260" si="52">SUM(C250:C259)</f>
        <v>1533690</v>
      </c>
      <c r="D260" s="178">
        <f>SUM(D250:D259)</f>
        <v>1129160</v>
      </c>
      <c r="E260" s="178">
        <f>SUM(E250:E259)</f>
        <v>2662850</v>
      </c>
    </row>
    <row r="261" spans="1:5" x14ac:dyDescent="0.3">
      <c r="A261" s="176" t="s">
        <v>883</v>
      </c>
      <c r="B261" s="177" t="s">
        <v>755</v>
      </c>
      <c r="C261" s="178">
        <f>+C221+C249+C260</f>
        <v>3396914</v>
      </c>
      <c r="D261" s="178">
        <f>+D221+D249+D260</f>
        <v>381534</v>
      </c>
      <c r="E261" s="178">
        <f>+E221+E249+E260</f>
        <v>3778448</v>
      </c>
    </row>
    <row r="262" spans="1:5" ht="27.6" x14ac:dyDescent="0.3">
      <c r="A262" s="176" t="s">
        <v>884</v>
      </c>
      <c r="B262" s="177" t="s">
        <v>757</v>
      </c>
      <c r="C262" s="178">
        <v>0</v>
      </c>
      <c r="D262" s="178"/>
      <c r="E262" s="178"/>
    </row>
    <row r="263" spans="1:5" ht="27.6" hidden="1" x14ac:dyDescent="0.3">
      <c r="A263" s="173" t="s">
        <v>885</v>
      </c>
      <c r="B263" s="174" t="s">
        <v>759</v>
      </c>
      <c r="C263" s="175">
        <v>0</v>
      </c>
      <c r="D263" s="175"/>
      <c r="E263" s="175"/>
    </row>
    <row r="264" spans="1:5" ht="27.6" x14ac:dyDescent="0.3">
      <c r="A264" s="173" t="s">
        <v>886</v>
      </c>
      <c r="B264" s="174" t="s">
        <v>761</v>
      </c>
      <c r="C264" s="175">
        <v>993389</v>
      </c>
      <c r="D264" s="175">
        <v>-44305</v>
      </c>
      <c r="E264" s="175">
        <f>SUM(C264:D264)</f>
        <v>949084</v>
      </c>
    </row>
    <row r="265" spans="1:5" x14ac:dyDescent="0.3">
      <c r="A265" s="173" t="s">
        <v>887</v>
      </c>
      <c r="B265" s="174" t="s">
        <v>763</v>
      </c>
      <c r="C265" s="175">
        <v>30854656</v>
      </c>
      <c r="D265" s="175">
        <v>0</v>
      </c>
      <c r="E265" s="175">
        <f>SUM(C265:D265)</f>
        <v>30854656</v>
      </c>
    </row>
    <row r="266" spans="1:5" ht="27.6" x14ac:dyDescent="0.3">
      <c r="A266" s="176" t="s">
        <v>888</v>
      </c>
      <c r="B266" s="177" t="s">
        <v>765</v>
      </c>
      <c r="C266" s="178">
        <f t="shared" ref="C266" si="53">SUM(C263:C265)</f>
        <v>31848045</v>
      </c>
      <c r="D266" s="178">
        <f>SUM(D263:D265)</f>
        <v>-44305</v>
      </c>
      <c r="E266" s="178">
        <f>SUM(E263:E265)</f>
        <v>31803740</v>
      </c>
    </row>
    <row r="267" spans="1:5" x14ac:dyDescent="0.3">
      <c r="A267" s="176" t="s">
        <v>889</v>
      </c>
      <c r="B267" s="177" t="s">
        <v>767</v>
      </c>
      <c r="C267" s="178">
        <f>+C195+C261+C262+C266</f>
        <v>721806848</v>
      </c>
      <c r="D267" s="178">
        <f>+D195+D261+D262+D266</f>
        <v>11402744</v>
      </c>
      <c r="E267" s="178">
        <f>+E195+E261+E262+E266</f>
        <v>733209592</v>
      </c>
    </row>
  </sheetData>
  <mergeCells count="4">
    <mergeCell ref="F3:G3"/>
    <mergeCell ref="A3:E3"/>
    <mergeCell ref="A2:E2"/>
    <mergeCell ref="A1:E1"/>
  </mergeCells>
  <printOptions horizontalCentered="1" verticalCentered="1"/>
  <pageMargins left="0" right="0" top="0" bottom="0" header="0.31496062992125984" footer="0.31496062992125984"/>
  <pageSetup paperSize="9" scale="95" fitToHeight="2" orientation="portrait" r:id="rId1"/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workbookViewId="0">
      <selection sqref="A1:B1"/>
    </sheetView>
  </sheetViews>
  <sheetFormatPr defaultColWidth="9.109375" defaultRowHeight="13.8" x14ac:dyDescent="0.25"/>
  <cols>
    <col min="1" max="1" width="64.6640625" style="10" customWidth="1"/>
    <col min="2" max="2" width="18.44140625" style="10" customWidth="1"/>
    <col min="3" max="16384" width="9.109375" style="10"/>
  </cols>
  <sheetData>
    <row r="1" spans="1:8" ht="15.6" x14ac:dyDescent="0.3">
      <c r="A1" s="251" t="s">
        <v>1223</v>
      </c>
      <c r="B1" s="251"/>
      <c r="C1" s="9"/>
      <c r="D1" s="9"/>
      <c r="E1" s="9"/>
      <c r="F1" s="9"/>
      <c r="G1" s="9"/>
      <c r="H1" s="9"/>
    </row>
    <row r="2" spans="1:8" ht="36.75" customHeight="1" x14ac:dyDescent="0.3">
      <c r="A2" s="273" t="s">
        <v>996</v>
      </c>
      <c r="B2" s="273"/>
      <c r="C2" s="9"/>
      <c r="D2" s="9"/>
      <c r="E2" s="9"/>
      <c r="F2" s="9"/>
      <c r="G2" s="9"/>
      <c r="H2" s="9"/>
    </row>
    <row r="3" spans="1:8" ht="15.6" x14ac:dyDescent="0.3">
      <c r="A3" s="251" t="s">
        <v>768</v>
      </c>
      <c r="B3" s="251"/>
      <c r="C3" s="9"/>
      <c r="F3" s="4"/>
      <c r="G3" s="4"/>
      <c r="H3" s="9"/>
    </row>
    <row r="4" spans="1:8" ht="16.2" x14ac:dyDescent="0.35">
      <c r="A4" s="58"/>
      <c r="B4" s="159" t="str">
        <f>+'1.rovatösszesenek'!D5</f>
        <v>adatok Ft-ban</v>
      </c>
      <c r="C4" s="12"/>
    </row>
    <row r="5" spans="1:8" x14ac:dyDescent="0.25">
      <c r="A5" s="165" t="s">
        <v>283</v>
      </c>
      <c r="B5" s="165" t="s">
        <v>789</v>
      </c>
    </row>
    <row r="6" spans="1:8" ht="18.899999999999999" customHeight="1" x14ac:dyDescent="0.25">
      <c r="A6" s="166" t="s">
        <v>770</v>
      </c>
      <c r="B6" s="167">
        <v>82405129</v>
      </c>
    </row>
    <row r="7" spans="1:8" ht="18.899999999999999" customHeight="1" x14ac:dyDescent="0.25">
      <c r="A7" s="166" t="s">
        <v>771</v>
      </c>
      <c r="B7" s="167">
        <v>58425036</v>
      </c>
    </row>
    <row r="8" spans="1:8" ht="18.899999999999999" customHeight="1" x14ac:dyDescent="0.25">
      <c r="A8" s="168" t="s">
        <v>772</v>
      </c>
      <c r="B8" s="169">
        <f>B6-B7</f>
        <v>23980093</v>
      </c>
    </row>
    <row r="9" spans="1:8" ht="18.899999999999999" customHeight="1" x14ac:dyDescent="0.25">
      <c r="A9" s="166" t="s">
        <v>773</v>
      </c>
      <c r="B9" s="167">
        <v>34676826</v>
      </c>
    </row>
    <row r="10" spans="1:8" ht="18.899999999999999" customHeight="1" x14ac:dyDescent="0.25">
      <c r="A10" s="166" t="s">
        <v>774</v>
      </c>
      <c r="B10" s="167">
        <v>2027922</v>
      </c>
    </row>
    <row r="11" spans="1:8" ht="18.899999999999999" customHeight="1" x14ac:dyDescent="0.25">
      <c r="A11" s="168" t="s">
        <v>775</v>
      </c>
      <c r="B11" s="169">
        <f>+B9-B10</f>
        <v>32648904</v>
      </c>
    </row>
    <row r="12" spans="1:8" ht="18.899999999999999" customHeight="1" x14ac:dyDescent="0.25">
      <c r="A12" s="168" t="s">
        <v>776</v>
      </c>
      <c r="B12" s="169">
        <f>+B8+B11</f>
        <v>56628997</v>
      </c>
    </row>
    <row r="13" spans="1:8" ht="18.899999999999999" customHeight="1" x14ac:dyDescent="0.25">
      <c r="A13" s="166" t="s">
        <v>777</v>
      </c>
      <c r="B13" s="167">
        <v>0</v>
      </c>
    </row>
    <row r="14" spans="1:8" ht="18.899999999999999" customHeight="1" x14ac:dyDescent="0.25">
      <c r="A14" s="166" t="s">
        <v>778</v>
      </c>
      <c r="B14" s="167">
        <v>0</v>
      </c>
    </row>
    <row r="15" spans="1:8" ht="18.899999999999999" customHeight="1" x14ac:dyDescent="0.25">
      <c r="A15" s="168" t="s">
        <v>779</v>
      </c>
      <c r="B15" s="169">
        <f>+B13-B14</f>
        <v>0</v>
      </c>
    </row>
    <row r="16" spans="1:8" ht="18.899999999999999" customHeight="1" x14ac:dyDescent="0.25">
      <c r="A16" s="166" t="s">
        <v>780</v>
      </c>
      <c r="B16" s="167">
        <v>0</v>
      </c>
    </row>
    <row r="17" spans="1:2" ht="18.899999999999999" customHeight="1" x14ac:dyDescent="0.25">
      <c r="A17" s="166" t="s">
        <v>781</v>
      </c>
      <c r="B17" s="167">
        <v>0</v>
      </c>
    </row>
    <row r="18" spans="1:2" ht="18.899999999999999" customHeight="1" x14ac:dyDescent="0.25">
      <c r="A18" s="168" t="s">
        <v>782</v>
      </c>
      <c r="B18" s="169">
        <f>+B16-B17</f>
        <v>0</v>
      </c>
    </row>
    <row r="19" spans="1:2" ht="18.899999999999999" customHeight="1" x14ac:dyDescent="0.25">
      <c r="A19" s="168" t="s">
        <v>783</v>
      </c>
      <c r="B19" s="169">
        <f>+B15+B18</f>
        <v>0</v>
      </c>
    </row>
    <row r="20" spans="1:2" ht="18.899999999999999" customHeight="1" x14ac:dyDescent="0.25">
      <c r="A20" s="168" t="s">
        <v>784</v>
      </c>
      <c r="B20" s="169">
        <f>+B12+B19</f>
        <v>56628997</v>
      </c>
    </row>
    <row r="21" spans="1:2" ht="27.6" x14ac:dyDescent="0.25">
      <c r="A21" s="168" t="s">
        <v>785</v>
      </c>
      <c r="B21" s="169">
        <v>14454764</v>
      </c>
    </row>
    <row r="22" spans="1:2" x14ac:dyDescent="0.25">
      <c r="A22" s="168" t="s">
        <v>786</v>
      </c>
      <c r="B22" s="169">
        <f>+B12-B21</f>
        <v>42174233</v>
      </c>
    </row>
    <row r="23" spans="1:2" ht="27.6" x14ac:dyDescent="0.25">
      <c r="A23" s="168" t="s">
        <v>787</v>
      </c>
      <c r="B23" s="169">
        <f>+B19*0.1</f>
        <v>0</v>
      </c>
    </row>
    <row r="24" spans="1:2" ht="27.6" x14ac:dyDescent="0.25">
      <c r="A24" s="168" t="s">
        <v>788</v>
      </c>
      <c r="B24" s="169">
        <f>+B19-B23</f>
        <v>0</v>
      </c>
    </row>
    <row r="25" spans="1:2" x14ac:dyDescent="0.25">
      <c r="A25" s="88"/>
      <c r="B25" s="88"/>
    </row>
    <row r="26" spans="1:2" x14ac:dyDescent="0.25">
      <c r="A26" s="88"/>
      <c r="B26" s="88"/>
    </row>
  </sheetData>
  <mergeCells count="3">
    <mergeCell ref="A1:B1"/>
    <mergeCell ref="A2:B2"/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1"/>
  <sheetViews>
    <sheetView workbookViewId="0">
      <selection sqref="A1:D1"/>
    </sheetView>
  </sheetViews>
  <sheetFormatPr defaultColWidth="9.109375" defaultRowHeight="15.6" x14ac:dyDescent="0.3"/>
  <cols>
    <col min="1" max="1" width="64.88671875" style="11" customWidth="1"/>
    <col min="2" max="2" width="12.5546875" style="11" bestFit="1" customWidth="1"/>
    <col min="3" max="3" width="15.6640625" style="11" customWidth="1"/>
    <col min="4" max="4" width="13.5546875" style="11" customWidth="1"/>
    <col min="5" max="16384" width="9.109375" style="11"/>
  </cols>
  <sheetData>
    <row r="1" spans="1:10" x14ac:dyDescent="0.3">
      <c r="A1" s="251" t="s">
        <v>1224</v>
      </c>
      <c r="B1" s="251"/>
      <c r="C1" s="251"/>
      <c r="D1" s="251"/>
      <c r="E1" s="9"/>
      <c r="F1" s="9"/>
      <c r="G1" s="9"/>
      <c r="H1" s="9"/>
    </row>
    <row r="2" spans="1:10" x14ac:dyDescent="0.3">
      <c r="A2" s="251" t="str">
        <f>+'1.rovatösszesenek'!A3</f>
        <v>LOVAS KÖZSÉG ÖNKORMÁNYZATA 2019. ÉVI KÖLTSÉGVETÉS VÉGREHAJTÁSA</v>
      </c>
      <c r="B2" s="251"/>
      <c r="C2" s="251"/>
      <c r="D2" s="251"/>
      <c r="E2" s="9"/>
      <c r="F2" s="9"/>
      <c r="G2" s="9"/>
      <c r="H2" s="9"/>
    </row>
    <row r="3" spans="1:10" x14ac:dyDescent="0.3">
      <c r="A3" s="251" t="s">
        <v>769</v>
      </c>
      <c r="B3" s="251"/>
      <c r="C3" s="251"/>
      <c r="D3" s="251"/>
      <c r="E3" s="9"/>
      <c r="F3" s="9"/>
      <c r="G3" s="9"/>
      <c r="H3" s="9"/>
    </row>
    <row r="4" spans="1:10" ht="16.2" x14ac:dyDescent="0.35">
      <c r="A4" s="158"/>
      <c r="B4" s="158"/>
      <c r="C4" s="158"/>
      <c r="D4" s="159" t="str">
        <f>+'1.rovatösszesenek'!D5</f>
        <v>adatok Ft-ban</v>
      </c>
      <c r="E4" s="14"/>
      <c r="G4" s="13"/>
      <c r="H4" s="13"/>
      <c r="I4" s="14"/>
      <c r="J4" s="14"/>
    </row>
    <row r="5" spans="1:10" ht="27.6" x14ac:dyDescent="0.3">
      <c r="A5" s="160" t="s">
        <v>283</v>
      </c>
      <c r="B5" s="160" t="s">
        <v>456</v>
      </c>
      <c r="C5" s="160" t="s">
        <v>790</v>
      </c>
      <c r="D5" s="160" t="s">
        <v>791</v>
      </c>
    </row>
    <row r="6" spans="1:10" x14ac:dyDescent="0.3">
      <c r="A6" s="161" t="s">
        <v>890</v>
      </c>
      <c r="B6" s="162">
        <v>32131673</v>
      </c>
      <c r="C6" s="162">
        <v>0</v>
      </c>
      <c r="D6" s="162">
        <v>35058146</v>
      </c>
    </row>
    <row r="7" spans="1:10" ht="27.6" x14ac:dyDescent="0.3">
      <c r="A7" s="161" t="s">
        <v>891</v>
      </c>
      <c r="B7" s="162">
        <v>297820</v>
      </c>
      <c r="C7" s="162">
        <v>0</v>
      </c>
      <c r="D7" s="162">
        <v>254289</v>
      </c>
    </row>
    <row r="8" spans="1:10" x14ac:dyDescent="0.3">
      <c r="A8" s="161" t="s">
        <v>892</v>
      </c>
      <c r="B8" s="162"/>
      <c r="C8" s="162">
        <v>0</v>
      </c>
      <c r="D8" s="162">
        <v>1372932</v>
      </c>
    </row>
    <row r="9" spans="1:10" x14ac:dyDescent="0.3">
      <c r="A9" s="163" t="s">
        <v>893</v>
      </c>
      <c r="B9" s="164">
        <f>SUM(B6:B8)</f>
        <v>32429493</v>
      </c>
      <c r="C9" s="164">
        <f>SUM(C6:C8)</f>
        <v>0</v>
      </c>
      <c r="D9" s="164">
        <f>SUM(D6:D8)</f>
        <v>36685367</v>
      </c>
    </row>
    <row r="10" spans="1:10" x14ac:dyDescent="0.3">
      <c r="A10" s="161" t="s">
        <v>894</v>
      </c>
      <c r="B10" s="162">
        <v>32399905</v>
      </c>
      <c r="C10" s="162">
        <v>0</v>
      </c>
      <c r="D10" s="162">
        <v>30586426</v>
      </c>
    </row>
    <row r="11" spans="1:10" x14ac:dyDescent="0.3">
      <c r="A11" s="161" t="s">
        <v>895</v>
      </c>
      <c r="B11" s="162">
        <v>2644965</v>
      </c>
      <c r="C11" s="162">
        <v>0</v>
      </c>
      <c r="D11" s="162">
        <v>2004584</v>
      </c>
    </row>
    <row r="12" spans="1:10" x14ac:dyDescent="0.3">
      <c r="A12" s="163" t="s">
        <v>896</v>
      </c>
      <c r="B12" s="164">
        <v>2674084</v>
      </c>
      <c r="C12" s="164">
        <f t="shared" ref="C12" si="0">SUM(C10:C11)</f>
        <v>0</v>
      </c>
      <c r="D12" s="164">
        <v>20641097</v>
      </c>
    </row>
    <row r="13" spans="1:10" ht="27.6" x14ac:dyDescent="0.3">
      <c r="A13" s="161" t="s">
        <v>897</v>
      </c>
      <c r="B13" s="162">
        <v>404311</v>
      </c>
      <c r="C13" s="162">
        <v>0</v>
      </c>
      <c r="D13" s="162">
        <v>908203</v>
      </c>
    </row>
    <row r="14" spans="1:10" x14ac:dyDescent="0.3">
      <c r="A14" s="161" t="s">
        <v>898</v>
      </c>
      <c r="B14" s="162"/>
      <c r="C14" s="162">
        <v>0</v>
      </c>
      <c r="D14" s="162"/>
    </row>
    <row r="15" spans="1:10" x14ac:dyDescent="0.3">
      <c r="A15" s="161" t="s">
        <v>899</v>
      </c>
      <c r="B15" s="162"/>
      <c r="C15" s="162">
        <v>0</v>
      </c>
      <c r="D15" s="162"/>
    </row>
    <row r="16" spans="1:10" x14ac:dyDescent="0.3">
      <c r="A16" s="161" t="s">
        <v>900</v>
      </c>
      <c r="B16" s="162"/>
      <c r="C16" s="162">
        <v>0</v>
      </c>
      <c r="D16" s="162"/>
    </row>
    <row r="17" spans="1:4" x14ac:dyDescent="0.3">
      <c r="A17" s="163" t="s">
        <v>901</v>
      </c>
      <c r="B17" s="164">
        <f>SUM(B10:B16)</f>
        <v>38123265</v>
      </c>
      <c r="C17" s="164">
        <f t="shared" ref="C17" si="1">SUM(C13:C16)</f>
        <v>0</v>
      </c>
      <c r="D17" s="164">
        <f>SUM(D10,D11,D12,D13)</f>
        <v>54140310</v>
      </c>
    </row>
    <row r="18" spans="1:4" x14ac:dyDescent="0.3">
      <c r="A18" s="161" t="s">
        <v>902</v>
      </c>
      <c r="B18" s="162">
        <v>3752715</v>
      </c>
      <c r="C18" s="162">
        <v>0</v>
      </c>
      <c r="D18" s="162">
        <v>2390260</v>
      </c>
    </row>
    <row r="19" spans="1:4" x14ac:dyDescent="0.3">
      <c r="A19" s="161" t="s">
        <v>903</v>
      </c>
      <c r="B19" s="162">
        <v>13642532</v>
      </c>
      <c r="C19" s="162">
        <v>0</v>
      </c>
      <c r="D19" s="162">
        <v>10775500</v>
      </c>
    </row>
    <row r="20" spans="1:4" x14ac:dyDescent="0.3">
      <c r="A20" s="161" t="s">
        <v>904</v>
      </c>
      <c r="B20" s="162"/>
      <c r="C20" s="162">
        <v>0</v>
      </c>
      <c r="D20" s="162"/>
    </row>
    <row r="21" spans="1:4" x14ac:dyDescent="0.3">
      <c r="A21" s="161" t="s">
        <v>905</v>
      </c>
      <c r="B21" s="162"/>
      <c r="C21" s="162">
        <v>0</v>
      </c>
      <c r="D21" s="162">
        <v>17790</v>
      </c>
    </row>
    <row r="22" spans="1:4" x14ac:dyDescent="0.3">
      <c r="A22" s="163" t="s">
        <v>906</v>
      </c>
      <c r="B22" s="164">
        <f>SUM(B18:B21)</f>
        <v>17395247</v>
      </c>
      <c r="C22" s="164">
        <f t="shared" ref="C22" si="2">SUM(C18:C21)</f>
        <v>0</v>
      </c>
      <c r="D22" s="164">
        <f>SUM(D18:D21)</f>
        <v>13183550</v>
      </c>
    </row>
    <row r="23" spans="1:4" x14ac:dyDescent="0.3">
      <c r="A23" s="161" t="s">
        <v>907</v>
      </c>
      <c r="B23" s="162">
        <v>7148502</v>
      </c>
      <c r="C23" s="162">
        <v>0</v>
      </c>
      <c r="D23" s="162">
        <v>7401136</v>
      </c>
    </row>
    <row r="24" spans="1:4" x14ac:dyDescent="0.3">
      <c r="A24" s="161" t="s">
        <v>908</v>
      </c>
      <c r="B24" s="162">
        <v>3907193</v>
      </c>
      <c r="C24" s="162">
        <v>0</v>
      </c>
      <c r="D24" s="162">
        <v>3923730</v>
      </c>
    </row>
    <row r="25" spans="1:4" x14ac:dyDescent="0.3">
      <c r="A25" s="161" t="s">
        <v>909</v>
      </c>
      <c r="B25" s="162">
        <v>1900760</v>
      </c>
      <c r="C25" s="162">
        <v>0</v>
      </c>
      <c r="D25" s="162">
        <v>2024265</v>
      </c>
    </row>
    <row r="26" spans="1:4" x14ac:dyDescent="0.3">
      <c r="A26" s="163" t="s">
        <v>910</v>
      </c>
      <c r="B26" s="164">
        <f>SUM(B23:B25)</f>
        <v>12956455</v>
      </c>
      <c r="C26" s="164">
        <f t="shared" ref="C26" si="3">SUM(C23:C25)</f>
        <v>0</v>
      </c>
      <c r="D26" s="164">
        <f>SUM(D23:D25)</f>
        <v>13349131</v>
      </c>
    </row>
    <row r="27" spans="1:4" x14ac:dyDescent="0.3">
      <c r="A27" s="163" t="s">
        <v>911</v>
      </c>
      <c r="B27" s="164">
        <v>23494554</v>
      </c>
      <c r="C27" s="164">
        <v>0</v>
      </c>
      <c r="D27" s="164">
        <v>21910711</v>
      </c>
    </row>
    <row r="28" spans="1:4" x14ac:dyDescent="0.3">
      <c r="A28" s="163" t="s">
        <v>912</v>
      </c>
      <c r="B28" s="164">
        <v>31063967</v>
      </c>
      <c r="C28" s="164">
        <v>0</v>
      </c>
      <c r="D28" s="164">
        <v>31313588</v>
      </c>
    </row>
    <row r="29" spans="1:4" x14ac:dyDescent="0.3">
      <c r="A29" s="163" t="s">
        <v>913</v>
      </c>
      <c r="B29" s="164">
        <v>-14357465</v>
      </c>
      <c r="C29" s="164">
        <f t="shared" ref="C29" si="4">+C9-C12+C17-C22-C26-C27-C28</f>
        <v>0</v>
      </c>
      <c r="D29" s="164">
        <v>11068697</v>
      </c>
    </row>
    <row r="30" spans="1:4" x14ac:dyDescent="0.3">
      <c r="A30" s="161" t="s">
        <v>914</v>
      </c>
      <c r="B30" s="162"/>
      <c r="C30" s="162">
        <v>0</v>
      </c>
      <c r="D30" s="162"/>
    </row>
    <row r="31" spans="1:4" ht="27.6" x14ac:dyDescent="0.3">
      <c r="A31" s="161" t="s">
        <v>915</v>
      </c>
      <c r="B31" s="162"/>
      <c r="C31" s="162">
        <v>0</v>
      </c>
      <c r="D31" s="162"/>
    </row>
    <row r="32" spans="1:4" ht="27.6" x14ac:dyDescent="0.3">
      <c r="A32" s="161" t="s">
        <v>916</v>
      </c>
      <c r="B32" s="162"/>
      <c r="C32" s="162">
        <v>0</v>
      </c>
      <c r="D32" s="162"/>
    </row>
    <row r="33" spans="1:4" ht="27.6" x14ac:dyDescent="0.3">
      <c r="A33" s="161" t="s">
        <v>917</v>
      </c>
      <c r="B33" s="162">
        <v>34</v>
      </c>
      <c r="C33" s="162">
        <v>0</v>
      </c>
      <c r="D33" s="162">
        <v>46</v>
      </c>
    </row>
    <row r="34" spans="1:4" ht="27.6" x14ac:dyDescent="0.3">
      <c r="A34" s="161" t="s">
        <v>918</v>
      </c>
      <c r="B34" s="162"/>
      <c r="C34" s="162">
        <f t="shared" ref="C34" si="5">SUM(C35:C36)</f>
        <v>0</v>
      </c>
      <c r="D34" s="162"/>
    </row>
    <row r="35" spans="1:4" ht="27.6" x14ac:dyDescent="0.3">
      <c r="A35" s="161" t="s">
        <v>919</v>
      </c>
      <c r="B35" s="162"/>
      <c r="C35" s="162">
        <v>0</v>
      </c>
      <c r="D35" s="162"/>
    </row>
    <row r="36" spans="1:4" ht="41.4" x14ac:dyDescent="0.3">
      <c r="A36" s="161" t="s">
        <v>920</v>
      </c>
      <c r="B36" s="162"/>
      <c r="C36" s="162">
        <v>0</v>
      </c>
      <c r="D36" s="162"/>
    </row>
    <row r="37" spans="1:4" ht="27.6" x14ac:dyDescent="0.3">
      <c r="A37" s="163" t="s">
        <v>921</v>
      </c>
      <c r="B37" s="164">
        <v>34</v>
      </c>
      <c r="C37" s="164">
        <f t="shared" ref="C37" si="6">SUM(C30:C34)</f>
        <v>0</v>
      </c>
      <c r="D37" s="164">
        <v>46</v>
      </c>
    </row>
    <row r="38" spans="1:4" x14ac:dyDescent="0.3">
      <c r="A38" s="161" t="s">
        <v>922</v>
      </c>
      <c r="B38" s="162"/>
      <c r="C38" s="162">
        <v>0</v>
      </c>
      <c r="D38" s="162"/>
    </row>
    <row r="39" spans="1:4" ht="27.6" x14ac:dyDescent="0.3">
      <c r="A39" s="161" t="s">
        <v>923</v>
      </c>
      <c r="B39" s="162"/>
      <c r="C39" s="162">
        <v>0</v>
      </c>
      <c r="D39" s="162"/>
    </row>
    <row r="40" spans="1:4" x14ac:dyDescent="0.3">
      <c r="A40" s="161" t="s">
        <v>924</v>
      </c>
      <c r="B40" s="162">
        <v>5969</v>
      </c>
      <c r="C40" s="162">
        <v>0</v>
      </c>
      <c r="D40" s="162">
        <v>3228</v>
      </c>
    </row>
    <row r="41" spans="1:4" ht="27.6" x14ac:dyDescent="0.3">
      <c r="A41" s="161" t="s">
        <v>925</v>
      </c>
      <c r="B41" s="162"/>
      <c r="C41" s="162">
        <f t="shared" ref="C41" si="7">SUM(C42:C43)</f>
        <v>0</v>
      </c>
      <c r="D41" s="162"/>
    </row>
    <row r="42" spans="1:4" x14ac:dyDescent="0.3">
      <c r="A42" s="161" t="s">
        <v>926</v>
      </c>
      <c r="B42" s="162"/>
      <c r="C42" s="162">
        <v>0</v>
      </c>
      <c r="D42" s="162"/>
    </row>
    <row r="43" spans="1:4" x14ac:dyDescent="0.3">
      <c r="A43" s="161" t="s">
        <v>927</v>
      </c>
      <c r="B43" s="162"/>
      <c r="C43" s="162">
        <v>0</v>
      </c>
      <c r="D43" s="162"/>
    </row>
    <row r="44" spans="1:4" x14ac:dyDescent="0.3">
      <c r="A44" s="161" t="s">
        <v>928</v>
      </c>
      <c r="B44" s="162"/>
      <c r="C44" s="162">
        <f t="shared" ref="C44" si="8">SUM(C45:C46)</f>
        <v>0</v>
      </c>
      <c r="D44" s="162"/>
    </row>
    <row r="45" spans="1:4" ht="27.6" x14ac:dyDescent="0.3">
      <c r="A45" s="161" t="s">
        <v>929</v>
      </c>
      <c r="B45" s="162"/>
      <c r="C45" s="162">
        <v>0</v>
      </c>
      <c r="D45" s="162"/>
    </row>
    <row r="46" spans="1:4" ht="41.4" x14ac:dyDescent="0.3">
      <c r="A46" s="161" t="s">
        <v>930</v>
      </c>
      <c r="B46" s="162"/>
      <c r="C46" s="162">
        <v>0</v>
      </c>
      <c r="D46" s="162"/>
    </row>
    <row r="47" spans="1:4" x14ac:dyDescent="0.3">
      <c r="A47" s="163" t="s">
        <v>931</v>
      </c>
      <c r="B47" s="164">
        <v>5969</v>
      </c>
      <c r="C47" s="164">
        <f t="shared" ref="C47" si="9">+C38+C39+C40+C41+C44</f>
        <v>0</v>
      </c>
      <c r="D47" s="164">
        <v>3228</v>
      </c>
    </row>
    <row r="48" spans="1:4" x14ac:dyDescent="0.3">
      <c r="A48" s="163" t="s">
        <v>932</v>
      </c>
      <c r="B48" s="164">
        <v>-5935</v>
      </c>
      <c r="C48" s="164">
        <f t="shared" ref="C48" si="10">+C37-C47</f>
        <v>0</v>
      </c>
      <c r="D48" s="164">
        <v>-3182</v>
      </c>
    </row>
    <row r="49" spans="1:4" x14ac:dyDescent="0.3">
      <c r="A49" s="163" t="s">
        <v>933</v>
      </c>
      <c r="B49" s="164">
        <f>SUM(B48,B29)</f>
        <v>-14363400</v>
      </c>
      <c r="C49" s="164">
        <f t="shared" ref="C49" si="11">+C29+C48</f>
        <v>0</v>
      </c>
      <c r="D49" s="164">
        <v>11065515</v>
      </c>
    </row>
    <row r="50" spans="1:4" x14ac:dyDescent="0.3">
      <c r="A50" s="89"/>
      <c r="B50" s="89"/>
      <c r="C50" s="89"/>
      <c r="D50" s="89"/>
    </row>
    <row r="51" spans="1:4" x14ac:dyDescent="0.3">
      <c r="A51" s="89"/>
      <c r="B51" s="89"/>
      <c r="C51" s="89"/>
      <c r="D51" s="89"/>
    </row>
  </sheetData>
  <mergeCells count="3"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9"/>
  <sheetViews>
    <sheetView workbookViewId="0">
      <selection sqref="A1:B1"/>
    </sheetView>
  </sheetViews>
  <sheetFormatPr defaultRowHeight="14.4" x14ac:dyDescent="0.3"/>
  <cols>
    <col min="1" max="1" width="55" customWidth="1"/>
    <col min="2" max="2" width="21" customWidth="1"/>
    <col min="3" max="3" width="15.33203125" bestFit="1" customWidth="1"/>
    <col min="4" max="4" width="52.6640625" bestFit="1" customWidth="1"/>
    <col min="5" max="5" width="15.33203125" bestFit="1" customWidth="1"/>
    <col min="6" max="6" width="18.44140625" bestFit="1" customWidth="1"/>
  </cols>
  <sheetData>
    <row r="1" spans="1:6" x14ac:dyDescent="0.3">
      <c r="A1" s="281" t="s">
        <v>1225</v>
      </c>
      <c r="B1" s="281"/>
      <c r="C1" s="42"/>
      <c r="D1" s="43"/>
      <c r="E1" s="42"/>
      <c r="F1" s="42"/>
    </row>
    <row r="2" spans="1:6" x14ac:dyDescent="0.3">
      <c r="A2" s="153"/>
      <c r="B2" s="154"/>
      <c r="C2" s="42"/>
      <c r="D2" s="43"/>
      <c r="E2" s="42"/>
      <c r="F2" s="42"/>
    </row>
    <row r="3" spans="1:6" x14ac:dyDescent="0.3">
      <c r="A3" s="153"/>
      <c r="B3" s="154"/>
      <c r="C3" s="42"/>
      <c r="D3" s="43"/>
      <c r="E3" s="42"/>
      <c r="F3" s="42"/>
    </row>
    <row r="4" spans="1:6" x14ac:dyDescent="0.3">
      <c r="A4" s="278" t="s">
        <v>997</v>
      </c>
      <c r="B4" s="279"/>
      <c r="C4" s="44"/>
      <c r="D4" s="43"/>
      <c r="E4" s="44"/>
      <c r="F4" s="44"/>
    </row>
    <row r="5" spans="1:6" x14ac:dyDescent="0.3">
      <c r="A5" s="280" t="s">
        <v>949</v>
      </c>
      <c r="B5" s="279"/>
      <c r="C5" s="44"/>
      <c r="D5" s="43"/>
      <c r="E5" s="44"/>
      <c r="F5" s="44"/>
    </row>
    <row r="6" spans="1:6" x14ac:dyDescent="0.3">
      <c r="A6" s="96" t="s">
        <v>283</v>
      </c>
      <c r="B6" s="155" t="s">
        <v>789</v>
      </c>
      <c r="C6" s="46"/>
      <c r="D6" s="46"/>
      <c r="E6" s="46"/>
      <c r="F6" s="46"/>
    </row>
    <row r="7" spans="1:6" x14ac:dyDescent="0.3">
      <c r="A7" s="96" t="s">
        <v>946</v>
      </c>
      <c r="B7" s="155" t="s">
        <v>947</v>
      </c>
      <c r="C7" s="46"/>
      <c r="D7" s="46"/>
      <c r="E7" s="46"/>
      <c r="F7" s="46"/>
    </row>
    <row r="8" spans="1:6" s="17" customFormat="1" x14ac:dyDescent="0.3">
      <c r="A8" s="92" t="s">
        <v>1000</v>
      </c>
      <c r="B8" s="90">
        <v>37691480</v>
      </c>
      <c r="C8" s="48"/>
      <c r="D8" s="48"/>
      <c r="E8" s="48"/>
      <c r="F8" s="48"/>
    </row>
    <row r="9" spans="1:6" x14ac:dyDescent="0.3">
      <c r="A9" s="156" t="s">
        <v>998</v>
      </c>
      <c r="B9" s="91">
        <v>33640</v>
      </c>
      <c r="C9" s="47"/>
      <c r="D9" s="47"/>
      <c r="E9" s="47"/>
      <c r="F9" s="48"/>
    </row>
    <row r="10" spans="1:6" x14ac:dyDescent="0.3">
      <c r="A10" s="156" t="s">
        <v>999</v>
      </c>
      <c r="B10" s="91">
        <v>37657840</v>
      </c>
      <c r="C10" s="47"/>
      <c r="D10" s="47"/>
      <c r="E10" s="47"/>
      <c r="F10" s="48"/>
    </row>
    <row r="11" spans="1:6" x14ac:dyDescent="0.3">
      <c r="A11" s="92" t="s">
        <v>1001</v>
      </c>
      <c r="B11" s="90">
        <v>25358583</v>
      </c>
      <c r="C11" s="47"/>
      <c r="D11" s="47"/>
      <c r="E11" s="47"/>
      <c r="F11" s="48"/>
    </row>
    <row r="12" spans="1:6" x14ac:dyDescent="0.3">
      <c r="A12" s="156" t="s">
        <v>950</v>
      </c>
      <c r="B12" s="91">
        <v>-60452958</v>
      </c>
      <c r="C12" s="47"/>
      <c r="D12" s="47"/>
      <c r="E12" s="47"/>
      <c r="F12" s="48"/>
    </row>
    <row r="13" spans="1:6" x14ac:dyDescent="0.3">
      <c r="A13" s="156" t="s">
        <v>951</v>
      </c>
      <c r="B13" s="91">
        <v>117081955</v>
      </c>
      <c r="C13" s="47"/>
      <c r="D13" s="47"/>
      <c r="E13" s="47"/>
      <c r="F13" s="48"/>
    </row>
    <row r="14" spans="1:6" x14ac:dyDescent="0.3">
      <c r="A14" s="156" t="s">
        <v>952</v>
      </c>
      <c r="B14" s="91">
        <v>-32468174</v>
      </c>
      <c r="C14" s="47"/>
      <c r="D14" s="47"/>
      <c r="E14" s="47"/>
      <c r="F14" s="48"/>
    </row>
    <row r="15" spans="1:6" x14ac:dyDescent="0.3">
      <c r="A15" s="156" t="s">
        <v>953</v>
      </c>
      <c r="B15" s="91">
        <v>-68600</v>
      </c>
      <c r="C15" s="49"/>
      <c r="D15" s="47"/>
      <c r="E15" s="47"/>
      <c r="F15" s="48"/>
    </row>
    <row r="16" spans="1:6" x14ac:dyDescent="0.3">
      <c r="A16" s="156" t="s">
        <v>954</v>
      </c>
      <c r="B16" s="91">
        <v>-1133580</v>
      </c>
      <c r="C16" s="47"/>
      <c r="D16" s="47"/>
      <c r="E16" s="47"/>
      <c r="F16" s="48"/>
    </row>
    <row r="17" spans="1:6" x14ac:dyDescent="0.3">
      <c r="A17" s="156" t="s">
        <v>955</v>
      </c>
      <c r="B17" s="91">
        <v>4420</v>
      </c>
      <c r="C17" s="47"/>
      <c r="D17" s="47"/>
      <c r="E17" s="47"/>
      <c r="F17" s="48"/>
    </row>
    <row r="18" spans="1:6" x14ac:dyDescent="0.3">
      <c r="A18" s="156"/>
      <c r="B18" s="91"/>
      <c r="C18" s="47"/>
      <c r="D18" s="47"/>
      <c r="E18" s="47"/>
      <c r="F18" s="48"/>
    </row>
    <row r="19" spans="1:6" x14ac:dyDescent="0.3">
      <c r="A19" s="157" t="s">
        <v>948</v>
      </c>
      <c r="B19" s="90">
        <f>SUM(B8,B11)</f>
        <v>63050063</v>
      </c>
      <c r="C19" s="48"/>
      <c r="D19" s="48"/>
      <c r="E19" s="48"/>
      <c r="F19" s="48"/>
    </row>
  </sheetData>
  <mergeCells count="3">
    <mergeCell ref="A4:B4"/>
    <mergeCell ref="A5:B5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210"/>
  <sheetViews>
    <sheetView topLeftCell="A58" zoomScale="86" zoomScaleNormal="86" workbookViewId="0">
      <selection activeCell="D139" sqref="D139"/>
    </sheetView>
  </sheetViews>
  <sheetFormatPr defaultColWidth="9.109375" defaultRowHeight="15.6" x14ac:dyDescent="0.3"/>
  <cols>
    <col min="1" max="1" width="98.109375" style="1" bestFit="1" customWidth="1"/>
    <col min="2" max="2" width="17.33203125" style="1" bestFit="1" customWidth="1"/>
    <col min="3" max="4" width="17" style="1" bestFit="1" customWidth="1"/>
    <col min="5" max="16384" width="9.109375" style="1"/>
  </cols>
  <sheetData>
    <row r="1" spans="1:4" x14ac:dyDescent="0.3">
      <c r="A1" s="245" t="s">
        <v>961</v>
      </c>
      <c r="B1" s="245"/>
      <c r="C1" s="245"/>
      <c r="D1" s="245"/>
    </row>
    <row r="2" spans="1:4" x14ac:dyDescent="0.3">
      <c r="A2" s="245"/>
      <c r="B2" s="245"/>
      <c r="C2" s="245"/>
      <c r="D2" s="245"/>
    </row>
    <row r="3" spans="1:4" x14ac:dyDescent="0.3">
      <c r="A3" s="247" t="s">
        <v>26</v>
      </c>
      <c r="B3" s="248"/>
      <c r="C3" s="248"/>
      <c r="D3" s="248"/>
    </row>
    <row r="4" spans="1:4" x14ac:dyDescent="0.3">
      <c r="A4" s="245" t="s">
        <v>203</v>
      </c>
      <c r="B4" s="245"/>
      <c r="C4" s="245"/>
      <c r="D4" s="245"/>
    </row>
    <row r="5" spans="1:4" ht="16.2" x14ac:dyDescent="0.35">
      <c r="A5" s="4"/>
      <c r="B5" s="6"/>
      <c r="C5" s="6"/>
      <c r="D5" s="6" t="str">
        <f>+'1.rovatösszesenek'!D5</f>
        <v>adatok Ft-ban</v>
      </c>
    </row>
    <row r="6" spans="1:4" ht="40.5" customHeight="1" x14ac:dyDescent="0.3">
      <c r="A6" s="97" t="str">
        <f>+'1.rovatösszesenek'!A6</f>
        <v>Rovatkód / Megnevezés</v>
      </c>
      <c r="B6" s="99" t="s">
        <v>962</v>
      </c>
      <c r="C6" s="99" t="s">
        <v>963</v>
      </c>
      <c r="D6" s="99" t="s">
        <v>964</v>
      </c>
    </row>
    <row r="7" spans="1:4" x14ac:dyDescent="0.3">
      <c r="A7" s="24" t="s">
        <v>70</v>
      </c>
      <c r="B7" s="25">
        <f>SUM(B8:B18)</f>
        <v>8010080</v>
      </c>
      <c r="C7" s="25">
        <f>SUM(C8:C18)</f>
        <v>9474267</v>
      </c>
      <c r="D7" s="25">
        <f>SUM(D8:D18)</f>
        <v>7925140</v>
      </c>
    </row>
    <row r="8" spans="1:4" x14ac:dyDescent="0.3">
      <c r="A8" s="34" t="s">
        <v>71</v>
      </c>
      <c r="B8" s="28">
        <v>7660080</v>
      </c>
      <c r="C8" s="28">
        <v>8713793</v>
      </c>
      <c r="D8" s="28">
        <v>7308166</v>
      </c>
    </row>
    <row r="9" spans="1:4" x14ac:dyDescent="0.3">
      <c r="A9" s="34" t="s">
        <v>934</v>
      </c>
      <c r="B9" s="28">
        <v>0</v>
      </c>
      <c r="C9" s="28">
        <v>135301</v>
      </c>
      <c r="D9" s="28">
        <v>135301</v>
      </c>
    </row>
    <row r="10" spans="1:4" x14ac:dyDescent="0.3">
      <c r="A10" s="34" t="s">
        <v>72</v>
      </c>
      <c r="B10" s="28">
        <v>0</v>
      </c>
      <c r="C10" s="28">
        <v>0</v>
      </c>
      <c r="D10" s="28">
        <v>0</v>
      </c>
    </row>
    <row r="11" spans="1:4" x14ac:dyDescent="0.3">
      <c r="A11" s="34" t="s">
        <v>73</v>
      </c>
      <c r="B11" s="28">
        <v>0</v>
      </c>
      <c r="C11" s="28">
        <v>0</v>
      </c>
      <c r="D11" s="28">
        <v>0</v>
      </c>
    </row>
    <row r="12" spans="1:4" x14ac:dyDescent="0.3">
      <c r="A12" s="34" t="s">
        <v>74</v>
      </c>
      <c r="B12" s="28">
        <v>350000</v>
      </c>
      <c r="C12" s="28">
        <v>311525</v>
      </c>
      <c r="D12" s="28">
        <v>260225</v>
      </c>
    </row>
    <row r="13" spans="1:4" x14ac:dyDescent="0.3">
      <c r="A13" s="34" t="s">
        <v>75</v>
      </c>
      <c r="B13" s="28">
        <v>0</v>
      </c>
      <c r="C13" s="28">
        <v>0</v>
      </c>
      <c r="D13" s="28">
        <v>0</v>
      </c>
    </row>
    <row r="14" spans="1:4" x14ac:dyDescent="0.3">
      <c r="A14" s="34" t="s">
        <v>76</v>
      </c>
      <c r="B14" s="28">
        <v>0</v>
      </c>
      <c r="C14" s="28">
        <v>0</v>
      </c>
      <c r="D14" s="28">
        <v>0</v>
      </c>
    </row>
    <row r="15" spans="1:4" x14ac:dyDescent="0.3">
      <c r="A15" s="34" t="s">
        <v>77</v>
      </c>
      <c r="B15" s="28">
        <v>0</v>
      </c>
      <c r="C15" s="28">
        <v>0</v>
      </c>
      <c r="D15" s="28">
        <v>0</v>
      </c>
    </row>
    <row r="16" spans="1:4" x14ac:dyDescent="0.3">
      <c r="A16" s="34" t="s">
        <v>78</v>
      </c>
      <c r="B16" s="28">
        <v>0</v>
      </c>
      <c r="C16" s="28">
        <v>0</v>
      </c>
      <c r="D16" s="28">
        <v>0</v>
      </c>
    </row>
    <row r="17" spans="1:4" x14ac:dyDescent="0.3">
      <c r="A17" s="34" t="s">
        <v>79</v>
      </c>
      <c r="B17" s="28">
        <v>0</v>
      </c>
      <c r="C17" s="28">
        <v>0</v>
      </c>
      <c r="D17" s="28">
        <v>0</v>
      </c>
    </row>
    <row r="18" spans="1:4" x14ac:dyDescent="0.3">
      <c r="A18" s="34" t="s">
        <v>80</v>
      </c>
      <c r="B18" s="28">
        <v>0</v>
      </c>
      <c r="C18" s="28">
        <v>313648</v>
      </c>
      <c r="D18" s="28">
        <v>221448</v>
      </c>
    </row>
    <row r="19" spans="1:4" x14ac:dyDescent="0.3">
      <c r="A19" s="24" t="s">
        <v>81</v>
      </c>
      <c r="B19" s="25">
        <f>SUM(B20:B22)</f>
        <v>3307752</v>
      </c>
      <c r="C19" s="25">
        <f>SUM(C20:C22)</f>
        <v>8181708</v>
      </c>
      <c r="D19" s="25">
        <f>SUM(D20:D22)</f>
        <v>3462692</v>
      </c>
    </row>
    <row r="20" spans="1:4" x14ac:dyDescent="0.3">
      <c r="A20" s="34" t="s">
        <v>82</v>
      </c>
      <c r="B20" s="28">
        <v>0</v>
      </c>
      <c r="C20" s="28">
        <v>3344651</v>
      </c>
      <c r="D20" s="28">
        <v>2032839</v>
      </c>
    </row>
    <row r="21" spans="1:4" ht="31.2" x14ac:dyDescent="0.3">
      <c r="A21" s="35" t="s">
        <v>83</v>
      </c>
      <c r="B21" s="28">
        <v>684152</v>
      </c>
      <c r="C21" s="28">
        <v>1334716</v>
      </c>
      <c r="D21" s="28">
        <v>1081736</v>
      </c>
    </row>
    <row r="22" spans="1:4" x14ac:dyDescent="0.3">
      <c r="A22" s="34" t="s">
        <v>84</v>
      </c>
      <c r="B22" s="28">
        <v>2623600</v>
      </c>
      <c r="C22" s="28">
        <v>3502341</v>
      </c>
      <c r="D22" s="28">
        <v>348117</v>
      </c>
    </row>
    <row r="23" spans="1:4" x14ac:dyDescent="0.3">
      <c r="A23" s="24" t="s">
        <v>85</v>
      </c>
      <c r="B23" s="25">
        <f>SUM(B7,B19)</f>
        <v>11317832</v>
      </c>
      <c r="C23" s="25">
        <f>SUM(C19,C7)</f>
        <v>17655975</v>
      </c>
      <c r="D23" s="25">
        <f>SUM(D7,D19)</f>
        <v>11387832</v>
      </c>
    </row>
    <row r="24" spans="1:4" x14ac:dyDescent="0.3">
      <c r="A24" s="24" t="s">
        <v>86</v>
      </c>
      <c r="B24" s="25">
        <v>1764466</v>
      </c>
      <c r="C24" s="25">
        <v>3146856</v>
      </c>
      <c r="D24" s="25">
        <v>2707215</v>
      </c>
    </row>
    <row r="25" spans="1:4" x14ac:dyDescent="0.3">
      <c r="A25" s="24" t="s">
        <v>87</v>
      </c>
      <c r="B25" s="25">
        <f>SUM(B26:B28)</f>
        <v>2536456</v>
      </c>
      <c r="C25" s="25">
        <f>SUM(C26:C28)</f>
        <v>3921404</v>
      </c>
      <c r="D25" s="25">
        <f>SUM(D26:D28)</f>
        <v>3145024</v>
      </c>
    </row>
    <row r="26" spans="1:4" x14ac:dyDescent="0.3">
      <c r="A26" s="34" t="s">
        <v>88</v>
      </c>
      <c r="B26" s="28">
        <v>36456</v>
      </c>
      <c r="C26" s="28">
        <v>36456</v>
      </c>
      <c r="D26" s="28">
        <v>36456</v>
      </c>
    </row>
    <row r="27" spans="1:4" x14ac:dyDescent="0.3">
      <c r="A27" s="34" t="s">
        <v>89</v>
      </c>
      <c r="B27" s="28">
        <v>2500000</v>
      </c>
      <c r="C27" s="28">
        <v>3884948</v>
      </c>
      <c r="D27" s="28">
        <v>3108568</v>
      </c>
    </row>
    <row r="28" spans="1:4" x14ac:dyDescent="0.3">
      <c r="A28" s="34" t="s">
        <v>90</v>
      </c>
      <c r="B28" s="28">
        <v>0</v>
      </c>
      <c r="C28" s="28">
        <v>0</v>
      </c>
      <c r="D28" s="28">
        <v>0</v>
      </c>
    </row>
    <row r="29" spans="1:4" x14ac:dyDescent="0.3">
      <c r="A29" s="24" t="s">
        <v>91</v>
      </c>
      <c r="B29" s="25">
        <f>SUM(B30:B31)</f>
        <v>636000</v>
      </c>
      <c r="C29" s="25">
        <f>SUM(C30:C31)</f>
        <v>912000</v>
      </c>
      <c r="D29" s="25">
        <f>SUM(D30:D31)</f>
        <v>568865</v>
      </c>
    </row>
    <row r="30" spans="1:4" x14ac:dyDescent="0.3">
      <c r="A30" s="34" t="s">
        <v>92</v>
      </c>
      <c r="B30" s="28">
        <v>36000</v>
      </c>
      <c r="C30" s="28">
        <v>342000</v>
      </c>
      <c r="D30" s="28">
        <v>254129</v>
      </c>
    </row>
    <row r="31" spans="1:4" x14ac:dyDescent="0.3">
      <c r="A31" s="34" t="s">
        <v>93</v>
      </c>
      <c r="B31" s="28">
        <v>600000</v>
      </c>
      <c r="C31" s="28">
        <v>570000</v>
      </c>
      <c r="D31" s="28">
        <v>314736</v>
      </c>
    </row>
    <row r="32" spans="1:4" x14ac:dyDescent="0.3">
      <c r="A32" s="24" t="s">
        <v>94</v>
      </c>
      <c r="B32" s="25">
        <f>SUM(B33:B39)</f>
        <v>11220000</v>
      </c>
      <c r="C32" s="25">
        <f>SUM(C33:C39)</f>
        <v>15958960</v>
      </c>
      <c r="D32" s="25">
        <f>SUM(D33:D39)</f>
        <v>10727123</v>
      </c>
    </row>
    <row r="33" spans="1:4" x14ac:dyDescent="0.3">
      <c r="A33" s="34" t="s">
        <v>95</v>
      </c>
      <c r="B33" s="28">
        <v>2720000</v>
      </c>
      <c r="C33" s="28">
        <v>4587822</v>
      </c>
      <c r="D33" s="28">
        <v>2551052</v>
      </c>
    </row>
    <row r="34" spans="1:4" x14ac:dyDescent="0.3">
      <c r="A34" s="34" t="s">
        <v>96</v>
      </c>
      <c r="B34" s="28">
        <v>0</v>
      </c>
      <c r="C34" s="28">
        <v>0</v>
      </c>
      <c r="D34" s="28">
        <v>0</v>
      </c>
    </row>
    <row r="35" spans="1:4" x14ac:dyDescent="0.3">
      <c r="A35" s="34" t="s">
        <v>97</v>
      </c>
      <c r="B35" s="28">
        <v>0</v>
      </c>
      <c r="C35" s="28">
        <v>60000</v>
      </c>
      <c r="D35" s="28">
        <v>60000</v>
      </c>
    </row>
    <row r="36" spans="1:4" x14ac:dyDescent="0.3">
      <c r="A36" s="34" t="s">
        <v>98</v>
      </c>
      <c r="B36" s="28">
        <v>4000000</v>
      </c>
      <c r="C36" s="28">
        <v>3923825</v>
      </c>
      <c r="D36" s="28">
        <v>1366909</v>
      </c>
    </row>
    <row r="37" spans="1:4" x14ac:dyDescent="0.3">
      <c r="A37" s="34" t="s">
        <v>99</v>
      </c>
      <c r="B37" s="28">
        <v>0</v>
      </c>
      <c r="C37" s="28">
        <v>17790</v>
      </c>
      <c r="D37" s="28">
        <v>17790</v>
      </c>
    </row>
    <row r="38" spans="1:4" x14ac:dyDescent="0.3">
      <c r="A38" s="34" t="s">
        <v>100</v>
      </c>
      <c r="B38" s="28">
        <v>1200000</v>
      </c>
      <c r="C38" s="28">
        <v>1408467</v>
      </c>
      <c r="D38" s="28">
        <v>1408467</v>
      </c>
    </row>
    <row r="39" spans="1:4" s="2" customFormat="1" x14ac:dyDescent="0.3">
      <c r="A39" s="36" t="s">
        <v>101</v>
      </c>
      <c r="B39" s="37">
        <v>3300000</v>
      </c>
      <c r="C39" s="37">
        <v>5961056</v>
      </c>
      <c r="D39" s="37">
        <v>5322905</v>
      </c>
    </row>
    <row r="40" spans="1:4" s="2" customFormat="1" x14ac:dyDescent="0.3">
      <c r="A40" s="38" t="s">
        <v>935</v>
      </c>
      <c r="B40" s="39">
        <v>0</v>
      </c>
      <c r="C40" s="39">
        <v>0</v>
      </c>
      <c r="D40" s="39">
        <v>211348</v>
      </c>
    </row>
    <row r="41" spans="1:4" x14ac:dyDescent="0.3">
      <c r="A41" s="24" t="s">
        <v>102</v>
      </c>
      <c r="B41" s="25">
        <f>SUM(B42:B43)</f>
        <v>290400</v>
      </c>
      <c r="C41" s="25">
        <f>SUM(C42:C43)</f>
        <v>300400</v>
      </c>
      <c r="D41" s="25">
        <f>SUM(D42:D43)</f>
        <v>125034</v>
      </c>
    </row>
    <row r="42" spans="1:4" x14ac:dyDescent="0.3">
      <c r="A42" s="34" t="s">
        <v>245</v>
      </c>
      <c r="B42" s="28">
        <v>0</v>
      </c>
      <c r="C42" s="28">
        <v>0</v>
      </c>
      <c r="D42" s="28">
        <v>0</v>
      </c>
    </row>
    <row r="43" spans="1:4" x14ac:dyDescent="0.3">
      <c r="A43" s="34" t="s">
        <v>103</v>
      </c>
      <c r="B43" s="28">
        <v>290400</v>
      </c>
      <c r="C43" s="28">
        <v>300400</v>
      </c>
      <c r="D43" s="28">
        <v>125034</v>
      </c>
    </row>
    <row r="44" spans="1:4" x14ac:dyDescent="0.3">
      <c r="A44" s="24" t="s">
        <v>104</v>
      </c>
      <c r="B44" s="25">
        <f>SUM(B45:B49)</f>
        <v>3972062</v>
      </c>
      <c r="C44" s="25">
        <f>SUM(C45:C49)</f>
        <v>4760747</v>
      </c>
      <c r="D44" s="25">
        <f>SUM(D45:D49)</f>
        <v>3331667</v>
      </c>
    </row>
    <row r="45" spans="1:4" s="2" customFormat="1" x14ac:dyDescent="0.3">
      <c r="A45" s="36" t="s">
        <v>105</v>
      </c>
      <c r="B45" s="37">
        <v>3472062</v>
      </c>
      <c r="C45" s="37">
        <v>4107519</v>
      </c>
      <c r="D45" s="37">
        <v>2869335</v>
      </c>
    </row>
    <row r="46" spans="1:4" x14ac:dyDescent="0.3">
      <c r="A46" s="34" t="s">
        <v>106</v>
      </c>
      <c r="B46" s="28">
        <v>0</v>
      </c>
      <c r="C46" s="28">
        <v>0</v>
      </c>
      <c r="D46" s="28">
        <v>0</v>
      </c>
    </row>
    <row r="47" spans="1:4" x14ac:dyDescent="0.3">
      <c r="A47" s="34" t="s">
        <v>107</v>
      </c>
      <c r="B47" s="28">
        <v>0</v>
      </c>
      <c r="C47" s="28">
        <v>3228</v>
      </c>
      <c r="D47" s="28">
        <v>3228</v>
      </c>
    </row>
    <row r="48" spans="1:4" x14ac:dyDescent="0.3">
      <c r="A48" s="34" t="s">
        <v>108</v>
      </c>
      <c r="B48" s="28">
        <v>0</v>
      </c>
      <c r="C48" s="28">
        <v>0</v>
      </c>
      <c r="D48" s="28">
        <v>0</v>
      </c>
    </row>
    <row r="49" spans="1:5" x14ac:dyDescent="0.3">
      <c r="A49" s="34" t="s">
        <v>109</v>
      </c>
      <c r="B49" s="28">
        <v>500000</v>
      </c>
      <c r="C49" s="28">
        <v>650000</v>
      </c>
      <c r="D49" s="28">
        <v>459104</v>
      </c>
    </row>
    <row r="50" spans="1:5" x14ac:dyDescent="0.3">
      <c r="A50" s="24" t="s">
        <v>110</v>
      </c>
      <c r="B50" s="25">
        <f>SUM(B44,B41,B32,B29,B25)</f>
        <v>18654918</v>
      </c>
      <c r="C50" s="25">
        <f>SUM(C25,C29,C32,C41,C44)</f>
        <v>25853511</v>
      </c>
      <c r="D50" s="25">
        <f>SUM(D44,D41,D32,D29,D25)</f>
        <v>17897713</v>
      </c>
      <c r="E50" s="7"/>
    </row>
    <row r="51" spans="1:5" x14ac:dyDescent="0.3">
      <c r="A51" s="34" t="s">
        <v>111</v>
      </c>
      <c r="B51" s="28">
        <f>+'12.ellátottak'!C8</f>
        <v>0</v>
      </c>
      <c r="C51" s="28">
        <f>+'12.ellátottak'!D8</f>
        <v>0</v>
      </c>
      <c r="D51" s="28">
        <f>+'12.ellátottak'!E8</f>
        <v>0</v>
      </c>
    </row>
    <row r="52" spans="1:5" x14ac:dyDescent="0.3">
      <c r="A52" s="34" t="s">
        <v>112</v>
      </c>
      <c r="B52" s="28">
        <f>+'12.ellátottak'!C9</f>
        <v>0</v>
      </c>
      <c r="C52" s="28">
        <v>0</v>
      </c>
      <c r="D52" s="28">
        <v>0</v>
      </c>
    </row>
    <row r="53" spans="1:5" s="2" customFormat="1" x14ac:dyDescent="0.3">
      <c r="A53" s="36" t="s">
        <v>113</v>
      </c>
      <c r="B53" s="37">
        <f>+'12.ellátottak'!C11</f>
        <v>0</v>
      </c>
      <c r="C53" s="37">
        <f>+'12.ellátottak'!D11</f>
        <v>0</v>
      </c>
      <c r="D53" s="37">
        <f>+'12.ellátottak'!E11</f>
        <v>0</v>
      </c>
    </row>
    <row r="54" spans="1:5" x14ac:dyDescent="0.3">
      <c r="A54" s="34" t="s">
        <v>114</v>
      </c>
      <c r="B54" s="28">
        <f>+'12.ellátottak'!C12</f>
        <v>0</v>
      </c>
      <c r="C54" s="28">
        <v>280000</v>
      </c>
      <c r="D54" s="28">
        <v>252000</v>
      </c>
    </row>
    <row r="55" spans="1:5" x14ac:dyDescent="0.3">
      <c r="A55" s="34" t="s">
        <v>115</v>
      </c>
      <c r="B55" s="28">
        <f>+'12.ellátottak'!C13</f>
        <v>0</v>
      </c>
      <c r="C55" s="28">
        <f>+'12.ellátottak'!D13</f>
        <v>0</v>
      </c>
      <c r="D55" s="28">
        <f>+'12.ellátottak'!E13</f>
        <v>0</v>
      </c>
    </row>
    <row r="56" spans="1:5" x14ac:dyDescent="0.3">
      <c r="A56" s="34" t="s">
        <v>116</v>
      </c>
      <c r="B56" s="28">
        <f>+'12.ellátottak'!C14</f>
        <v>0</v>
      </c>
      <c r="C56" s="28">
        <f>+'12.ellátottak'!D14</f>
        <v>0</v>
      </c>
      <c r="D56" s="28">
        <f>+'12.ellátottak'!E14</f>
        <v>0</v>
      </c>
    </row>
    <row r="57" spans="1:5" x14ac:dyDescent="0.3">
      <c r="A57" s="34" t="s">
        <v>117</v>
      </c>
      <c r="B57" s="28">
        <v>200000</v>
      </c>
      <c r="C57" s="28">
        <v>200000</v>
      </c>
      <c r="D57" s="28">
        <f>+'12.ellátottak'!E15</f>
        <v>0</v>
      </c>
    </row>
    <row r="58" spans="1:5" x14ac:dyDescent="0.3">
      <c r="A58" s="34" t="s">
        <v>936</v>
      </c>
      <c r="B58" s="28">
        <v>3038000</v>
      </c>
      <c r="C58" s="28">
        <v>2758000</v>
      </c>
      <c r="D58" s="28">
        <v>2300339</v>
      </c>
    </row>
    <row r="59" spans="1:5" x14ac:dyDescent="0.3">
      <c r="A59" s="24" t="s">
        <v>118</v>
      </c>
      <c r="B59" s="25">
        <f>SUM(B51:B58)</f>
        <v>3238000</v>
      </c>
      <c r="C59" s="25">
        <f>SUM(C51:C58)</f>
        <v>3238000</v>
      </c>
      <c r="D59" s="25">
        <f>SUM(D51:D58)</f>
        <v>2552339</v>
      </c>
    </row>
    <row r="60" spans="1:5" x14ac:dyDescent="0.3">
      <c r="A60" s="34" t="s">
        <v>937</v>
      </c>
      <c r="B60" s="28">
        <f>+'11.tám.AH-n kív.'!C7</f>
        <v>0</v>
      </c>
      <c r="C60" s="28">
        <v>287880</v>
      </c>
      <c r="D60" s="28">
        <v>287880</v>
      </c>
    </row>
    <row r="61" spans="1:5" x14ac:dyDescent="0.3">
      <c r="A61" s="34" t="s">
        <v>816</v>
      </c>
      <c r="B61" s="28">
        <v>3700000</v>
      </c>
      <c r="C61" s="28">
        <v>4450000</v>
      </c>
      <c r="D61" s="28">
        <v>4443539</v>
      </c>
    </row>
    <row r="62" spans="1:5" x14ac:dyDescent="0.3">
      <c r="A62" s="34" t="s">
        <v>817</v>
      </c>
      <c r="B62" s="28">
        <v>815000</v>
      </c>
      <c r="C62" s="28">
        <v>6590100</v>
      </c>
      <c r="D62" s="28">
        <v>6515100</v>
      </c>
    </row>
    <row r="63" spans="1:5" x14ac:dyDescent="0.3">
      <c r="A63" s="34" t="s">
        <v>818</v>
      </c>
      <c r="B63" s="28">
        <v>9697212</v>
      </c>
      <c r="C63" s="28">
        <v>14507856</v>
      </c>
      <c r="D63" s="28">
        <f>+'11.tám.AH-n kív.'!E19</f>
        <v>0</v>
      </c>
    </row>
    <row r="64" spans="1:5" x14ac:dyDescent="0.3">
      <c r="A64" s="34" t="s">
        <v>819</v>
      </c>
      <c r="B64" s="28">
        <v>0</v>
      </c>
      <c r="C64" s="28">
        <v>0</v>
      </c>
      <c r="D64" s="28">
        <f>+'11.tám.AH-n kív.'!E20</f>
        <v>0</v>
      </c>
    </row>
    <row r="65" spans="1:4" x14ac:dyDescent="0.3">
      <c r="A65" s="24" t="s">
        <v>25</v>
      </c>
      <c r="B65" s="25">
        <f>SUM(B60:B64)</f>
        <v>14212212</v>
      </c>
      <c r="C65" s="25">
        <f>SUM(C60:C64)</f>
        <v>25835836</v>
      </c>
      <c r="D65" s="25">
        <f>SUM(D60:D64)</f>
        <v>11246519</v>
      </c>
    </row>
    <row r="66" spans="1:4" x14ac:dyDescent="0.3">
      <c r="A66" s="24" t="s">
        <v>31</v>
      </c>
      <c r="B66" s="25">
        <f>SUM(B65,B59,B50,B24,B23)</f>
        <v>49187428</v>
      </c>
      <c r="C66" s="25">
        <f>SUM(C65,C59,C50,C24,C23)</f>
        <v>75730178</v>
      </c>
      <c r="D66" s="25">
        <f>SUM(D65,D59,D50,D24,D23)</f>
        <v>45791618</v>
      </c>
    </row>
    <row r="67" spans="1:4" x14ac:dyDescent="0.3">
      <c r="A67" s="34" t="s">
        <v>33</v>
      </c>
      <c r="B67" s="28">
        <v>3500000</v>
      </c>
      <c r="C67" s="28">
        <v>8193623</v>
      </c>
      <c r="D67" s="28">
        <v>84000</v>
      </c>
    </row>
    <row r="68" spans="1:4" x14ac:dyDescent="0.3">
      <c r="A68" s="34" t="s">
        <v>34</v>
      </c>
      <c r="B68" s="28">
        <v>20000000</v>
      </c>
      <c r="C68" s="28">
        <v>16720118</v>
      </c>
      <c r="D68" s="28">
        <v>50000</v>
      </c>
    </row>
    <row r="69" spans="1:4" x14ac:dyDescent="0.3">
      <c r="A69" s="34" t="s">
        <v>38</v>
      </c>
      <c r="B69" s="28">
        <v>500000</v>
      </c>
      <c r="C69" s="28">
        <v>500000</v>
      </c>
      <c r="D69" s="28">
        <v>180311</v>
      </c>
    </row>
    <row r="70" spans="1:4" x14ac:dyDescent="0.3">
      <c r="A70" s="34" t="s">
        <v>35</v>
      </c>
      <c r="B70" s="28">
        <v>4000000</v>
      </c>
      <c r="C70" s="28">
        <v>2573099</v>
      </c>
      <c r="D70" s="28">
        <v>1732411</v>
      </c>
    </row>
    <row r="71" spans="1:4" x14ac:dyDescent="0.3">
      <c r="A71" s="34" t="s">
        <v>36</v>
      </c>
      <c r="B71" s="28">
        <v>0</v>
      </c>
      <c r="C71" s="28">
        <v>0</v>
      </c>
      <c r="D71" s="28">
        <v>0</v>
      </c>
    </row>
    <row r="72" spans="1:4" x14ac:dyDescent="0.3">
      <c r="A72" s="34" t="s">
        <v>37</v>
      </c>
      <c r="B72" s="28">
        <v>0</v>
      </c>
      <c r="C72" s="28">
        <v>0</v>
      </c>
      <c r="D72" s="28">
        <v>0</v>
      </c>
    </row>
    <row r="73" spans="1:4" x14ac:dyDescent="0.3">
      <c r="A73" s="34" t="s">
        <v>39</v>
      </c>
      <c r="B73" s="28">
        <v>7560000</v>
      </c>
      <c r="C73" s="28">
        <v>7556459</v>
      </c>
      <c r="D73" s="28">
        <v>539116</v>
      </c>
    </row>
    <row r="74" spans="1:4" x14ac:dyDescent="0.3">
      <c r="A74" s="24" t="s">
        <v>27</v>
      </c>
      <c r="B74" s="25">
        <f>SUM(B67:B73)</f>
        <v>35560000</v>
      </c>
      <c r="C74" s="25">
        <f>SUM(C67:C73)</f>
        <v>35543299</v>
      </c>
      <c r="D74" s="25">
        <f>SUM(D67:D73)</f>
        <v>2585838</v>
      </c>
    </row>
    <row r="75" spans="1:4" x14ac:dyDescent="0.3">
      <c r="A75" s="34" t="s">
        <v>40</v>
      </c>
      <c r="B75" s="28">
        <v>0</v>
      </c>
      <c r="C75" s="28">
        <v>7954000</v>
      </c>
      <c r="D75" s="28">
        <v>7954000</v>
      </c>
    </row>
    <row r="76" spans="1:4" x14ac:dyDescent="0.3">
      <c r="A76" s="34" t="s">
        <v>41</v>
      </c>
      <c r="B76" s="28">
        <v>0</v>
      </c>
      <c r="C76" s="28">
        <v>0</v>
      </c>
      <c r="D76" s="28">
        <v>0</v>
      </c>
    </row>
    <row r="77" spans="1:4" x14ac:dyDescent="0.3">
      <c r="A77" s="34" t="s">
        <v>42</v>
      </c>
      <c r="B77" s="28">
        <v>0</v>
      </c>
      <c r="C77" s="28"/>
      <c r="D77" s="28"/>
    </row>
    <row r="78" spans="1:4" x14ac:dyDescent="0.3">
      <c r="A78" s="34" t="s">
        <v>43</v>
      </c>
      <c r="B78" s="28">
        <v>0</v>
      </c>
      <c r="C78" s="28">
        <v>2093580</v>
      </c>
      <c r="D78" s="28">
        <v>2093580</v>
      </c>
    </row>
    <row r="79" spans="1:4" x14ac:dyDescent="0.3">
      <c r="A79" s="24" t="s">
        <v>28</v>
      </c>
      <c r="B79" s="25">
        <f>SUM(B75:B78)</f>
        <v>0</v>
      </c>
      <c r="C79" s="25">
        <f>SUM(C75:C78)</f>
        <v>10047580</v>
      </c>
      <c r="D79" s="25">
        <f>SUM(D75:D78)</f>
        <v>10047580</v>
      </c>
    </row>
    <row r="80" spans="1:4" x14ac:dyDescent="0.3">
      <c r="A80" s="34" t="s">
        <v>44</v>
      </c>
      <c r="B80" s="28">
        <v>0</v>
      </c>
      <c r="C80" s="28">
        <v>0</v>
      </c>
      <c r="D80" s="28">
        <v>0</v>
      </c>
    </row>
    <row r="81" spans="1:4" x14ac:dyDescent="0.3">
      <c r="A81" s="34" t="s">
        <v>45</v>
      </c>
      <c r="B81" s="28">
        <v>0</v>
      </c>
      <c r="C81" s="28">
        <v>0</v>
      </c>
      <c r="D81" s="28">
        <v>0</v>
      </c>
    </row>
    <row r="82" spans="1:4" x14ac:dyDescent="0.3">
      <c r="A82" s="34" t="s">
        <v>47</v>
      </c>
      <c r="B82" s="28">
        <v>0</v>
      </c>
      <c r="C82" s="28">
        <v>0</v>
      </c>
      <c r="D82" s="28">
        <v>0</v>
      </c>
    </row>
    <row r="83" spans="1:4" x14ac:dyDescent="0.3">
      <c r="A83" s="34" t="s">
        <v>49</v>
      </c>
      <c r="B83" s="28">
        <v>0</v>
      </c>
      <c r="C83" s="28">
        <v>0</v>
      </c>
      <c r="D83" s="28">
        <v>0</v>
      </c>
    </row>
    <row r="84" spans="1:4" x14ac:dyDescent="0.3">
      <c r="A84" s="34" t="s">
        <v>48</v>
      </c>
      <c r="B84" s="28">
        <v>0</v>
      </c>
      <c r="C84" s="28">
        <v>0</v>
      </c>
      <c r="D84" s="28">
        <v>0</v>
      </c>
    </row>
    <row r="85" spans="1:4" x14ac:dyDescent="0.3">
      <c r="A85" s="34" t="s">
        <v>50</v>
      </c>
      <c r="B85" s="28">
        <v>0</v>
      </c>
      <c r="C85" s="28">
        <v>0</v>
      </c>
      <c r="D85" s="28">
        <v>0</v>
      </c>
    </row>
    <row r="86" spans="1:4" x14ac:dyDescent="0.3">
      <c r="A86" s="34" t="s">
        <v>46</v>
      </c>
      <c r="B86" s="28">
        <v>0</v>
      </c>
      <c r="C86" s="28">
        <v>0</v>
      </c>
      <c r="D86" s="28">
        <v>0</v>
      </c>
    </row>
    <row r="87" spans="1:4" x14ac:dyDescent="0.3">
      <c r="A87" s="34" t="s">
        <v>51</v>
      </c>
      <c r="B87" s="28">
        <v>0</v>
      </c>
      <c r="C87" s="28">
        <v>0</v>
      </c>
      <c r="D87" s="28">
        <v>0</v>
      </c>
    </row>
    <row r="88" spans="1:4" x14ac:dyDescent="0.3">
      <c r="A88" s="24" t="s">
        <v>29</v>
      </c>
      <c r="B88" s="25">
        <f>SUM(B80:B87)</f>
        <v>0</v>
      </c>
      <c r="C88" s="25">
        <f>SUM(C80:C87)</f>
        <v>0</v>
      </c>
      <c r="D88" s="25">
        <f>SUM(D80:D87)</f>
        <v>0</v>
      </c>
    </row>
    <row r="89" spans="1:4" x14ac:dyDescent="0.3">
      <c r="A89" s="24" t="s">
        <v>30</v>
      </c>
      <c r="B89" s="25">
        <f>SUM(B88,B79,B74)</f>
        <v>35560000</v>
      </c>
      <c r="C89" s="25">
        <f>SUM(C88,C79,C74)</f>
        <v>45590879</v>
      </c>
      <c r="D89" s="25">
        <f>SUM(D74,D79)</f>
        <v>12633418</v>
      </c>
    </row>
    <row r="90" spans="1:4" ht="18" x14ac:dyDescent="0.35">
      <c r="A90" s="78" t="s">
        <v>32</v>
      </c>
      <c r="B90" s="75">
        <f>SUM(B66,B89)</f>
        <v>84747428</v>
      </c>
      <c r="C90" s="75">
        <f>SUM(C66,C89)</f>
        <v>121321057</v>
      </c>
      <c r="D90" s="75">
        <f>SUM(D89,D66)</f>
        <v>58425036</v>
      </c>
    </row>
    <row r="91" spans="1:4" s="22" customFormat="1" x14ac:dyDescent="0.3">
      <c r="A91" s="40" t="s">
        <v>806</v>
      </c>
      <c r="B91" s="41">
        <v>0</v>
      </c>
      <c r="C91" s="41">
        <v>0</v>
      </c>
      <c r="D91" s="41">
        <v>0</v>
      </c>
    </row>
    <row r="92" spans="1:4" s="22" customFormat="1" x14ac:dyDescent="0.3">
      <c r="A92" s="40" t="s">
        <v>52</v>
      </c>
      <c r="B92" s="41">
        <v>0</v>
      </c>
      <c r="C92" s="41">
        <v>0</v>
      </c>
      <c r="D92" s="41">
        <v>0</v>
      </c>
    </row>
    <row r="93" spans="1:4" s="22" customFormat="1" x14ac:dyDescent="0.3">
      <c r="A93" s="40" t="s">
        <v>840</v>
      </c>
      <c r="B93" s="41">
        <v>0</v>
      </c>
      <c r="C93" s="41">
        <v>0</v>
      </c>
      <c r="D93" s="41">
        <v>0</v>
      </c>
    </row>
    <row r="94" spans="1:4" x14ac:dyDescent="0.3">
      <c r="A94" s="34" t="s">
        <v>61</v>
      </c>
      <c r="B94" s="28">
        <f>SUM(B91:B93)</f>
        <v>0</v>
      </c>
      <c r="C94" s="28">
        <f>SUM(C91:C93)</f>
        <v>0</v>
      </c>
      <c r="D94" s="28">
        <f>SUM(D91:D93)</f>
        <v>0</v>
      </c>
    </row>
    <row r="95" spans="1:4" s="22" customFormat="1" x14ac:dyDescent="0.3">
      <c r="A95" s="40" t="s">
        <v>53</v>
      </c>
      <c r="B95" s="41">
        <v>0</v>
      </c>
      <c r="C95" s="41">
        <v>0</v>
      </c>
      <c r="D95" s="41">
        <v>0</v>
      </c>
    </row>
    <row r="96" spans="1:4" s="22" customFormat="1" x14ac:dyDescent="0.3">
      <c r="A96" s="40" t="s">
        <v>841</v>
      </c>
      <c r="B96" s="41">
        <v>0</v>
      </c>
      <c r="C96" s="41">
        <v>0</v>
      </c>
      <c r="D96" s="41">
        <v>0</v>
      </c>
    </row>
    <row r="97" spans="1:9" s="22" customFormat="1" x14ac:dyDescent="0.3">
      <c r="A97" s="40" t="s">
        <v>842</v>
      </c>
      <c r="B97" s="41">
        <v>0</v>
      </c>
      <c r="C97" s="41">
        <v>0</v>
      </c>
      <c r="D97" s="41">
        <v>0</v>
      </c>
    </row>
    <row r="98" spans="1:9" s="22" customFormat="1" x14ac:dyDescent="0.3">
      <c r="A98" s="40" t="s">
        <v>845</v>
      </c>
      <c r="B98" s="41">
        <v>0</v>
      </c>
      <c r="C98" s="41">
        <v>0</v>
      </c>
      <c r="D98" s="41">
        <v>0</v>
      </c>
    </row>
    <row r="99" spans="1:9" x14ac:dyDescent="0.3">
      <c r="A99" s="34" t="s">
        <v>54</v>
      </c>
      <c r="B99" s="28">
        <f>SUM(B95:B98)</f>
        <v>0</v>
      </c>
      <c r="C99" s="28">
        <f>SUM(C95:C98)</f>
        <v>0</v>
      </c>
      <c r="D99" s="28">
        <f>SUM(D95:D98)</f>
        <v>0</v>
      </c>
    </row>
    <row r="100" spans="1:9" x14ac:dyDescent="0.3">
      <c r="A100" s="34" t="s">
        <v>843</v>
      </c>
      <c r="B100" s="28">
        <v>0</v>
      </c>
      <c r="C100" s="28">
        <v>0</v>
      </c>
      <c r="D100" s="28">
        <v>0</v>
      </c>
    </row>
    <row r="101" spans="1:9" x14ac:dyDescent="0.3">
      <c r="A101" s="34" t="s">
        <v>55</v>
      </c>
      <c r="B101" s="28">
        <v>915935</v>
      </c>
      <c r="C101" s="28">
        <v>2027922</v>
      </c>
      <c r="D101" s="28">
        <v>2027922</v>
      </c>
    </row>
    <row r="102" spans="1:9" x14ac:dyDescent="0.3">
      <c r="A102" s="34" t="s">
        <v>56</v>
      </c>
      <c r="B102" s="28">
        <v>0</v>
      </c>
      <c r="C102" s="28">
        <v>0</v>
      </c>
      <c r="D102" s="28">
        <v>0</v>
      </c>
    </row>
    <row r="103" spans="1:9" x14ac:dyDescent="0.3">
      <c r="A103" s="34" t="s">
        <v>57</v>
      </c>
      <c r="B103" s="28">
        <v>0</v>
      </c>
      <c r="C103" s="28">
        <v>0</v>
      </c>
      <c r="D103" s="28">
        <v>0</v>
      </c>
    </row>
    <row r="104" spans="1:9" x14ac:dyDescent="0.3">
      <c r="A104" s="34" t="s">
        <v>58</v>
      </c>
      <c r="B104" s="28">
        <v>0</v>
      </c>
      <c r="C104" s="28">
        <v>0</v>
      </c>
      <c r="D104" s="28">
        <v>0</v>
      </c>
    </row>
    <row r="105" spans="1:9" x14ac:dyDescent="0.3">
      <c r="A105" s="34" t="s">
        <v>59</v>
      </c>
      <c r="B105" s="28">
        <v>0</v>
      </c>
      <c r="C105" s="28">
        <v>0</v>
      </c>
      <c r="D105" s="28">
        <v>0</v>
      </c>
    </row>
    <row r="106" spans="1:9" x14ac:dyDescent="0.3">
      <c r="A106" s="24" t="s">
        <v>60</v>
      </c>
      <c r="B106" s="25">
        <f>SUM(B100:B105)</f>
        <v>915935</v>
      </c>
      <c r="C106" s="25">
        <f>SUM(C100:C105)</f>
        <v>2027922</v>
      </c>
      <c r="D106" s="25">
        <f>SUM(D100:D105)</f>
        <v>2027922</v>
      </c>
    </row>
    <row r="107" spans="1:9" x14ac:dyDescent="0.3">
      <c r="A107" s="34" t="s">
        <v>62</v>
      </c>
      <c r="B107" s="28">
        <v>0</v>
      </c>
      <c r="C107" s="28">
        <v>0</v>
      </c>
      <c r="D107" s="28">
        <v>0</v>
      </c>
    </row>
    <row r="108" spans="1:9" x14ac:dyDescent="0.3">
      <c r="A108" s="34" t="s">
        <v>63</v>
      </c>
      <c r="B108" s="28">
        <v>0</v>
      </c>
      <c r="C108" s="28">
        <v>0</v>
      </c>
      <c r="D108" s="28">
        <v>0</v>
      </c>
      <c r="I108" s="7"/>
    </row>
    <row r="109" spans="1:9" x14ac:dyDescent="0.3">
      <c r="A109" s="34" t="s">
        <v>64</v>
      </c>
      <c r="B109" s="28">
        <v>0</v>
      </c>
      <c r="C109" s="28">
        <v>0</v>
      </c>
      <c r="D109" s="28">
        <v>0</v>
      </c>
    </row>
    <row r="110" spans="1:9" x14ac:dyDescent="0.3">
      <c r="A110" s="34" t="s">
        <v>65</v>
      </c>
      <c r="B110" s="28">
        <v>0</v>
      </c>
      <c r="C110" s="28">
        <v>0</v>
      </c>
      <c r="D110" s="28">
        <v>0</v>
      </c>
    </row>
    <row r="111" spans="1:9" x14ac:dyDescent="0.3">
      <c r="A111" s="24" t="s">
        <v>66</v>
      </c>
      <c r="B111" s="25">
        <f>SUM(B107:B110)</f>
        <v>0</v>
      </c>
      <c r="C111" s="25">
        <f>SUM(C107:C110)</f>
        <v>0</v>
      </c>
      <c r="D111" s="25">
        <f>SUM(D107:D110)</f>
        <v>0</v>
      </c>
    </row>
    <row r="112" spans="1:9" x14ac:dyDescent="0.3">
      <c r="A112" s="24" t="s">
        <v>67</v>
      </c>
      <c r="B112" s="25">
        <v>0</v>
      </c>
      <c r="C112" s="25">
        <v>0</v>
      </c>
      <c r="D112" s="25">
        <v>0</v>
      </c>
    </row>
    <row r="113" spans="1:4" x14ac:dyDescent="0.3">
      <c r="A113" s="24" t="s">
        <v>69</v>
      </c>
      <c r="B113" s="25">
        <f>SUM(B106,B111,B112)</f>
        <v>915935</v>
      </c>
      <c r="C113" s="25">
        <f>SUM(C106,C111,C112)</f>
        <v>2027922</v>
      </c>
      <c r="D113" s="25">
        <f>SUM(D106,D111,D112)</f>
        <v>2027922</v>
      </c>
    </row>
    <row r="114" spans="1:4" ht="20.399999999999999" x14ac:dyDescent="0.35">
      <c r="A114" s="79" t="s">
        <v>68</v>
      </c>
      <c r="B114" s="80">
        <f>SUM(B90,B113)</f>
        <v>85663363</v>
      </c>
      <c r="C114" s="80">
        <f>SUM(C90,C113)</f>
        <v>123348979</v>
      </c>
      <c r="D114" s="80">
        <f>SUM(D113,D90)</f>
        <v>60452958</v>
      </c>
    </row>
    <row r="115" spans="1:4" x14ac:dyDescent="0.3">
      <c r="A115" s="81"/>
      <c r="B115" s="82"/>
      <c r="C115" s="81"/>
      <c r="D115" s="81"/>
    </row>
    <row r="116" spans="1:4" x14ac:dyDescent="0.3">
      <c r="A116" s="81"/>
      <c r="B116" s="81"/>
      <c r="C116" s="81"/>
      <c r="D116" s="81"/>
    </row>
    <row r="117" spans="1:4" x14ac:dyDescent="0.3">
      <c r="A117" s="249" t="s">
        <v>119</v>
      </c>
      <c r="B117" s="250"/>
      <c r="C117" s="250"/>
      <c r="D117" s="250"/>
    </row>
    <row r="118" spans="1:4" x14ac:dyDescent="0.3">
      <c r="A118" s="246" t="s">
        <v>203</v>
      </c>
      <c r="B118" s="246"/>
      <c r="C118" s="246"/>
      <c r="D118" s="246"/>
    </row>
    <row r="119" spans="1:4" ht="16.2" x14ac:dyDescent="0.35">
      <c r="A119" s="83"/>
      <c r="B119" s="84"/>
      <c r="C119" s="84"/>
      <c r="D119" s="84" t="str">
        <f ca="1">+'2.kiad-bev.'!D119</f>
        <v>adatok Ft-ban</v>
      </c>
    </row>
    <row r="120" spans="1:4" ht="31.2" x14ac:dyDescent="0.3">
      <c r="A120" s="98" t="s">
        <v>803</v>
      </c>
      <c r="B120" s="99" t="s">
        <v>962</v>
      </c>
      <c r="C120" s="99" t="s">
        <v>963</v>
      </c>
      <c r="D120" s="99" t="s">
        <v>964</v>
      </c>
    </row>
    <row r="121" spans="1:4" x14ac:dyDescent="0.3">
      <c r="A121" s="34" t="s">
        <v>121</v>
      </c>
      <c r="B121" s="28">
        <v>14775363</v>
      </c>
      <c r="C121" s="28">
        <v>14932107</v>
      </c>
      <c r="D121" s="28">
        <v>14932107</v>
      </c>
    </row>
    <row r="122" spans="1:4" x14ac:dyDescent="0.3">
      <c r="A122" s="34" t="s">
        <v>230</v>
      </c>
      <c r="B122" s="28">
        <f>'5.ktgv.tám.'!B128</f>
        <v>0</v>
      </c>
      <c r="C122" s="28">
        <f>'5.ktgv.tám.'!C128</f>
        <v>0</v>
      </c>
      <c r="D122" s="28">
        <f>'5.ktgv.tám.'!D128</f>
        <v>0</v>
      </c>
    </row>
    <row r="123" spans="1:4" x14ac:dyDescent="0.3">
      <c r="A123" s="34" t="s">
        <v>122</v>
      </c>
      <c r="B123" s="28">
        <v>6338000</v>
      </c>
      <c r="C123" s="28">
        <v>7620559</v>
      </c>
      <c r="D123" s="28">
        <v>7620559</v>
      </c>
    </row>
    <row r="124" spans="1:4" x14ac:dyDescent="0.3">
      <c r="A124" s="34" t="s">
        <v>123</v>
      </c>
      <c r="B124" s="28">
        <v>1800000</v>
      </c>
      <c r="C124" s="28">
        <v>1800000</v>
      </c>
      <c r="D124" s="28">
        <v>1800000</v>
      </c>
    </row>
    <row r="125" spans="1:4" x14ac:dyDescent="0.3">
      <c r="A125" s="34" t="s">
        <v>124</v>
      </c>
      <c r="B125" s="28">
        <f>'5.ktgv.tám.'!B135</f>
        <v>0</v>
      </c>
      <c r="C125" s="28">
        <v>6233760</v>
      </c>
      <c r="D125" s="28">
        <v>6233760</v>
      </c>
    </row>
    <row r="126" spans="1:4" x14ac:dyDescent="0.3">
      <c r="A126" s="34" t="s">
        <v>125</v>
      </c>
      <c r="B126" s="28">
        <f>+'5.ktgv.tám.'!B140</f>
        <v>0</v>
      </c>
      <c r="C126" s="28">
        <f>+'5.ktgv.tám.'!C140</f>
        <v>0</v>
      </c>
      <c r="D126" s="28">
        <f>+'5.ktgv.tám.'!D140</f>
        <v>0</v>
      </c>
    </row>
    <row r="127" spans="1:4" x14ac:dyDescent="0.3">
      <c r="A127" s="24" t="s">
        <v>126</v>
      </c>
      <c r="B127" s="25">
        <f>SUM(B121:B126)</f>
        <v>22913363</v>
      </c>
      <c r="C127" s="25">
        <f>SUM(C121:C126)</f>
        <v>30586426</v>
      </c>
      <c r="D127" s="25">
        <f>SUM(D121:D126)</f>
        <v>30586426</v>
      </c>
    </row>
    <row r="128" spans="1:4" x14ac:dyDescent="0.3">
      <c r="A128" s="34" t="s">
        <v>127</v>
      </c>
      <c r="B128" s="28">
        <v>0</v>
      </c>
      <c r="C128" s="28">
        <v>0</v>
      </c>
      <c r="D128" s="28">
        <v>0</v>
      </c>
    </row>
    <row r="129" spans="1:4" x14ac:dyDescent="0.3">
      <c r="A129" s="34" t="s">
        <v>128</v>
      </c>
      <c r="B129" s="28">
        <v>0</v>
      </c>
      <c r="C129" s="28">
        <v>0</v>
      </c>
      <c r="D129" s="28">
        <v>0</v>
      </c>
    </row>
    <row r="130" spans="1:4" x14ac:dyDescent="0.3">
      <c r="A130" s="34" t="s">
        <v>129</v>
      </c>
      <c r="B130" s="28">
        <v>0</v>
      </c>
      <c r="C130" s="28">
        <v>0</v>
      </c>
      <c r="D130" s="28">
        <v>0</v>
      </c>
    </row>
    <row r="131" spans="1:4" x14ac:dyDescent="0.3">
      <c r="A131" s="34" t="s">
        <v>130</v>
      </c>
      <c r="B131" s="28">
        <v>0</v>
      </c>
      <c r="C131" s="28">
        <v>0</v>
      </c>
      <c r="D131" s="28">
        <v>0</v>
      </c>
    </row>
    <row r="132" spans="1:4" x14ac:dyDescent="0.3">
      <c r="A132" s="34" t="s">
        <v>131</v>
      </c>
      <c r="B132" s="28">
        <v>0</v>
      </c>
      <c r="C132" s="28">
        <v>2430410</v>
      </c>
      <c r="D132" s="28">
        <v>2430410</v>
      </c>
    </row>
    <row r="133" spans="1:4" x14ac:dyDescent="0.3">
      <c r="A133" s="24" t="s">
        <v>132</v>
      </c>
      <c r="B133" s="25">
        <f>SUM(B127,B128:B132)</f>
        <v>22913363</v>
      </c>
      <c r="C133" s="25">
        <f>SUM(C127:C132)</f>
        <v>33016836</v>
      </c>
      <c r="D133" s="25">
        <f>SUM(D127:D132)</f>
        <v>33016836</v>
      </c>
    </row>
    <row r="134" spans="1:4" x14ac:dyDescent="0.3">
      <c r="A134" s="34" t="s">
        <v>133</v>
      </c>
      <c r="B134" s="28">
        <f>+'4.tám.bev.'!C132</f>
        <v>0</v>
      </c>
      <c r="C134" s="28">
        <v>17161487</v>
      </c>
      <c r="D134" s="28">
        <v>17161487</v>
      </c>
    </row>
    <row r="135" spans="1:4" x14ac:dyDescent="0.3">
      <c r="A135" s="34" t="s">
        <v>134</v>
      </c>
      <c r="B135" s="28">
        <f>+'4.tám.bev.'!C133</f>
        <v>0</v>
      </c>
      <c r="C135" s="28">
        <f>+'4.tám.bev.'!D133</f>
        <v>0</v>
      </c>
      <c r="D135" s="28">
        <f>+'4.tám.bev.'!E133</f>
        <v>0</v>
      </c>
    </row>
    <row r="136" spans="1:4" x14ac:dyDescent="0.3">
      <c r="A136" s="34" t="s">
        <v>135</v>
      </c>
      <c r="B136" s="28">
        <f>+'4.tám.bev.'!C134</f>
        <v>0</v>
      </c>
      <c r="C136" s="28">
        <f>+'4.tám.bev.'!D134</f>
        <v>0</v>
      </c>
      <c r="D136" s="28">
        <f>+'4.tám.bev.'!E134</f>
        <v>0</v>
      </c>
    </row>
    <row r="137" spans="1:4" x14ac:dyDescent="0.3">
      <c r="A137" s="34" t="s">
        <v>136</v>
      </c>
      <c r="B137" s="28">
        <f>+'4.tám.bev.'!C135</f>
        <v>0</v>
      </c>
      <c r="C137" s="28">
        <f>+'4.tám.bev.'!D135</f>
        <v>0</v>
      </c>
      <c r="D137" s="28">
        <f>+'4.tám.bev.'!E135</f>
        <v>0</v>
      </c>
    </row>
    <row r="138" spans="1:4" x14ac:dyDescent="0.3">
      <c r="A138" s="34" t="s">
        <v>137</v>
      </c>
      <c r="B138" s="28">
        <f>+'4.tám.bev.'!C136</f>
        <v>0</v>
      </c>
      <c r="C138" s="28">
        <v>9720073</v>
      </c>
      <c r="D138" s="28">
        <v>3479610</v>
      </c>
    </row>
    <row r="139" spans="1:4" x14ac:dyDescent="0.3">
      <c r="A139" s="24" t="s">
        <v>138</v>
      </c>
      <c r="B139" s="25">
        <f>SUM(B134:B138)</f>
        <v>0</v>
      </c>
      <c r="C139" s="25">
        <f>SUM(C134:C138)</f>
        <v>26881560</v>
      </c>
      <c r="D139" s="25">
        <f>SUM(D134:D138)</f>
        <v>20641097</v>
      </c>
    </row>
    <row r="140" spans="1:4" x14ac:dyDescent="0.3">
      <c r="A140" s="34" t="s">
        <v>139</v>
      </c>
      <c r="B140" s="28">
        <f>+'3.adó'!C129</f>
        <v>0</v>
      </c>
      <c r="C140" s="28">
        <f>+'3.adó'!D129</f>
        <v>0</v>
      </c>
      <c r="D140" s="28">
        <f>+'3.adó'!E129</f>
        <v>0</v>
      </c>
    </row>
    <row r="141" spans="1:4" x14ac:dyDescent="0.3">
      <c r="A141" s="34" t="s">
        <v>140</v>
      </c>
      <c r="B141" s="28">
        <f>+'3.adó'!C130</f>
        <v>0</v>
      </c>
      <c r="C141" s="28">
        <f>+'3.adó'!D130</f>
        <v>0</v>
      </c>
      <c r="D141" s="28">
        <f>+'3.adó'!E130</f>
        <v>0</v>
      </c>
    </row>
    <row r="142" spans="1:4" x14ac:dyDescent="0.3">
      <c r="A142" s="34" t="s">
        <v>141</v>
      </c>
      <c r="B142" s="28">
        <f>+'3.adó'!C131</f>
        <v>0</v>
      </c>
      <c r="C142" s="28">
        <f>+'3.adó'!D131</f>
        <v>0</v>
      </c>
      <c r="D142" s="28">
        <f>+'3.adó'!E131</f>
        <v>0</v>
      </c>
    </row>
    <row r="143" spans="1:4" x14ac:dyDescent="0.3">
      <c r="A143" s="34" t="s">
        <v>142</v>
      </c>
      <c r="B143" s="28">
        <v>16500000</v>
      </c>
      <c r="C143" s="28">
        <v>16846090</v>
      </c>
      <c r="D143" s="28">
        <v>16846090</v>
      </c>
    </row>
    <row r="144" spans="1:4" x14ac:dyDescent="0.3">
      <c r="A144" s="40" t="s">
        <v>143</v>
      </c>
      <c r="B144" s="41">
        <v>5500000</v>
      </c>
      <c r="C144" s="41">
        <v>5539171</v>
      </c>
      <c r="D144" s="41">
        <v>5539171</v>
      </c>
    </row>
    <row r="145" spans="1:4" x14ac:dyDescent="0.3">
      <c r="A145" s="40" t="s">
        <v>144</v>
      </c>
      <c r="B145" s="41">
        <f>+'3.adó'!C137</f>
        <v>0</v>
      </c>
      <c r="C145" s="41">
        <f>+'3.adó'!D137</f>
        <v>0</v>
      </c>
      <c r="D145" s="41">
        <f>+'3.adó'!E137</f>
        <v>0</v>
      </c>
    </row>
    <row r="146" spans="1:4" x14ac:dyDescent="0.3">
      <c r="A146" s="40" t="s">
        <v>145</v>
      </c>
      <c r="B146" s="41">
        <f>+'3.adó'!C138</f>
        <v>0</v>
      </c>
      <c r="C146" s="41">
        <f>+'3.adó'!D138</f>
        <v>0</v>
      </c>
      <c r="D146" s="41">
        <f>+'3.adó'!E138</f>
        <v>0</v>
      </c>
    </row>
    <row r="147" spans="1:4" x14ac:dyDescent="0.3">
      <c r="A147" s="40" t="s">
        <v>146</v>
      </c>
      <c r="B147" s="41">
        <v>1950000</v>
      </c>
      <c r="C147" s="41">
        <v>2122566</v>
      </c>
      <c r="D147" s="41">
        <v>2122566</v>
      </c>
    </row>
    <row r="148" spans="1:4" x14ac:dyDescent="0.3">
      <c r="A148" s="40" t="s">
        <v>147</v>
      </c>
      <c r="B148" s="41">
        <v>1200000</v>
      </c>
      <c r="C148" s="41">
        <v>1229192</v>
      </c>
      <c r="D148" s="41">
        <v>1229192</v>
      </c>
    </row>
    <row r="149" spans="1:4" x14ac:dyDescent="0.3">
      <c r="A149" s="34" t="s">
        <v>148</v>
      </c>
      <c r="B149" s="28">
        <v>8650000</v>
      </c>
      <c r="C149" s="28">
        <v>8890929</v>
      </c>
      <c r="D149" s="28">
        <v>8890929</v>
      </c>
    </row>
    <row r="150" spans="1:4" x14ac:dyDescent="0.3">
      <c r="A150" s="34" t="s">
        <v>149</v>
      </c>
      <c r="B150" s="28">
        <f>+'3.adó'!C143</f>
        <v>0</v>
      </c>
      <c r="C150" s="28">
        <v>299288</v>
      </c>
      <c r="D150" s="28">
        <v>299288</v>
      </c>
    </row>
    <row r="151" spans="1:4" x14ac:dyDescent="0.3">
      <c r="A151" s="24" t="s">
        <v>150</v>
      </c>
      <c r="B151" s="25">
        <f>SUM(B143,B149)</f>
        <v>25150000</v>
      </c>
      <c r="C151" s="25">
        <f>SUM(C143,C149,C150)</f>
        <v>26036307</v>
      </c>
      <c r="D151" s="25">
        <f>SUM(D143,D149,D150)</f>
        <v>26036307</v>
      </c>
    </row>
    <row r="152" spans="1:4" x14ac:dyDescent="0.3">
      <c r="A152" s="34" t="s">
        <v>151</v>
      </c>
      <c r="B152" s="28">
        <v>0</v>
      </c>
      <c r="C152" s="28">
        <v>0</v>
      </c>
      <c r="D152" s="28">
        <v>0</v>
      </c>
    </row>
    <row r="153" spans="1:4" x14ac:dyDescent="0.3">
      <c r="A153" s="34" t="s">
        <v>152</v>
      </c>
      <c r="B153" s="28">
        <v>0</v>
      </c>
      <c r="C153" s="28">
        <v>280800</v>
      </c>
      <c r="D153" s="28">
        <v>254289</v>
      </c>
    </row>
    <row r="154" spans="1:4" x14ac:dyDescent="0.3">
      <c r="A154" s="34" t="s">
        <v>153</v>
      </c>
      <c r="B154" s="28">
        <v>0</v>
      </c>
      <c r="C154" s="28">
        <v>0</v>
      </c>
      <c r="D154" s="28">
        <v>0</v>
      </c>
    </row>
    <row r="155" spans="1:4" x14ac:dyDescent="0.3">
      <c r="A155" s="34" t="s">
        <v>154</v>
      </c>
      <c r="B155" s="28">
        <v>0</v>
      </c>
      <c r="C155" s="28">
        <v>1372932</v>
      </c>
      <c r="D155" s="28">
        <v>1372932</v>
      </c>
    </row>
    <row r="156" spans="1:4" x14ac:dyDescent="0.3">
      <c r="A156" s="34" t="s">
        <v>155</v>
      </c>
      <c r="B156" s="28">
        <v>0</v>
      </c>
      <c r="C156" s="28">
        <v>0</v>
      </c>
      <c r="D156" s="28">
        <v>0</v>
      </c>
    </row>
    <row r="157" spans="1:4" x14ac:dyDescent="0.3">
      <c r="A157" s="34" t="s">
        <v>156</v>
      </c>
      <c r="B157" s="28">
        <v>0</v>
      </c>
      <c r="C157" s="28">
        <v>0</v>
      </c>
      <c r="D157" s="28">
        <v>0</v>
      </c>
    </row>
    <row r="158" spans="1:4" x14ac:dyDescent="0.3">
      <c r="A158" s="34" t="s">
        <v>157</v>
      </c>
      <c r="B158" s="28">
        <v>0</v>
      </c>
      <c r="C158" s="28">
        <v>0</v>
      </c>
      <c r="D158" s="28">
        <v>0</v>
      </c>
    </row>
    <row r="159" spans="1:4" x14ac:dyDescent="0.3">
      <c r="A159" s="34" t="s">
        <v>158</v>
      </c>
      <c r="B159" s="28">
        <f>+B160</f>
        <v>0</v>
      </c>
      <c r="C159" s="28">
        <v>96</v>
      </c>
      <c r="D159" s="28">
        <v>46</v>
      </c>
    </row>
    <row r="160" spans="1:4" x14ac:dyDescent="0.3">
      <c r="A160" s="85" t="s">
        <v>837</v>
      </c>
      <c r="B160" s="86">
        <v>0</v>
      </c>
      <c r="C160" s="86">
        <v>96</v>
      </c>
      <c r="D160" s="86">
        <v>46</v>
      </c>
    </row>
    <row r="161" spans="1:4" x14ac:dyDescent="0.3">
      <c r="A161" s="34" t="s">
        <v>159</v>
      </c>
      <c r="B161" s="28">
        <v>0</v>
      </c>
      <c r="C161" s="28">
        <v>0</v>
      </c>
      <c r="D161" s="28">
        <v>0</v>
      </c>
    </row>
    <row r="162" spans="1:4" x14ac:dyDescent="0.3">
      <c r="A162" s="30" t="s">
        <v>838</v>
      </c>
      <c r="B162" s="29">
        <v>0</v>
      </c>
      <c r="C162" s="29">
        <v>0</v>
      </c>
      <c r="D162" s="29">
        <v>0</v>
      </c>
    </row>
    <row r="163" spans="1:4" x14ac:dyDescent="0.3">
      <c r="A163" s="34" t="s">
        <v>839</v>
      </c>
      <c r="B163" s="28">
        <v>0</v>
      </c>
      <c r="C163" s="28">
        <v>672042</v>
      </c>
      <c r="D163" s="28">
        <v>672042</v>
      </c>
    </row>
    <row r="164" spans="1:4" x14ac:dyDescent="0.3">
      <c r="A164" s="24" t="s">
        <v>160</v>
      </c>
      <c r="B164" s="25">
        <f>SUM(B152:B159,B161:B163)</f>
        <v>0</v>
      </c>
      <c r="C164" s="25">
        <f>SUM(C153,C155,C159,C163)</f>
        <v>2325870</v>
      </c>
      <c r="D164" s="25">
        <f>SUM(D153,D156,D155,D159,D163)</f>
        <v>2299309</v>
      </c>
    </row>
    <row r="165" spans="1:4" x14ac:dyDescent="0.3">
      <c r="A165" s="34" t="s">
        <v>161</v>
      </c>
      <c r="B165" s="28">
        <f>+'8.felhalm.bev.'!C129</f>
        <v>0</v>
      </c>
      <c r="C165" s="28">
        <f>+'8.felhalm.bev.'!D129</f>
        <v>0</v>
      </c>
      <c r="D165" s="28">
        <f>+'8.felhalm.bev.'!E129</f>
        <v>0</v>
      </c>
    </row>
    <row r="166" spans="1:4" x14ac:dyDescent="0.3">
      <c r="A166" s="34" t="s">
        <v>162</v>
      </c>
      <c r="B166" s="28">
        <f>+'8.felhalm.bev.'!C130</f>
        <v>0</v>
      </c>
      <c r="C166" s="28">
        <f>+'8.felhalm.bev.'!D130</f>
        <v>0</v>
      </c>
      <c r="D166" s="28">
        <f>+'8.felhalm.bev.'!E130</f>
        <v>0</v>
      </c>
    </row>
    <row r="167" spans="1:4" x14ac:dyDescent="0.3">
      <c r="A167" s="34" t="s">
        <v>163</v>
      </c>
      <c r="B167" s="28">
        <f>+'8.felhalm.bev.'!C131</f>
        <v>0</v>
      </c>
      <c r="C167" s="28">
        <f>+'8.felhalm.bev.'!D131</f>
        <v>0</v>
      </c>
      <c r="D167" s="28">
        <f>+'8.felhalm.bev.'!E131</f>
        <v>0</v>
      </c>
    </row>
    <row r="168" spans="1:4" x14ac:dyDescent="0.3">
      <c r="A168" s="34" t="s">
        <v>164</v>
      </c>
      <c r="B168" s="28">
        <f>+'8.felhalm.bev.'!C132</f>
        <v>0</v>
      </c>
      <c r="C168" s="28">
        <f>+'8.felhalm.bev.'!D132</f>
        <v>0</v>
      </c>
      <c r="D168" s="28">
        <f>+'8.felhalm.bev.'!E132</f>
        <v>0</v>
      </c>
    </row>
    <row r="169" spans="1:4" x14ac:dyDescent="0.3">
      <c r="A169" s="34" t="s">
        <v>165</v>
      </c>
      <c r="B169" s="28">
        <f>+'8.felhalm.bev.'!C133</f>
        <v>0</v>
      </c>
      <c r="C169" s="28">
        <f>+'8.felhalm.bev.'!D133</f>
        <v>0</v>
      </c>
      <c r="D169" s="28">
        <f>+'8.felhalm.bev.'!E133</f>
        <v>0</v>
      </c>
    </row>
    <row r="170" spans="1:4" x14ac:dyDescent="0.3">
      <c r="A170" s="24" t="s">
        <v>166</v>
      </c>
      <c r="B170" s="25">
        <f>SUM(B165:B169)</f>
        <v>0</v>
      </c>
      <c r="C170" s="25">
        <f>SUM(C165:C169)</f>
        <v>0</v>
      </c>
      <c r="D170" s="25">
        <f>SUM(D165:D169)</f>
        <v>0</v>
      </c>
    </row>
    <row r="171" spans="1:4" x14ac:dyDescent="0.3">
      <c r="A171" s="34" t="s">
        <v>167</v>
      </c>
      <c r="B171" s="28">
        <v>0</v>
      </c>
      <c r="C171" s="28">
        <v>0</v>
      </c>
      <c r="D171" s="28">
        <v>0</v>
      </c>
    </row>
    <row r="172" spans="1:4" x14ac:dyDescent="0.3">
      <c r="A172" s="34" t="s">
        <v>168</v>
      </c>
      <c r="B172" s="28">
        <v>0</v>
      </c>
      <c r="C172" s="28">
        <v>0</v>
      </c>
      <c r="D172" s="28">
        <v>0</v>
      </c>
    </row>
    <row r="173" spans="1:4" x14ac:dyDescent="0.3">
      <c r="A173" s="34" t="s">
        <v>169</v>
      </c>
      <c r="B173" s="28">
        <v>0</v>
      </c>
      <c r="C173" s="28">
        <v>0</v>
      </c>
      <c r="D173" s="28">
        <v>0</v>
      </c>
    </row>
    <row r="174" spans="1:4" x14ac:dyDescent="0.3">
      <c r="A174" s="30" t="s">
        <v>965</v>
      </c>
      <c r="B174" s="29"/>
      <c r="C174" s="29">
        <v>167560</v>
      </c>
      <c r="D174" s="29">
        <v>167560</v>
      </c>
    </row>
    <row r="175" spans="1:4" x14ac:dyDescent="0.3">
      <c r="A175" s="30" t="s">
        <v>966</v>
      </c>
      <c r="B175" s="29"/>
      <c r="C175" s="29">
        <v>244020</v>
      </c>
      <c r="D175" s="29">
        <v>244020</v>
      </c>
    </row>
    <row r="176" spans="1:4" x14ac:dyDescent="0.3">
      <c r="A176" s="24" t="s">
        <v>170</v>
      </c>
      <c r="B176" s="25">
        <f>SUM(B171:B173)</f>
        <v>0</v>
      </c>
      <c r="C176" s="25">
        <f>SUM(C171:C175)</f>
        <v>411580</v>
      </c>
      <c r="D176" s="25">
        <f>SUM(D171:D175)</f>
        <v>411580</v>
      </c>
    </row>
    <row r="177" spans="1:4" x14ac:dyDescent="0.3">
      <c r="A177" s="34" t="s">
        <v>171</v>
      </c>
      <c r="B177" s="28">
        <v>0</v>
      </c>
      <c r="C177" s="28">
        <v>0</v>
      </c>
      <c r="D177" s="28">
        <v>0</v>
      </c>
    </row>
    <row r="178" spans="1:4" x14ac:dyDescent="0.3">
      <c r="A178" s="34" t="s">
        <v>172</v>
      </c>
      <c r="B178" s="28">
        <v>0</v>
      </c>
      <c r="C178" s="28">
        <v>0</v>
      </c>
      <c r="D178" s="28">
        <v>0</v>
      </c>
    </row>
    <row r="179" spans="1:4" x14ac:dyDescent="0.3">
      <c r="A179" s="34" t="s">
        <v>938</v>
      </c>
      <c r="B179" s="28">
        <v>0</v>
      </c>
      <c r="C179" s="28">
        <v>0</v>
      </c>
      <c r="D179" s="28">
        <v>0</v>
      </c>
    </row>
    <row r="180" spans="1:4" x14ac:dyDescent="0.3">
      <c r="A180" s="24" t="s">
        <v>173</v>
      </c>
      <c r="B180" s="25">
        <f>SUM(B177:B179)</f>
        <v>0</v>
      </c>
      <c r="C180" s="25"/>
      <c r="D180" s="25">
        <f>SUM(D177:D179)</f>
        <v>0</v>
      </c>
    </row>
    <row r="181" spans="1:4" ht="17.399999999999999" x14ac:dyDescent="0.3">
      <c r="A181" s="87" t="s">
        <v>174</v>
      </c>
      <c r="B181" s="75">
        <f>SUM(B180,B176,B170,B164,B151,B139,B133)</f>
        <v>48063363</v>
      </c>
      <c r="C181" s="75">
        <f>SUM(C180,C176,C170,C164,C151,C139,C133)</f>
        <v>88672153</v>
      </c>
      <c r="D181" s="75">
        <f>SUM(D180,D176,D170,D164,D151,D139,D133)</f>
        <v>82405129</v>
      </c>
    </row>
    <row r="182" spans="1:4" x14ac:dyDescent="0.3">
      <c r="A182" s="40" t="s">
        <v>175</v>
      </c>
      <c r="B182" s="41">
        <v>0</v>
      </c>
      <c r="C182" s="41">
        <v>0</v>
      </c>
      <c r="D182" s="41">
        <v>0</v>
      </c>
    </row>
    <row r="183" spans="1:4" x14ac:dyDescent="0.3">
      <c r="A183" s="40" t="s">
        <v>176</v>
      </c>
      <c r="B183" s="41">
        <v>0</v>
      </c>
      <c r="C183" s="41">
        <v>0</v>
      </c>
      <c r="D183" s="41">
        <v>0</v>
      </c>
    </row>
    <row r="184" spans="1:4" x14ac:dyDescent="0.3">
      <c r="A184" s="40" t="s">
        <v>177</v>
      </c>
      <c r="B184" s="41">
        <v>0</v>
      </c>
      <c r="C184" s="41">
        <v>0</v>
      </c>
      <c r="D184" s="41">
        <v>0</v>
      </c>
    </row>
    <row r="185" spans="1:4" x14ac:dyDescent="0.3">
      <c r="A185" s="34" t="s">
        <v>178</v>
      </c>
      <c r="B185" s="28">
        <f>SUM(B182:B184)</f>
        <v>0</v>
      </c>
      <c r="C185" s="28">
        <v>0</v>
      </c>
      <c r="D185" s="28">
        <v>0</v>
      </c>
    </row>
    <row r="186" spans="1:4" x14ac:dyDescent="0.3">
      <c r="A186" s="40" t="s">
        <v>179</v>
      </c>
      <c r="B186" s="41">
        <v>0</v>
      </c>
      <c r="C186" s="41">
        <v>0</v>
      </c>
      <c r="D186" s="41">
        <v>0</v>
      </c>
    </row>
    <row r="187" spans="1:4" x14ac:dyDescent="0.3">
      <c r="A187" s="40" t="s">
        <v>180</v>
      </c>
      <c r="B187" s="41">
        <v>0</v>
      </c>
      <c r="C187" s="41">
        <v>0</v>
      </c>
      <c r="D187" s="41">
        <v>0</v>
      </c>
    </row>
    <row r="188" spans="1:4" x14ac:dyDescent="0.3">
      <c r="A188" s="40" t="s">
        <v>181</v>
      </c>
      <c r="B188" s="41">
        <v>0</v>
      </c>
      <c r="C188" s="41">
        <v>0</v>
      </c>
      <c r="D188" s="41">
        <v>0</v>
      </c>
    </row>
    <row r="189" spans="1:4" x14ac:dyDescent="0.3">
      <c r="A189" s="40" t="s">
        <v>182</v>
      </c>
      <c r="B189" s="41">
        <v>0</v>
      </c>
      <c r="C189" s="41">
        <v>0</v>
      </c>
      <c r="D189" s="41">
        <v>0</v>
      </c>
    </row>
    <row r="190" spans="1:4" x14ac:dyDescent="0.3">
      <c r="A190" s="34" t="s">
        <v>183</v>
      </c>
      <c r="B190" s="28">
        <f>SUM(B186:B189)</f>
        <v>0</v>
      </c>
      <c r="C190" s="28">
        <v>0</v>
      </c>
      <c r="D190" s="28">
        <v>0</v>
      </c>
    </row>
    <row r="191" spans="1:4" x14ac:dyDescent="0.3">
      <c r="A191" s="40" t="s">
        <v>185</v>
      </c>
      <c r="B191" s="41">
        <v>37600000</v>
      </c>
      <c r="C191" s="41">
        <v>32468174</v>
      </c>
      <c r="D191" s="41">
        <v>32468174</v>
      </c>
    </row>
    <row r="192" spans="1:4" x14ac:dyDescent="0.3">
      <c r="A192" s="40" t="s">
        <v>184</v>
      </c>
      <c r="B192" s="41">
        <v>0</v>
      </c>
      <c r="C192" s="41">
        <v>0</v>
      </c>
      <c r="D192" s="41">
        <v>0</v>
      </c>
    </row>
    <row r="193" spans="1:4" x14ac:dyDescent="0.3">
      <c r="A193" s="40" t="s">
        <v>186</v>
      </c>
      <c r="B193" s="41">
        <v>0</v>
      </c>
      <c r="C193" s="41">
        <v>0</v>
      </c>
      <c r="D193" s="41">
        <v>0</v>
      </c>
    </row>
    <row r="194" spans="1:4" x14ac:dyDescent="0.3">
      <c r="A194" s="40" t="s">
        <v>187</v>
      </c>
      <c r="B194" s="41">
        <v>0</v>
      </c>
      <c r="C194" s="41">
        <v>0</v>
      </c>
      <c r="D194" s="41">
        <v>0</v>
      </c>
    </row>
    <row r="195" spans="1:4" x14ac:dyDescent="0.3">
      <c r="A195" s="34" t="s">
        <v>188</v>
      </c>
      <c r="B195" s="28">
        <v>37600000</v>
      </c>
      <c r="C195" s="28">
        <v>32468174</v>
      </c>
      <c r="D195" s="28">
        <v>32468174</v>
      </c>
    </row>
    <row r="196" spans="1:4" x14ac:dyDescent="0.3">
      <c r="A196" s="34" t="s">
        <v>189</v>
      </c>
      <c r="B196" s="28">
        <v>0</v>
      </c>
      <c r="C196" s="28">
        <v>2208652</v>
      </c>
      <c r="D196" s="28">
        <v>2208652</v>
      </c>
    </row>
    <row r="197" spans="1:4" x14ac:dyDescent="0.3">
      <c r="A197" s="34" t="s">
        <v>190</v>
      </c>
      <c r="B197" s="28">
        <v>0</v>
      </c>
      <c r="C197" s="28">
        <v>0</v>
      </c>
      <c r="D197" s="28">
        <v>0</v>
      </c>
    </row>
    <row r="198" spans="1:4" x14ac:dyDescent="0.3">
      <c r="A198" s="34" t="s">
        <v>191</v>
      </c>
      <c r="B198" s="28">
        <v>0</v>
      </c>
      <c r="C198" s="28">
        <v>0</v>
      </c>
      <c r="D198" s="28">
        <v>0</v>
      </c>
    </row>
    <row r="199" spans="1:4" x14ac:dyDescent="0.3">
      <c r="A199" s="34" t="s">
        <v>192</v>
      </c>
      <c r="B199" s="28">
        <v>0</v>
      </c>
      <c r="C199" s="28">
        <v>0</v>
      </c>
      <c r="D199" s="28">
        <v>0</v>
      </c>
    </row>
    <row r="200" spans="1:4" x14ac:dyDescent="0.3">
      <c r="A200" s="34" t="s">
        <v>193</v>
      </c>
      <c r="B200" s="28">
        <v>0</v>
      </c>
      <c r="C200" s="28">
        <v>0</v>
      </c>
      <c r="D200" s="28">
        <v>0</v>
      </c>
    </row>
    <row r="201" spans="1:4" x14ac:dyDescent="0.3">
      <c r="A201" s="24" t="s">
        <v>194</v>
      </c>
      <c r="B201" s="25">
        <f>SUM(B195,B196)</f>
        <v>37600000</v>
      </c>
      <c r="C201" s="25">
        <f>SUM(C195,C196)</f>
        <v>34676826</v>
      </c>
      <c r="D201" s="25">
        <f>SUM(D195,D196)</f>
        <v>34676826</v>
      </c>
    </row>
    <row r="202" spans="1:4" x14ac:dyDescent="0.3">
      <c r="A202" s="34" t="s">
        <v>195</v>
      </c>
      <c r="B202" s="28">
        <v>0</v>
      </c>
      <c r="C202" s="28">
        <v>0</v>
      </c>
      <c r="D202" s="28">
        <v>0</v>
      </c>
    </row>
    <row r="203" spans="1:4" x14ac:dyDescent="0.3">
      <c r="A203" s="34" t="s">
        <v>196</v>
      </c>
      <c r="B203" s="28">
        <v>0</v>
      </c>
      <c r="C203" s="28">
        <v>0</v>
      </c>
      <c r="D203" s="28">
        <v>0</v>
      </c>
    </row>
    <row r="204" spans="1:4" x14ac:dyDescent="0.3">
      <c r="A204" s="34" t="s">
        <v>197</v>
      </c>
      <c r="B204" s="28">
        <v>0</v>
      </c>
      <c r="C204" s="28">
        <v>0</v>
      </c>
      <c r="D204" s="28">
        <v>0</v>
      </c>
    </row>
    <row r="205" spans="1:4" x14ac:dyDescent="0.3">
      <c r="A205" s="34" t="s">
        <v>198</v>
      </c>
      <c r="B205" s="28">
        <v>0</v>
      </c>
      <c r="C205" s="28">
        <v>0</v>
      </c>
      <c r="D205" s="28">
        <v>0</v>
      </c>
    </row>
    <row r="206" spans="1:4" x14ac:dyDescent="0.3">
      <c r="A206" s="24" t="s">
        <v>199</v>
      </c>
      <c r="B206" s="25">
        <f>SUM(B202:B205)</f>
        <v>0</v>
      </c>
      <c r="C206" s="25">
        <v>0</v>
      </c>
      <c r="D206" s="25">
        <v>0</v>
      </c>
    </row>
    <row r="207" spans="1:4" x14ac:dyDescent="0.3">
      <c r="A207" s="24" t="s">
        <v>200</v>
      </c>
      <c r="B207" s="25">
        <v>0</v>
      </c>
      <c r="C207" s="25">
        <v>0</v>
      </c>
      <c r="D207" s="25">
        <v>0</v>
      </c>
    </row>
    <row r="208" spans="1:4" x14ac:dyDescent="0.3">
      <c r="A208" s="24" t="s">
        <v>201</v>
      </c>
      <c r="B208" s="25">
        <f>SUM(B207,B201,B206)</f>
        <v>37600000</v>
      </c>
      <c r="C208" s="25">
        <f>SUM(C201,C206,C207)</f>
        <v>34676826</v>
      </c>
      <c r="D208" s="25">
        <f>SUM(D202:D207,D201,D206,D207)</f>
        <v>34676826</v>
      </c>
    </row>
    <row r="209" spans="1:4" ht="20.399999999999999" x14ac:dyDescent="0.35">
      <c r="A209" s="79" t="s">
        <v>202</v>
      </c>
      <c r="B209" s="80">
        <f>SUM(B208,B181)</f>
        <v>85663363</v>
      </c>
      <c r="C209" s="80">
        <f>SUM(C208,C181)</f>
        <v>123348979</v>
      </c>
      <c r="D209" s="80">
        <f>SUM(D208,D181)</f>
        <v>117081955</v>
      </c>
    </row>
    <row r="210" spans="1:4" x14ac:dyDescent="0.3">
      <c r="C210" s="7"/>
    </row>
  </sheetData>
  <mergeCells count="6">
    <mergeCell ref="A118:D118"/>
    <mergeCell ref="A2:D2"/>
    <mergeCell ref="A3:D3"/>
    <mergeCell ref="A4:D4"/>
    <mergeCell ref="A1:D1"/>
    <mergeCell ref="A117:D117"/>
  </mergeCells>
  <phoneticPr fontId="4" type="noConversion"/>
  <hyperlinks>
    <hyperlink ref="A39" r:id="rId1" location="sup194" display="http://www.opten.hu/loadpage.php - sup194" xr:uid="{00000000-0004-0000-0100-000000000000}"/>
    <hyperlink ref="A45" r:id="rId2" location="sup195" display="http://www.opten.hu/loadpage.php - sup195" xr:uid="{00000000-0004-0000-0100-000001000000}"/>
    <hyperlink ref="A53" r:id="rId3" location="sup203" display="http://www.opten.hu/loadpage.php?dest=OISZ&amp;twhich=214774&amp;srcid=ol4366 - sup203" xr:uid="{00000000-0004-0000-0100-000002000000}"/>
  </hyperlinks>
  <printOptions horizontalCentered="1" verticalCentered="1"/>
  <pageMargins left="0" right="0" top="0.19685039370078741" bottom="0.19685039370078741" header="0.31496062992125984" footer="0.31496062992125984"/>
  <pageSetup paperSize="9" scale="49" fitToHeight="2" orientation="portrait" r:id="rId4"/>
  <headerFooter>
    <oddFooter>&amp;C-&amp;P-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73"/>
  <sheetViews>
    <sheetView topLeftCell="D1" workbookViewId="0">
      <selection activeCell="U5" sqref="U5"/>
    </sheetView>
  </sheetViews>
  <sheetFormatPr defaultRowHeight="14.4" x14ac:dyDescent="0.3"/>
  <cols>
    <col min="2" max="2" width="61.6640625" bestFit="1" customWidth="1"/>
    <col min="3" max="3" width="11.88671875" customWidth="1"/>
    <col min="4" max="4" width="10.44140625" bestFit="1" customWidth="1"/>
    <col min="5" max="5" width="11.5546875" customWidth="1"/>
    <col min="6" max="6" width="13" customWidth="1"/>
    <col min="7" max="7" width="12.109375" customWidth="1"/>
    <col min="8" max="8" width="12.6640625" customWidth="1"/>
    <col min="9" max="9" width="11.109375" customWidth="1"/>
    <col min="10" max="10" width="11.88671875" customWidth="1"/>
    <col min="11" max="11" width="10.5546875" customWidth="1"/>
    <col min="12" max="14" width="9.109375" bestFit="1" customWidth="1"/>
    <col min="18" max="18" width="13.6640625" customWidth="1"/>
  </cols>
  <sheetData>
    <row r="1" spans="1:20" x14ac:dyDescent="0.3">
      <c r="R1" s="284" t="s">
        <v>1205</v>
      </c>
      <c r="S1" s="284"/>
      <c r="T1" s="284"/>
    </row>
    <row r="2" spans="1:20" x14ac:dyDescent="0.3">
      <c r="A2" s="282" t="s">
        <v>1057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20" x14ac:dyDescent="0.3">
      <c r="A3" s="102" t="s">
        <v>1019</v>
      </c>
      <c r="B3" s="102" t="s">
        <v>283</v>
      </c>
      <c r="C3" s="102" t="s">
        <v>1038</v>
      </c>
      <c r="D3" s="103" t="s">
        <v>1132</v>
      </c>
      <c r="E3" s="103" t="s">
        <v>1133</v>
      </c>
      <c r="F3" s="103" t="s">
        <v>1134</v>
      </c>
      <c r="G3" s="103" t="s">
        <v>1135</v>
      </c>
      <c r="H3" s="103" t="s">
        <v>1136</v>
      </c>
      <c r="I3" s="103" t="s">
        <v>1137</v>
      </c>
      <c r="J3" s="103" t="s">
        <v>1138</v>
      </c>
      <c r="K3" s="103" t="s">
        <v>1139</v>
      </c>
      <c r="L3" s="103" t="s">
        <v>1140</v>
      </c>
      <c r="M3" s="103" t="s">
        <v>1141</v>
      </c>
      <c r="N3" s="103" t="s">
        <v>1142</v>
      </c>
      <c r="O3" s="103" t="s">
        <v>1143</v>
      </c>
      <c r="P3" s="103" t="s">
        <v>1144</v>
      </c>
      <c r="Q3" s="103" t="s">
        <v>1145</v>
      </c>
      <c r="R3" s="103" t="s">
        <v>1146</v>
      </c>
      <c r="S3" s="103">
        <v>107060</v>
      </c>
      <c r="T3" s="103">
        <v>900020</v>
      </c>
    </row>
    <row r="4" spans="1:20" ht="24.75" customHeight="1" x14ac:dyDescent="0.3">
      <c r="A4" s="104" t="s">
        <v>284</v>
      </c>
      <c r="B4" s="105" t="s">
        <v>1058</v>
      </c>
      <c r="C4" s="106">
        <v>7308166</v>
      </c>
      <c r="D4" s="106">
        <v>0</v>
      </c>
      <c r="E4" s="106">
        <v>0</v>
      </c>
      <c r="F4" s="106">
        <v>0</v>
      </c>
      <c r="G4" s="106">
        <v>0</v>
      </c>
      <c r="H4" s="106">
        <v>2496694</v>
      </c>
      <c r="I4" s="106">
        <v>0</v>
      </c>
      <c r="J4" s="106">
        <v>0</v>
      </c>
      <c r="K4" s="106">
        <v>0</v>
      </c>
      <c r="L4" s="106">
        <v>1703750</v>
      </c>
      <c r="M4" s="106">
        <v>0</v>
      </c>
      <c r="N4" s="106">
        <v>0</v>
      </c>
      <c r="O4" s="106">
        <v>0</v>
      </c>
      <c r="P4" s="106">
        <v>0</v>
      </c>
      <c r="Q4" s="106">
        <v>0</v>
      </c>
      <c r="R4" s="106">
        <v>3107722</v>
      </c>
      <c r="S4" s="106">
        <v>0</v>
      </c>
      <c r="T4" s="106">
        <v>0</v>
      </c>
    </row>
    <row r="5" spans="1:20" ht="14.25" customHeight="1" x14ac:dyDescent="0.3">
      <c r="A5" s="104" t="s">
        <v>286</v>
      </c>
      <c r="B5" s="105" t="s">
        <v>1059</v>
      </c>
      <c r="C5" s="106">
        <v>135301</v>
      </c>
      <c r="D5" s="106">
        <v>15000</v>
      </c>
      <c r="E5" s="106">
        <v>0</v>
      </c>
      <c r="F5" s="106">
        <v>0</v>
      </c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  <c r="N5" s="106">
        <v>0</v>
      </c>
      <c r="O5" s="106">
        <v>0</v>
      </c>
      <c r="P5" s="106">
        <v>0</v>
      </c>
      <c r="Q5" s="106">
        <v>0</v>
      </c>
      <c r="R5" s="106">
        <v>120301</v>
      </c>
      <c r="S5" s="106">
        <v>0</v>
      </c>
      <c r="T5" s="106">
        <v>0</v>
      </c>
    </row>
    <row r="6" spans="1:20" ht="23.25" customHeight="1" x14ac:dyDescent="0.3">
      <c r="A6" s="104" t="s">
        <v>290</v>
      </c>
      <c r="B6" s="105" t="s">
        <v>1060</v>
      </c>
      <c r="C6" s="106">
        <v>260225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111525</v>
      </c>
      <c r="M6" s="106">
        <v>0</v>
      </c>
      <c r="N6" s="106">
        <v>0</v>
      </c>
      <c r="O6" s="106">
        <v>0</v>
      </c>
      <c r="P6" s="106">
        <v>0</v>
      </c>
      <c r="Q6" s="106">
        <v>0</v>
      </c>
      <c r="R6" s="106">
        <v>148700</v>
      </c>
      <c r="S6" s="106">
        <v>0</v>
      </c>
      <c r="T6" s="106">
        <v>0</v>
      </c>
    </row>
    <row r="7" spans="1:20" x14ac:dyDescent="0.3">
      <c r="A7" s="104" t="s">
        <v>296</v>
      </c>
      <c r="B7" s="105" t="s">
        <v>1061</v>
      </c>
      <c r="C7" s="106">
        <v>221448</v>
      </c>
      <c r="D7" s="106">
        <v>15000</v>
      </c>
      <c r="E7" s="106">
        <v>0</v>
      </c>
      <c r="F7" s="106">
        <v>0</v>
      </c>
      <c r="G7" s="106">
        <v>0</v>
      </c>
      <c r="H7" s="106">
        <v>71248</v>
      </c>
      <c r="I7" s="106">
        <v>0</v>
      </c>
      <c r="J7" s="106">
        <v>0</v>
      </c>
      <c r="K7" s="106">
        <v>0</v>
      </c>
      <c r="L7" s="106">
        <v>135200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  <c r="T7" s="106">
        <v>0</v>
      </c>
    </row>
    <row r="8" spans="1:20" x14ac:dyDescent="0.3">
      <c r="A8" s="104" t="s">
        <v>298</v>
      </c>
      <c r="B8" s="105" t="s">
        <v>1062</v>
      </c>
      <c r="C8" s="106">
        <v>7925140</v>
      </c>
      <c r="D8" s="106">
        <v>30000</v>
      </c>
      <c r="E8" s="106">
        <v>0</v>
      </c>
      <c r="F8" s="106">
        <v>0</v>
      </c>
      <c r="G8" s="106">
        <v>0</v>
      </c>
      <c r="H8" s="106">
        <v>2567942</v>
      </c>
      <c r="I8" s="106">
        <v>0</v>
      </c>
      <c r="J8" s="106">
        <v>0</v>
      </c>
      <c r="K8" s="106">
        <v>0</v>
      </c>
      <c r="L8" s="106">
        <v>1950475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3376723</v>
      </c>
      <c r="S8" s="106">
        <v>0</v>
      </c>
      <c r="T8" s="106">
        <v>0</v>
      </c>
    </row>
    <row r="9" spans="1:20" x14ac:dyDescent="0.3">
      <c r="A9" s="104" t="s">
        <v>299</v>
      </c>
      <c r="B9" s="105" t="s">
        <v>1063</v>
      </c>
      <c r="C9" s="106">
        <v>2032839</v>
      </c>
      <c r="D9" s="106">
        <v>2015498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17341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</row>
    <row r="10" spans="1:20" ht="26.4" x14ac:dyDescent="0.3">
      <c r="A10" s="104" t="s">
        <v>300</v>
      </c>
      <c r="B10" s="105" t="s">
        <v>1064</v>
      </c>
      <c r="C10" s="106">
        <v>1081736</v>
      </c>
      <c r="D10" s="106">
        <v>7023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1005349</v>
      </c>
      <c r="N10" s="106">
        <v>0</v>
      </c>
      <c r="O10" s="106">
        <v>69364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</row>
    <row r="11" spans="1:20" x14ac:dyDescent="0.3">
      <c r="A11" s="104" t="s">
        <v>301</v>
      </c>
      <c r="B11" s="105" t="s">
        <v>1065</v>
      </c>
      <c r="C11" s="106">
        <v>348117</v>
      </c>
      <c r="D11" s="106">
        <v>29984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318133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</row>
    <row r="12" spans="1:20" x14ac:dyDescent="0.3">
      <c r="A12" s="104" t="s">
        <v>302</v>
      </c>
      <c r="B12" s="105" t="s">
        <v>1066</v>
      </c>
      <c r="C12" s="106">
        <v>3462692</v>
      </c>
      <c r="D12" s="106">
        <v>2052505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1005349</v>
      </c>
      <c r="N12" s="106">
        <v>318133</v>
      </c>
      <c r="O12" s="106">
        <v>86705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</row>
    <row r="13" spans="1:20" x14ac:dyDescent="0.3">
      <c r="A13" s="107" t="s">
        <v>303</v>
      </c>
      <c r="B13" s="108" t="s">
        <v>1067</v>
      </c>
      <c r="C13" s="109">
        <v>11387832</v>
      </c>
      <c r="D13" s="109">
        <v>2082505</v>
      </c>
      <c r="E13" s="109">
        <v>0</v>
      </c>
      <c r="F13" s="109">
        <v>0</v>
      </c>
      <c r="G13" s="109">
        <v>0</v>
      </c>
      <c r="H13" s="109">
        <v>2567942</v>
      </c>
      <c r="I13" s="109">
        <v>0</v>
      </c>
      <c r="J13" s="109">
        <v>0</v>
      </c>
      <c r="K13" s="109">
        <v>0</v>
      </c>
      <c r="L13" s="109">
        <v>1950475</v>
      </c>
      <c r="M13" s="109">
        <v>1005349</v>
      </c>
      <c r="N13" s="109">
        <v>318133</v>
      </c>
      <c r="O13" s="109">
        <v>86705</v>
      </c>
      <c r="P13" s="109">
        <v>0</v>
      </c>
      <c r="Q13" s="109">
        <v>0</v>
      </c>
      <c r="R13" s="109">
        <v>3376723</v>
      </c>
      <c r="S13" s="109">
        <v>0</v>
      </c>
      <c r="T13" s="109">
        <v>0</v>
      </c>
    </row>
    <row r="14" spans="1:20" ht="13.5" customHeight="1" x14ac:dyDescent="0.3">
      <c r="A14" s="107" t="s">
        <v>304</v>
      </c>
      <c r="B14" s="108" t="s">
        <v>1068</v>
      </c>
      <c r="C14" s="109">
        <v>2707215</v>
      </c>
      <c r="D14" s="109">
        <v>467374</v>
      </c>
      <c r="E14" s="109">
        <v>0</v>
      </c>
      <c r="F14" s="109">
        <v>0</v>
      </c>
      <c r="G14" s="109">
        <v>0</v>
      </c>
      <c r="H14" s="109">
        <v>921555</v>
      </c>
      <c r="I14" s="109">
        <v>0</v>
      </c>
      <c r="J14" s="109">
        <v>0</v>
      </c>
      <c r="K14" s="109">
        <v>0</v>
      </c>
      <c r="L14" s="109">
        <v>381629</v>
      </c>
      <c r="M14" s="109">
        <v>139482</v>
      </c>
      <c r="N14" s="109">
        <v>44226</v>
      </c>
      <c r="O14" s="109">
        <v>100591</v>
      </c>
      <c r="P14" s="109">
        <v>0</v>
      </c>
      <c r="Q14" s="109">
        <v>0</v>
      </c>
      <c r="R14" s="109">
        <v>652358</v>
      </c>
      <c r="S14" s="109">
        <v>0</v>
      </c>
      <c r="T14" s="109">
        <v>0</v>
      </c>
    </row>
    <row r="15" spans="1:20" x14ac:dyDescent="0.3">
      <c r="A15" s="104" t="s">
        <v>305</v>
      </c>
      <c r="B15" s="105" t="s">
        <v>1069</v>
      </c>
      <c r="C15" s="106">
        <v>2579933</v>
      </c>
      <c r="D15" s="106">
        <v>399102</v>
      </c>
      <c r="E15" s="106">
        <v>0</v>
      </c>
      <c r="F15" s="106">
        <v>0</v>
      </c>
      <c r="G15" s="106">
        <v>0</v>
      </c>
      <c r="H15" s="106">
        <v>921555</v>
      </c>
      <c r="I15" s="106">
        <v>0</v>
      </c>
      <c r="J15" s="106">
        <v>0</v>
      </c>
      <c r="K15" s="106">
        <v>0</v>
      </c>
      <c r="L15" s="106">
        <v>364900</v>
      </c>
      <c r="M15" s="106">
        <v>139482</v>
      </c>
      <c r="N15" s="106">
        <v>24250</v>
      </c>
      <c r="O15" s="106">
        <v>100591</v>
      </c>
      <c r="P15" s="106">
        <v>0</v>
      </c>
      <c r="Q15" s="106">
        <v>0</v>
      </c>
      <c r="R15" s="106">
        <v>630053</v>
      </c>
      <c r="S15" s="106">
        <v>0</v>
      </c>
      <c r="T15" s="106">
        <v>0</v>
      </c>
    </row>
    <row r="16" spans="1:20" x14ac:dyDescent="0.3">
      <c r="A16" s="104" t="s">
        <v>310</v>
      </c>
      <c r="B16" s="105" t="s">
        <v>1070</v>
      </c>
      <c r="C16" s="106">
        <v>127282</v>
      </c>
      <c r="D16" s="106">
        <v>68272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16729</v>
      </c>
      <c r="M16" s="106">
        <v>0</v>
      </c>
      <c r="N16" s="106">
        <v>19976</v>
      </c>
      <c r="O16" s="106">
        <v>0</v>
      </c>
      <c r="P16" s="106">
        <v>0</v>
      </c>
      <c r="Q16" s="106">
        <v>0</v>
      </c>
      <c r="R16" s="106">
        <v>22305</v>
      </c>
      <c r="S16" s="106">
        <v>0</v>
      </c>
      <c r="T16" s="106">
        <v>0</v>
      </c>
    </row>
    <row r="17" spans="1:20" x14ac:dyDescent="0.3">
      <c r="A17" s="104" t="s">
        <v>311</v>
      </c>
      <c r="B17" s="105" t="s">
        <v>1071</v>
      </c>
      <c r="C17" s="106">
        <v>36456</v>
      </c>
      <c r="D17" s="106">
        <v>36456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</row>
    <row r="18" spans="1:20" x14ac:dyDescent="0.3">
      <c r="A18" s="104" t="s">
        <v>312</v>
      </c>
      <c r="B18" s="105" t="s">
        <v>1072</v>
      </c>
      <c r="C18" s="106">
        <v>3108568</v>
      </c>
      <c r="D18" s="106">
        <v>647808</v>
      </c>
      <c r="E18" s="106">
        <v>27787</v>
      </c>
      <c r="F18" s="106">
        <v>0</v>
      </c>
      <c r="G18" s="106">
        <v>0</v>
      </c>
      <c r="H18" s="106">
        <v>78708</v>
      </c>
      <c r="I18" s="106">
        <v>50572</v>
      </c>
      <c r="J18" s="106">
        <v>17323</v>
      </c>
      <c r="K18" s="106">
        <v>319208</v>
      </c>
      <c r="L18" s="106">
        <v>383463</v>
      </c>
      <c r="M18" s="106">
        <v>115791</v>
      </c>
      <c r="N18" s="106">
        <v>201525</v>
      </c>
      <c r="O18" s="106">
        <v>0</v>
      </c>
      <c r="P18" s="106">
        <v>0</v>
      </c>
      <c r="Q18" s="106">
        <v>0</v>
      </c>
      <c r="R18" s="106">
        <v>601679</v>
      </c>
      <c r="S18" s="106">
        <v>664704</v>
      </c>
      <c r="T18" s="106">
        <v>0</v>
      </c>
    </row>
    <row r="19" spans="1:20" x14ac:dyDescent="0.3">
      <c r="A19" s="104" t="s">
        <v>314</v>
      </c>
      <c r="B19" s="105" t="s">
        <v>1073</v>
      </c>
      <c r="C19" s="106">
        <v>3145024</v>
      </c>
      <c r="D19" s="106">
        <v>684264</v>
      </c>
      <c r="E19" s="106">
        <v>27787</v>
      </c>
      <c r="F19" s="106">
        <v>0</v>
      </c>
      <c r="G19" s="106">
        <v>0</v>
      </c>
      <c r="H19" s="106">
        <v>78708</v>
      </c>
      <c r="I19" s="106">
        <v>50572</v>
      </c>
      <c r="J19" s="106">
        <v>17323</v>
      </c>
      <c r="K19" s="106">
        <v>319208</v>
      </c>
      <c r="L19" s="106">
        <v>383463</v>
      </c>
      <c r="M19" s="106">
        <v>115791</v>
      </c>
      <c r="N19" s="106">
        <v>201525</v>
      </c>
      <c r="O19" s="106">
        <v>0</v>
      </c>
      <c r="P19" s="106">
        <v>0</v>
      </c>
      <c r="Q19" s="106">
        <v>0</v>
      </c>
      <c r="R19" s="106">
        <v>601679</v>
      </c>
      <c r="S19" s="106">
        <v>664704</v>
      </c>
      <c r="T19" s="106">
        <v>0</v>
      </c>
    </row>
    <row r="20" spans="1:20" x14ac:dyDescent="0.3">
      <c r="A20" s="104" t="s">
        <v>315</v>
      </c>
      <c r="B20" s="105" t="s">
        <v>1074</v>
      </c>
      <c r="C20" s="106">
        <v>254129</v>
      </c>
      <c r="D20" s="106">
        <v>254129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</row>
    <row r="21" spans="1:20" x14ac:dyDescent="0.3">
      <c r="A21" s="104" t="s">
        <v>316</v>
      </c>
      <c r="B21" s="105" t="s">
        <v>1075</v>
      </c>
      <c r="C21" s="106">
        <v>314736</v>
      </c>
      <c r="D21" s="106">
        <v>314736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</row>
    <row r="22" spans="1:20" x14ac:dyDescent="0.3">
      <c r="A22" s="104" t="s">
        <v>317</v>
      </c>
      <c r="B22" s="105" t="s">
        <v>1076</v>
      </c>
      <c r="C22" s="106">
        <v>568865</v>
      </c>
      <c r="D22" s="106">
        <v>568865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</row>
    <row r="23" spans="1:20" ht="14.25" customHeight="1" x14ac:dyDescent="0.3">
      <c r="A23" s="104" t="s">
        <v>318</v>
      </c>
      <c r="B23" s="105" t="s">
        <v>1077</v>
      </c>
      <c r="C23" s="106">
        <v>2551052</v>
      </c>
      <c r="D23" s="106">
        <v>1487583</v>
      </c>
      <c r="E23" s="106">
        <v>17560</v>
      </c>
      <c r="F23" s="106">
        <v>0</v>
      </c>
      <c r="G23" s="106">
        <v>0</v>
      </c>
      <c r="H23" s="106">
        <v>0</v>
      </c>
      <c r="I23" s="106">
        <v>0</v>
      </c>
      <c r="J23" s="106">
        <v>1038644</v>
      </c>
      <c r="K23" s="106">
        <v>3467</v>
      </c>
      <c r="L23" s="106">
        <v>3798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</row>
    <row r="24" spans="1:20" x14ac:dyDescent="0.3">
      <c r="A24" s="104" t="s">
        <v>320</v>
      </c>
      <c r="B24" s="105" t="s">
        <v>1078</v>
      </c>
      <c r="C24" s="106">
        <v>60000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60000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</row>
    <row r="25" spans="1:20" x14ac:dyDescent="0.3">
      <c r="A25" s="104" t="s">
        <v>322</v>
      </c>
      <c r="B25" s="105" t="s">
        <v>1079</v>
      </c>
      <c r="C25" s="106">
        <v>1366909</v>
      </c>
      <c r="D25" s="106">
        <v>316478</v>
      </c>
      <c r="E25" s="106">
        <v>0</v>
      </c>
      <c r="F25" s="106">
        <v>0</v>
      </c>
      <c r="G25" s="106">
        <v>0</v>
      </c>
      <c r="H25" s="106">
        <v>0</v>
      </c>
      <c r="I25" s="106">
        <v>235000</v>
      </c>
      <c r="J25" s="106">
        <v>209637</v>
      </c>
      <c r="K25" s="106">
        <v>42024</v>
      </c>
      <c r="L25" s="106">
        <v>19900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543870</v>
      </c>
      <c r="S25" s="106">
        <v>0</v>
      </c>
      <c r="T25" s="106">
        <v>0</v>
      </c>
    </row>
    <row r="26" spans="1:20" x14ac:dyDescent="0.3">
      <c r="A26" s="104" t="s">
        <v>323</v>
      </c>
      <c r="B26" s="105" t="s">
        <v>1080</v>
      </c>
      <c r="C26" s="106">
        <v>17790</v>
      </c>
      <c r="D26" s="106">
        <v>17790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</row>
    <row r="27" spans="1:20" x14ac:dyDescent="0.3">
      <c r="A27" s="104" t="s">
        <v>325</v>
      </c>
      <c r="B27" s="105" t="s">
        <v>1081</v>
      </c>
      <c r="C27" s="106">
        <v>1408467</v>
      </c>
      <c r="D27" s="106">
        <v>1308467</v>
      </c>
      <c r="E27" s="106">
        <v>0</v>
      </c>
      <c r="F27" s="106">
        <v>0</v>
      </c>
      <c r="G27" s="106">
        <v>0</v>
      </c>
      <c r="H27" s="106">
        <v>0</v>
      </c>
      <c r="I27" s="106">
        <v>100000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</row>
    <row r="28" spans="1:20" x14ac:dyDescent="0.3">
      <c r="A28" s="104" t="s">
        <v>326</v>
      </c>
      <c r="B28" s="105" t="s">
        <v>1082</v>
      </c>
      <c r="C28" s="106">
        <v>5322905</v>
      </c>
      <c r="D28" s="106">
        <v>2225873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109839</v>
      </c>
      <c r="L28" s="106">
        <v>349682</v>
      </c>
      <c r="M28" s="106">
        <v>2400</v>
      </c>
      <c r="N28" s="106">
        <v>2505559</v>
      </c>
      <c r="O28" s="106">
        <v>0</v>
      </c>
      <c r="P28" s="106">
        <v>0</v>
      </c>
      <c r="Q28" s="106">
        <v>0</v>
      </c>
      <c r="R28" s="106">
        <v>129552</v>
      </c>
      <c r="S28" s="106">
        <v>0</v>
      </c>
      <c r="T28" s="106">
        <v>0</v>
      </c>
    </row>
    <row r="29" spans="1:20" x14ac:dyDescent="0.3">
      <c r="A29" s="104" t="s">
        <v>327</v>
      </c>
      <c r="B29" s="105" t="s">
        <v>1083</v>
      </c>
      <c r="C29" s="106">
        <v>211348</v>
      </c>
      <c r="D29" s="106">
        <v>109260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11000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91088</v>
      </c>
      <c r="S29" s="106">
        <v>0</v>
      </c>
      <c r="T29" s="106">
        <v>0</v>
      </c>
    </row>
    <row r="30" spans="1:20" x14ac:dyDescent="0.3">
      <c r="A30" s="104" t="s">
        <v>328</v>
      </c>
      <c r="B30" s="105" t="s">
        <v>1084</v>
      </c>
      <c r="C30" s="106">
        <v>10727123</v>
      </c>
      <c r="D30" s="106">
        <v>5356191</v>
      </c>
      <c r="E30" s="106">
        <v>17560</v>
      </c>
      <c r="F30" s="106">
        <v>0</v>
      </c>
      <c r="G30" s="106">
        <v>0</v>
      </c>
      <c r="H30" s="106">
        <v>0</v>
      </c>
      <c r="I30" s="106">
        <v>335000</v>
      </c>
      <c r="J30" s="106">
        <v>1248281</v>
      </c>
      <c r="K30" s="106">
        <v>155330</v>
      </c>
      <c r="L30" s="106">
        <v>373380</v>
      </c>
      <c r="M30" s="106">
        <v>2400</v>
      </c>
      <c r="N30" s="106">
        <v>2565559</v>
      </c>
      <c r="O30" s="106">
        <v>0</v>
      </c>
      <c r="P30" s="106">
        <v>0</v>
      </c>
      <c r="Q30" s="106">
        <v>0</v>
      </c>
      <c r="R30" s="106">
        <v>673422</v>
      </c>
      <c r="S30" s="106">
        <v>0</v>
      </c>
      <c r="T30" s="106">
        <v>0</v>
      </c>
    </row>
    <row r="31" spans="1:20" x14ac:dyDescent="0.3">
      <c r="A31" s="104" t="s">
        <v>330</v>
      </c>
      <c r="B31" s="105" t="s">
        <v>1085</v>
      </c>
      <c r="C31" s="106">
        <v>125034</v>
      </c>
      <c r="D31" s="106">
        <v>95900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v>29134</v>
      </c>
      <c r="O31" s="106">
        <v>0</v>
      </c>
      <c r="P31" s="106">
        <v>0</v>
      </c>
      <c r="Q31" s="106">
        <v>0</v>
      </c>
      <c r="R31" s="106">
        <v>0</v>
      </c>
      <c r="S31" s="106">
        <v>0</v>
      </c>
      <c r="T31" s="106">
        <v>0</v>
      </c>
    </row>
    <row r="32" spans="1:20" x14ac:dyDescent="0.3">
      <c r="A32" s="104" t="s">
        <v>331</v>
      </c>
      <c r="B32" s="105" t="s">
        <v>1086</v>
      </c>
      <c r="C32" s="106">
        <v>125034</v>
      </c>
      <c r="D32" s="106">
        <v>95900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v>29134</v>
      </c>
      <c r="O32" s="106">
        <v>0</v>
      </c>
      <c r="P32" s="106">
        <v>0</v>
      </c>
      <c r="Q32" s="106">
        <v>0</v>
      </c>
      <c r="R32" s="106">
        <v>0</v>
      </c>
      <c r="S32" s="106">
        <v>0</v>
      </c>
      <c r="T32" s="106">
        <v>0</v>
      </c>
    </row>
    <row r="33" spans="1:20" x14ac:dyDescent="0.3">
      <c r="A33" s="104" t="s">
        <v>332</v>
      </c>
      <c r="B33" s="105" t="s">
        <v>1087</v>
      </c>
      <c r="C33" s="106">
        <v>2869335</v>
      </c>
      <c r="D33" s="106">
        <v>1015315</v>
      </c>
      <c r="E33" s="106">
        <v>12243</v>
      </c>
      <c r="F33" s="106">
        <v>0</v>
      </c>
      <c r="G33" s="106">
        <v>0</v>
      </c>
      <c r="H33" s="106">
        <v>21251</v>
      </c>
      <c r="I33" s="106">
        <v>77105</v>
      </c>
      <c r="J33" s="106">
        <v>325793</v>
      </c>
      <c r="K33" s="106">
        <v>121040</v>
      </c>
      <c r="L33" s="106">
        <v>172018</v>
      </c>
      <c r="M33" s="106">
        <v>31263</v>
      </c>
      <c r="N33" s="106">
        <v>626030</v>
      </c>
      <c r="O33" s="106">
        <v>0</v>
      </c>
      <c r="P33" s="106">
        <v>0</v>
      </c>
      <c r="Q33" s="106">
        <v>0</v>
      </c>
      <c r="R33" s="106">
        <v>318812</v>
      </c>
      <c r="S33" s="106">
        <v>148465</v>
      </c>
      <c r="T33" s="106">
        <v>0</v>
      </c>
    </row>
    <row r="34" spans="1:20" ht="13.5" customHeight="1" x14ac:dyDescent="0.3">
      <c r="A34" s="104" t="s">
        <v>334</v>
      </c>
      <c r="B34" s="105" t="s">
        <v>1088</v>
      </c>
      <c r="C34" s="106">
        <v>3228</v>
      </c>
      <c r="D34" s="106">
        <v>324</v>
      </c>
      <c r="E34" s="106">
        <v>0</v>
      </c>
      <c r="F34" s="106">
        <v>2904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</row>
    <row r="35" spans="1:20" x14ac:dyDescent="0.3">
      <c r="A35" s="104" t="s">
        <v>335</v>
      </c>
      <c r="B35" s="105" t="s">
        <v>1089</v>
      </c>
      <c r="C35" s="106">
        <v>2904</v>
      </c>
      <c r="D35" s="106">
        <v>0</v>
      </c>
      <c r="E35" s="106">
        <v>0</v>
      </c>
      <c r="F35" s="106">
        <v>2904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0</v>
      </c>
      <c r="S35" s="106">
        <v>0</v>
      </c>
      <c r="T35" s="106">
        <v>0</v>
      </c>
    </row>
    <row r="36" spans="1:20" x14ac:dyDescent="0.3">
      <c r="A36" s="104" t="s">
        <v>341</v>
      </c>
      <c r="B36" s="105" t="s">
        <v>1090</v>
      </c>
      <c r="C36" s="106">
        <v>459104</v>
      </c>
      <c r="D36" s="106">
        <v>459095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  <c r="S36" s="106">
        <v>0</v>
      </c>
      <c r="T36" s="106">
        <v>9</v>
      </c>
    </row>
    <row r="37" spans="1:20" ht="26.4" x14ac:dyDescent="0.3">
      <c r="A37" s="104" t="s">
        <v>342</v>
      </c>
      <c r="B37" s="105" t="s">
        <v>1091</v>
      </c>
      <c r="C37" s="106">
        <v>3331667</v>
      </c>
      <c r="D37" s="106">
        <v>1474734</v>
      </c>
      <c r="E37" s="106">
        <v>12243</v>
      </c>
      <c r="F37" s="106">
        <v>2904</v>
      </c>
      <c r="G37" s="106">
        <v>0</v>
      </c>
      <c r="H37" s="106">
        <v>21251</v>
      </c>
      <c r="I37" s="106">
        <v>77105</v>
      </c>
      <c r="J37" s="106">
        <v>325793</v>
      </c>
      <c r="K37" s="106">
        <v>121040</v>
      </c>
      <c r="L37" s="106">
        <v>172018</v>
      </c>
      <c r="M37" s="106">
        <v>31263</v>
      </c>
      <c r="N37" s="106">
        <v>626030</v>
      </c>
      <c r="O37" s="106">
        <v>0</v>
      </c>
      <c r="P37" s="106">
        <v>0</v>
      </c>
      <c r="Q37" s="106">
        <v>0</v>
      </c>
      <c r="R37" s="106">
        <v>318812</v>
      </c>
      <c r="S37" s="106">
        <v>148465</v>
      </c>
      <c r="T37" s="106">
        <v>9</v>
      </c>
    </row>
    <row r="38" spans="1:20" x14ac:dyDescent="0.3">
      <c r="A38" s="107" t="s">
        <v>343</v>
      </c>
      <c r="B38" s="108" t="s">
        <v>1092</v>
      </c>
      <c r="C38" s="109">
        <v>17897713</v>
      </c>
      <c r="D38" s="109">
        <v>8179954</v>
      </c>
      <c r="E38" s="109">
        <v>57590</v>
      </c>
      <c r="F38" s="109">
        <v>2904</v>
      </c>
      <c r="G38" s="109">
        <v>0</v>
      </c>
      <c r="H38" s="109">
        <v>99959</v>
      </c>
      <c r="I38" s="109">
        <v>462677</v>
      </c>
      <c r="J38" s="109">
        <v>1591397</v>
      </c>
      <c r="K38" s="109">
        <v>595578</v>
      </c>
      <c r="L38" s="109">
        <v>928861</v>
      </c>
      <c r="M38" s="109">
        <v>149454</v>
      </c>
      <c r="N38" s="109">
        <v>3422248</v>
      </c>
      <c r="O38" s="109">
        <v>0</v>
      </c>
      <c r="P38" s="109">
        <v>0</v>
      </c>
      <c r="Q38" s="109">
        <v>0</v>
      </c>
      <c r="R38" s="109">
        <v>1593913</v>
      </c>
      <c r="S38" s="109">
        <v>813169</v>
      </c>
      <c r="T38" s="109">
        <v>9</v>
      </c>
    </row>
    <row r="39" spans="1:20" ht="26.4" x14ac:dyDescent="0.3">
      <c r="A39" s="104" t="s">
        <v>353</v>
      </c>
      <c r="B39" s="105" t="s">
        <v>1093</v>
      </c>
      <c r="C39" s="106">
        <v>252000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252000</v>
      </c>
      <c r="T39" s="106">
        <v>0</v>
      </c>
    </row>
    <row r="40" spans="1:20" ht="26.4" x14ac:dyDescent="0.3">
      <c r="A40" s="104" t="s">
        <v>362</v>
      </c>
      <c r="B40" s="105" t="s">
        <v>1094</v>
      </c>
      <c r="C40" s="106">
        <v>252000</v>
      </c>
      <c r="D40" s="106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252000</v>
      </c>
      <c r="T40" s="106">
        <v>0</v>
      </c>
    </row>
    <row r="41" spans="1:20" x14ac:dyDescent="0.3">
      <c r="A41" s="104" t="s">
        <v>378</v>
      </c>
      <c r="B41" s="105" t="s">
        <v>1095</v>
      </c>
      <c r="C41" s="106">
        <v>2300339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  <c r="R41" s="106">
        <v>0</v>
      </c>
      <c r="S41" s="106">
        <v>2300339</v>
      </c>
      <c r="T41" s="106">
        <v>0</v>
      </c>
    </row>
    <row r="42" spans="1:20" ht="15" customHeight="1" x14ac:dyDescent="0.3">
      <c r="A42" s="104" t="s">
        <v>392</v>
      </c>
      <c r="B42" s="105" t="s">
        <v>1096</v>
      </c>
      <c r="C42" s="106">
        <v>1380000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S42" s="106">
        <v>1380000</v>
      </c>
      <c r="T42" s="106">
        <v>0</v>
      </c>
    </row>
    <row r="43" spans="1:20" x14ac:dyDescent="0.3">
      <c r="A43" s="104" t="s">
        <v>394</v>
      </c>
      <c r="B43" s="105" t="s">
        <v>1097</v>
      </c>
      <c r="C43" s="106">
        <v>880339</v>
      </c>
      <c r="D43" s="106">
        <v>0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880339</v>
      </c>
      <c r="T43" s="106">
        <v>0</v>
      </c>
    </row>
    <row r="44" spans="1:20" ht="26.4" x14ac:dyDescent="0.3">
      <c r="A44" s="104" t="s">
        <v>396</v>
      </c>
      <c r="B44" s="105" t="s">
        <v>1098</v>
      </c>
      <c r="C44" s="106">
        <v>40000</v>
      </c>
      <c r="D44" s="106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6">
        <v>40000</v>
      </c>
      <c r="T44" s="106">
        <v>0</v>
      </c>
    </row>
    <row r="45" spans="1:20" x14ac:dyDescent="0.3">
      <c r="A45" s="107" t="s">
        <v>397</v>
      </c>
      <c r="B45" s="108" t="s">
        <v>1099</v>
      </c>
      <c r="C45" s="109">
        <v>2552339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2552339</v>
      </c>
      <c r="T45" s="109">
        <v>0</v>
      </c>
    </row>
    <row r="46" spans="1:20" ht="26.4" x14ac:dyDescent="0.3">
      <c r="A46" s="104" t="s">
        <v>400</v>
      </c>
      <c r="B46" s="105" t="s">
        <v>1100</v>
      </c>
      <c r="C46" s="106">
        <v>287880</v>
      </c>
      <c r="D46" s="106">
        <v>0</v>
      </c>
      <c r="E46" s="106">
        <v>0</v>
      </c>
      <c r="F46" s="106">
        <v>287880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</row>
    <row r="47" spans="1:20" x14ac:dyDescent="0.3">
      <c r="A47" s="104" t="s">
        <v>403</v>
      </c>
      <c r="B47" s="105" t="s">
        <v>1101</v>
      </c>
      <c r="C47" s="106">
        <v>287880</v>
      </c>
      <c r="D47" s="106">
        <v>0</v>
      </c>
      <c r="E47" s="106">
        <v>0</v>
      </c>
      <c r="F47" s="106">
        <v>287880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</row>
    <row r="48" spans="1:20" ht="26.4" x14ac:dyDescent="0.3">
      <c r="A48" s="104" t="s">
        <v>426</v>
      </c>
      <c r="B48" s="105" t="s">
        <v>1102</v>
      </c>
      <c r="C48" s="106">
        <v>4443539</v>
      </c>
      <c r="D48" s="106">
        <v>0</v>
      </c>
      <c r="E48" s="106">
        <v>0</v>
      </c>
      <c r="F48" s="106">
        <v>0</v>
      </c>
      <c r="G48" s="106">
        <v>4443539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</row>
    <row r="49" spans="1:20" x14ac:dyDescent="0.3">
      <c r="A49" s="104" t="s">
        <v>427</v>
      </c>
      <c r="B49" s="105" t="s">
        <v>1103</v>
      </c>
      <c r="C49" s="106">
        <v>200000</v>
      </c>
      <c r="D49" s="106">
        <v>0</v>
      </c>
      <c r="E49" s="106">
        <v>0</v>
      </c>
      <c r="F49" s="106">
        <v>0</v>
      </c>
      <c r="G49" s="106">
        <v>200000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</row>
    <row r="50" spans="1:20" x14ac:dyDescent="0.3">
      <c r="A50" s="104" t="s">
        <v>607</v>
      </c>
      <c r="B50" s="105" t="s">
        <v>1104</v>
      </c>
      <c r="C50" s="106">
        <v>3650000</v>
      </c>
      <c r="D50" s="106">
        <v>0</v>
      </c>
      <c r="E50" s="106">
        <v>0</v>
      </c>
      <c r="F50" s="106">
        <v>0</v>
      </c>
      <c r="G50" s="106">
        <v>3650000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</row>
    <row r="51" spans="1:20" x14ac:dyDescent="0.3">
      <c r="A51" s="104" t="s">
        <v>609</v>
      </c>
      <c r="B51" s="105" t="s">
        <v>1105</v>
      </c>
      <c r="C51" s="106">
        <v>593539</v>
      </c>
      <c r="D51" s="106">
        <v>0</v>
      </c>
      <c r="E51" s="106">
        <v>0</v>
      </c>
      <c r="F51" s="106">
        <v>0</v>
      </c>
      <c r="G51" s="106">
        <v>593539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0</v>
      </c>
      <c r="Q51" s="106">
        <v>0</v>
      </c>
      <c r="R51" s="106">
        <v>0</v>
      </c>
      <c r="S51" s="106">
        <v>0</v>
      </c>
      <c r="T51" s="106">
        <v>0</v>
      </c>
    </row>
    <row r="52" spans="1:20" ht="26.4" x14ac:dyDescent="0.3">
      <c r="A52" s="104" t="s">
        <v>645</v>
      </c>
      <c r="B52" s="105" t="s">
        <v>1106</v>
      </c>
      <c r="C52" s="106">
        <v>6515100</v>
      </c>
      <c r="D52" s="106">
        <v>0</v>
      </c>
      <c r="E52" s="106">
        <v>0</v>
      </c>
      <c r="F52" s="106">
        <v>0</v>
      </c>
      <c r="G52" s="106">
        <v>5775100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540000</v>
      </c>
      <c r="Q52" s="106">
        <v>200000</v>
      </c>
      <c r="R52" s="106">
        <v>0</v>
      </c>
      <c r="S52" s="106">
        <v>0</v>
      </c>
      <c r="T52" s="106">
        <v>0</v>
      </c>
    </row>
    <row r="53" spans="1:20" x14ac:dyDescent="0.3">
      <c r="A53" s="104" t="s">
        <v>647</v>
      </c>
      <c r="B53" s="105" t="s">
        <v>1107</v>
      </c>
      <c r="C53" s="106">
        <v>259500</v>
      </c>
      <c r="D53" s="106">
        <v>0</v>
      </c>
      <c r="E53" s="106">
        <v>0</v>
      </c>
      <c r="F53" s="106">
        <v>0</v>
      </c>
      <c r="G53" s="106">
        <v>59500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0</v>
      </c>
      <c r="Q53" s="106">
        <v>200000</v>
      </c>
      <c r="R53" s="106">
        <v>0</v>
      </c>
      <c r="S53" s="106">
        <v>0</v>
      </c>
      <c r="T53" s="106">
        <v>0</v>
      </c>
    </row>
    <row r="54" spans="1:20" x14ac:dyDescent="0.3">
      <c r="A54" s="104" t="s">
        <v>651</v>
      </c>
      <c r="B54" s="105" t="s">
        <v>1108</v>
      </c>
      <c r="C54" s="106">
        <v>540000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540000</v>
      </c>
      <c r="Q54" s="106">
        <v>0</v>
      </c>
      <c r="R54" s="106">
        <v>0</v>
      </c>
      <c r="S54" s="106">
        <v>0</v>
      </c>
      <c r="T54" s="106">
        <v>0</v>
      </c>
    </row>
    <row r="55" spans="1:20" ht="26.4" x14ac:dyDescent="0.3">
      <c r="A55" s="104" t="s">
        <v>659</v>
      </c>
      <c r="B55" s="105" t="s">
        <v>1109</v>
      </c>
      <c r="C55" s="106">
        <v>5715600</v>
      </c>
      <c r="D55" s="106">
        <v>0</v>
      </c>
      <c r="E55" s="106">
        <v>0</v>
      </c>
      <c r="F55" s="106">
        <v>0</v>
      </c>
      <c r="G55" s="106">
        <v>5715600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0</v>
      </c>
    </row>
    <row r="56" spans="1:20" ht="26.4" x14ac:dyDescent="0.3">
      <c r="A56" s="107" t="s">
        <v>669</v>
      </c>
      <c r="B56" s="108" t="s">
        <v>1110</v>
      </c>
      <c r="C56" s="109">
        <v>11246519</v>
      </c>
      <c r="D56" s="109">
        <v>0</v>
      </c>
      <c r="E56" s="109">
        <v>0</v>
      </c>
      <c r="F56" s="109">
        <v>287880</v>
      </c>
      <c r="G56" s="109">
        <v>10218639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540000</v>
      </c>
      <c r="Q56" s="109">
        <v>200000</v>
      </c>
      <c r="R56" s="109">
        <v>0</v>
      </c>
      <c r="S56" s="109">
        <v>0</v>
      </c>
      <c r="T56" s="109">
        <v>0</v>
      </c>
    </row>
    <row r="57" spans="1:20" x14ac:dyDescent="0.3">
      <c r="A57" s="104" t="s">
        <v>671</v>
      </c>
      <c r="B57" s="105" t="s">
        <v>1111</v>
      </c>
      <c r="C57" s="106">
        <v>84000</v>
      </c>
      <c r="D57" s="106">
        <v>84000</v>
      </c>
      <c r="E57" s="106">
        <v>0</v>
      </c>
      <c r="F57" s="106"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0</v>
      </c>
      <c r="Q57" s="106">
        <v>0</v>
      </c>
      <c r="R57" s="106">
        <v>0</v>
      </c>
      <c r="S57" s="106">
        <v>0</v>
      </c>
      <c r="T57" s="106">
        <v>0</v>
      </c>
    </row>
    <row r="58" spans="1:20" x14ac:dyDescent="0.3">
      <c r="A58" s="104" t="s">
        <v>673</v>
      </c>
      <c r="B58" s="105" t="s">
        <v>1112</v>
      </c>
      <c r="C58" s="106">
        <v>50000</v>
      </c>
      <c r="D58" s="106">
        <v>0</v>
      </c>
      <c r="E58" s="106">
        <v>50000</v>
      </c>
      <c r="F58" s="106"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</row>
    <row r="59" spans="1:20" x14ac:dyDescent="0.3">
      <c r="A59" s="104" t="s">
        <v>677</v>
      </c>
      <c r="B59" s="105" t="s">
        <v>1113</v>
      </c>
      <c r="C59" s="106">
        <v>180311</v>
      </c>
      <c r="D59" s="106">
        <v>180311</v>
      </c>
      <c r="E59" s="106">
        <v>0</v>
      </c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</row>
    <row r="60" spans="1:20" x14ac:dyDescent="0.3">
      <c r="A60" s="104" t="s">
        <v>679</v>
      </c>
      <c r="B60" s="105" t="s">
        <v>1114</v>
      </c>
      <c r="C60" s="106">
        <v>1732411</v>
      </c>
      <c r="D60" s="106">
        <v>206882</v>
      </c>
      <c r="E60" s="106">
        <v>0</v>
      </c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94409</v>
      </c>
      <c r="L60" s="106">
        <v>1283560</v>
      </c>
      <c r="M60" s="106">
        <v>25870</v>
      </c>
      <c r="N60" s="106">
        <v>121690</v>
      </c>
      <c r="O60" s="106">
        <v>0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</row>
    <row r="61" spans="1:20" x14ac:dyDescent="0.3">
      <c r="A61" s="104" t="s">
        <v>685</v>
      </c>
      <c r="B61" s="105" t="s">
        <v>1115</v>
      </c>
      <c r="C61" s="106">
        <v>539116</v>
      </c>
      <c r="D61" s="106">
        <v>127223</v>
      </c>
      <c r="E61" s="106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25491</v>
      </c>
      <c r="L61" s="106">
        <v>346561</v>
      </c>
      <c r="M61" s="106">
        <v>6985</v>
      </c>
      <c r="N61" s="106">
        <v>32856</v>
      </c>
      <c r="O61" s="106">
        <v>0</v>
      </c>
      <c r="P61" s="106">
        <v>0</v>
      </c>
      <c r="Q61" s="106">
        <v>0</v>
      </c>
      <c r="R61" s="106">
        <v>0</v>
      </c>
      <c r="S61" s="106">
        <v>0</v>
      </c>
      <c r="T61" s="106">
        <v>0</v>
      </c>
    </row>
    <row r="62" spans="1:20" ht="14.25" customHeight="1" x14ac:dyDescent="0.3">
      <c r="A62" s="107" t="s">
        <v>687</v>
      </c>
      <c r="B62" s="108" t="s">
        <v>1116</v>
      </c>
      <c r="C62" s="109">
        <v>2585838</v>
      </c>
      <c r="D62" s="109">
        <v>598416</v>
      </c>
      <c r="E62" s="109">
        <v>50000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119900</v>
      </c>
      <c r="L62" s="109">
        <v>1630121</v>
      </c>
      <c r="M62" s="109">
        <v>32855</v>
      </c>
      <c r="N62" s="109">
        <v>154546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</row>
    <row r="63" spans="1:20" x14ac:dyDescent="0.3">
      <c r="A63" s="104" t="s">
        <v>689</v>
      </c>
      <c r="B63" s="105" t="s">
        <v>1117</v>
      </c>
      <c r="C63" s="106">
        <v>7954000</v>
      </c>
      <c r="D63" s="106">
        <v>0</v>
      </c>
      <c r="E63" s="106">
        <v>0</v>
      </c>
      <c r="F63" s="106">
        <v>0</v>
      </c>
      <c r="G63" s="106">
        <v>0</v>
      </c>
      <c r="H63" s="106">
        <v>0</v>
      </c>
      <c r="I63" s="106">
        <v>7954000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</row>
    <row r="64" spans="1:20" x14ac:dyDescent="0.3">
      <c r="A64" s="104" t="s">
        <v>695</v>
      </c>
      <c r="B64" s="105" t="s">
        <v>1118</v>
      </c>
      <c r="C64" s="106">
        <v>2093580</v>
      </c>
      <c r="D64" s="106">
        <v>0</v>
      </c>
      <c r="E64" s="106">
        <v>0</v>
      </c>
      <c r="F64" s="106">
        <v>0</v>
      </c>
      <c r="G64" s="106">
        <v>0</v>
      </c>
      <c r="H64" s="106">
        <v>0</v>
      </c>
      <c r="I64" s="106">
        <v>2093580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</row>
    <row r="65" spans="1:20" ht="12.75" customHeight="1" x14ac:dyDescent="0.3">
      <c r="A65" s="107" t="s">
        <v>697</v>
      </c>
      <c r="B65" s="108" t="s">
        <v>1119</v>
      </c>
      <c r="C65" s="109">
        <v>10047580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10047580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</row>
    <row r="66" spans="1:20" ht="14.25" customHeight="1" x14ac:dyDescent="0.3">
      <c r="A66" s="107" t="s">
        <v>1120</v>
      </c>
      <c r="B66" s="108" t="s">
        <v>1121</v>
      </c>
      <c r="C66" s="109">
        <v>58425036</v>
      </c>
      <c r="D66" s="109">
        <v>11328249</v>
      </c>
      <c r="E66" s="109">
        <v>107590</v>
      </c>
      <c r="F66" s="109">
        <v>290784</v>
      </c>
      <c r="G66" s="109">
        <v>10218639</v>
      </c>
      <c r="H66" s="109">
        <v>3589456</v>
      </c>
      <c r="I66" s="109">
        <v>10510257</v>
      </c>
      <c r="J66" s="109">
        <v>1591397</v>
      </c>
      <c r="K66" s="109">
        <v>715478</v>
      </c>
      <c r="L66" s="109">
        <v>4891086</v>
      </c>
      <c r="M66" s="109">
        <v>1327140</v>
      </c>
      <c r="N66" s="109">
        <v>3939153</v>
      </c>
      <c r="O66" s="109">
        <v>187296</v>
      </c>
      <c r="P66" s="109">
        <v>540000</v>
      </c>
      <c r="Q66" s="109">
        <v>200000</v>
      </c>
      <c r="R66" s="109">
        <v>5622994</v>
      </c>
      <c r="S66" s="109">
        <v>3365508</v>
      </c>
      <c r="T66" s="109">
        <v>9</v>
      </c>
    </row>
    <row r="67" spans="1:20" x14ac:dyDescent="0.3">
      <c r="A67" s="104" t="s">
        <v>1122</v>
      </c>
      <c r="B67" s="105" t="s">
        <v>1123</v>
      </c>
      <c r="C67" s="106">
        <v>2027922</v>
      </c>
      <c r="D67" s="106">
        <v>0</v>
      </c>
      <c r="E67" s="106">
        <v>0</v>
      </c>
      <c r="F67" s="106">
        <v>2027922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0</v>
      </c>
      <c r="Q67" s="106">
        <v>0</v>
      </c>
      <c r="R67" s="106">
        <v>0</v>
      </c>
      <c r="S67" s="106">
        <v>0</v>
      </c>
      <c r="T67" s="106">
        <v>0</v>
      </c>
    </row>
    <row r="68" spans="1:20" x14ac:dyDescent="0.3">
      <c r="A68" s="104" t="s">
        <v>1124</v>
      </c>
      <c r="B68" s="105" t="s">
        <v>1125</v>
      </c>
      <c r="C68" s="106">
        <v>2027922</v>
      </c>
      <c r="D68" s="106">
        <v>0</v>
      </c>
      <c r="E68" s="106">
        <v>0</v>
      </c>
      <c r="F68" s="106">
        <v>2027922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</row>
    <row r="69" spans="1:20" x14ac:dyDescent="0.3">
      <c r="A69" s="107" t="s">
        <v>1126</v>
      </c>
      <c r="B69" s="108" t="s">
        <v>1127</v>
      </c>
      <c r="C69" s="109">
        <v>2027922</v>
      </c>
      <c r="D69" s="109">
        <v>0</v>
      </c>
      <c r="E69" s="109">
        <v>0</v>
      </c>
      <c r="F69" s="109">
        <v>2027922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</row>
    <row r="70" spans="1:20" x14ac:dyDescent="0.3">
      <c r="A70" s="107" t="s">
        <v>1128</v>
      </c>
      <c r="B70" s="108" t="s">
        <v>1129</v>
      </c>
      <c r="C70" s="109">
        <v>60452958</v>
      </c>
      <c r="D70" s="109">
        <v>11328249</v>
      </c>
      <c r="E70" s="109">
        <v>107590</v>
      </c>
      <c r="F70" s="109">
        <v>2318706</v>
      </c>
      <c r="G70" s="109">
        <v>10218639</v>
      </c>
      <c r="H70" s="109">
        <v>3589456</v>
      </c>
      <c r="I70" s="109">
        <v>10510257</v>
      </c>
      <c r="J70" s="109">
        <v>1591397</v>
      </c>
      <c r="K70" s="109">
        <v>715478</v>
      </c>
      <c r="L70" s="109">
        <v>4891086</v>
      </c>
      <c r="M70" s="109">
        <v>1327140</v>
      </c>
      <c r="N70" s="109">
        <v>3939153</v>
      </c>
      <c r="O70" s="109">
        <v>187296</v>
      </c>
      <c r="P70" s="109">
        <v>540000</v>
      </c>
      <c r="Q70" s="109">
        <v>200000</v>
      </c>
      <c r="R70" s="109">
        <v>5622994</v>
      </c>
      <c r="S70" s="109">
        <v>3365508</v>
      </c>
      <c r="T70" s="109">
        <v>9</v>
      </c>
    </row>
    <row r="71" spans="1:20" x14ac:dyDescent="0.3">
      <c r="A71" s="104" t="s">
        <v>1130</v>
      </c>
      <c r="B71" s="105" t="s">
        <v>1131</v>
      </c>
      <c r="C71" s="106">
        <v>6</v>
      </c>
      <c r="D71" s="106">
        <v>1</v>
      </c>
      <c r="E71" s="106">
        <v>0</v>
      </c>
      <c r="F71" s="106">
        <v>0</v>
      </c>
      <c r="G71" s="106">
        <v>0</v>
      </c>
      <c r="H71" s="106">
        <v>3</v>
      </c>
      <c r="I71" s="106">
        <v>0</v>
      </c>
      <c r="J71" s="106">
        <v>0</v>
      </c>
      <c r="K71" s="106">
        <v>0</v>
      </c>
      <c r="L71" s="106">
        <v>1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6">
        <v>1</v>
      </c>
      <c r="S71" s="106">
        <v>0</v>
      </c>
      <c r="T71" s="106">
        <v>0</v>
      </c>
    </row>
    <row r="72" spans="1:20" x14ac:dyDescent="0.3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</row>
    <row r="73" spans="1:20" x14ac:dyDescent="0.3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</row>
  </sheetData>
  <mergeCells count="2">
    <mergeCell ref="A2:T2"/>
    <mergeCell ref="R1:T1"/>
  </mergeCells>
  <pageMargins left="0" right="0" top="0" bottom="0" header="0.31496062992125984" footer="0.31496062992125984"/>
  <pageSetup paperSize="8" scale="6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9"/>
  <sheetViews>
    <sheetView topLeftCell="A34" workbookViewId="0">
      <selection activeCell="I9" sqref="I9"/>
    </sheetView>
  </sheetViews>
  <sheetFormatPr defaultRowHeight="14.4" x14ac:dyDescent="0.3"/>
  <cols>
    <col min="1" max="1" width="4" bestFit="1" customWidth="1"/>
    <col min="2" max="2" width="40.6640625" customWidth="1"/>
    <col min="3" max="3" width="11.109375" bestFit="1" customWidth="1"/>
    <col min="5" max="5" width="9" customWidth="1"/>
    <col min="6" max="7" width="10.109375" bestFit="1" customWidth="1"/>
    <col min="12" max="12" width="10.109375" bestFit="1" customWidth="1"/>
  </cols>
  <sheetData>
    <row r="1" spans="1:12" x14ac:dyDescent="0.3">
      <c r="I1" s="284" t="s">
        <v>1204</v>
      </c>
      <c r="J1" s="284"/>
      <c r="K1" s="284"/>
      <c r="L1" s="284"/>
    </row>
    <row r="2" spans="1:12" x14ac:dyDescent="0.3">
      <c r="A2" s="282" t="s">
        <v>1203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5" x14ac:dyDescent="0.3">
      <c r="A3" s="110" t="s">
        <v>1019</v>
      </c>
      <c r="B3" s="110" t="s">
        <v>283</v>
      </c>
      <c r="C3" s="110" t="s">
        <v>1038</v>
      </c>
      <c r="D3" s="244" t="s">
        <v>1132</v>
      </c>
      <c r="E3" s="244" t="s">
        <v>1133</v>
      </c>
      <c r="F3" s="244" t="s">
        <v>1134</v>
      </c>
      <c r="G3" s="244" t="s">
        <v>1135</v>
      </c>
      <c r="H3" s="244" t="s">
        <v>1136</v>
      </c>
      <c r="I3" s="244" t="s">
        <v>1211</v>
      </c>
      <c r="J3" s="244" t="s">
        <v>1140</v>
      </c>
      <c r="K3" s="244" t="s">
        <v>1142</v>
      </c>
      <c r="L3" s="244" t="s">
        <v>1212</v>
      </c>
    </row>
    <row r="4" spans="1:12" ht="26.4" x14ac:dyDescent="0.3">
      <c r="A4" s="104" t="s">
        <v>284</v>
      </c>
      <c r="B4" s="105" t="s">
        <v>1147</v>
      </c>
      <c r="C4" s="106">
        <v>14932107</v>
      </c>
      <c r="D4" s="106">
        <v>0</v>
      </c>
      <c r="E4" s="106">
        <v>0</v>
      </c>
      <c r="F4" s="111">
        <v>14932107</v>
      </c>
      <c r="G4" s="106">
        <v>0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</row>
    <row r="5" spans="1:12" ht="39.6" x14ac:dyDescent="0.3">
      <c r="A5" s="104" t="s">
        <v>286</v>
      </c>
      <c r="B5" s="105" t="s">
        <v>1148</v>
      </c>
      <c r="C5" s="106">
        <v>7620559</v>
      </c>
      <c r="D5" s="106">
        <v>0</v>
      </c>
      <c r="E5" s="106">
        <v>0</v>
      </c>
      <c r="F5" s="106">
        <v>7620559</v>
      </c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</row>
    <row r="6" spans="1:12" ht="26.4" x14ac:dyDescent="0.3">
      <c r="A6" s="104" t="s">
        <v>287</v>
      </c>
      <c r="B6" s="105" t="s">
        <v>1149</v>
      </c>
      <c r="C6" s="106">
        <v>1800000</v>
      </c>
      <c r="D6" s="106">
        <v>0</v>
      </c>
      <c r="E6" s="106">
        <v>0</v>
      </c>
      <c r="F6" s="106">
        <v>1800000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</row>
    <row r="7" spans="1:12" ht="26.4" x14ac:dyDescent="0.3">
      <c r="A7" s="104" t="s">
        <v>288</v>
      </c>
      <c r="B7" s="105" t="s">
        <v>1150</v>
      </c>
      <c r="C7" s="106">
        <v>6233760</v>
      </c>
      <c r="D7" s="106">
        <v>0</v>
      </c>
      <c r="E7" s="106">
        <v>0</v>
      </c>
      <c r="F7" s="106">
        <v>6233760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</row>
    <row r="8" spans="1:12" ht="26.4" x14ac:dyDescent="0.3">
      <c r="A8" s="104" t="s">
        <v>290</v>
      </c>
      <c r="B8" s="105" t="s">
        <v>1151</v>
      </c>
      <c r="C8" s="106">
        <v>30586426</v>
      </c>
      <c r="D8" s="106">
        <v>0</v>
      </c>
      <c r="E8" s="106">
        <v>0</v>
      </c>
      <c r="F8" s="106">
        <v>30586426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</row>
    <row r="9" spans="1:12" ht="26.4" x14ac:dyDescent="0.3">
      <c r="A9" s="104" t="s">
        <v>315</v>
      </c>
      <c r="B9" s="105" t="s">
        <v>1152</v>
      </c>
      <c r="C9" s="106">
        <v>2430410</v>
      </c>
      <c r="D9" s="106">
        <v>0</v>
      </c>
      <c r="E9" s="106">
        <v>0</v>
      </c>
      <c r="F9" s="106">
        <v>0</v>
      </c>
      <c r="G9" s="106">
        <v>0</v>
      </c>
      <c r="H9" s="106">
        <v>2430410</v>
      </c>
      <c r="I9" s="106">
        <v>0</v>
      </c>
      <c r="J9" s="106">
        <v>0</v>
      </c>
      <c r="K9" s="106">
        <v>0</v>
      </c>
      <c r="L9" s="106">
        <v>0</v>
      </c>
    </row>
    <row r="10" spans="1:12" x14ac:dyDescent="0.3">
      <c r="A10" s="104" t="s">
        <v>321</v>
      </c>
      <c r="B10" s="105" t="s">
        <v>1153</v>
      </c>
      <c r="C10" s="106">
        <v>2430410</v>
      </c>
      <c r="D10" s="106">
        <v>0</v>
      </c>
      <c r="E10" s="106">
        <v>0</v>
      </c>
      <c r="F10" s="106">
        <v>0</v>
      </c>
      <c r="G10" s="106">
        <v>0</v>
      </c>
      <c r="H10" s="106">
        <v>2430410</v>
      </c>
      <c r="I10" s="106">
        <v>0</v>
      </c>
      <c r="J10" s="106">
        <v>0</v>
      </c>
      <c r="K10" s="106">
        <v>0</v>
      </c>
      <c r="L10" s="106">
        <v>0</v>
      </c>
    </row>
    <row r="11" spans="1:12" ht="39.6" x14ac:dyDescent="0.3">
      <c r="A11" s="107" t="s">
        <v>326</v>
      </c>
      <c r="B11" s="108" t="s">
        <v>1154</v>
      </c>
      <c r="C11" s="109">
        <v>33016836</v>
      </c>
      <c r="D11" s="109">
        <v>0</v>
      </c>
      <c r="E11" s="109">
        <v>0</v>
      </c>
      <c r="F11" s="109">
        <v>30586426</v>
      </c>
      <c r="G11" s="109">
        <v>0</v>
      </c>
      <c r="H11" s="109">
        <v>2430410</v>
      </c>
      <c r="I11" s="109">
        <v>0</v>
      </c>
      <c r="J11" s="109">
        <v>0</v>
      </c>
      <c r="K11" s="109">
        <v>0</v>
      </c>
      <c r="L11" s="109">
        <v>0</v>
      </c>
    </row>
    <row r="12" spans="1:12" ht="26.4" x14ac:dyDescent="0.3">
      <c r="A12" s="104" t="s">
        <v>327</v>
      </c>
      <c r="B12" s="105" t="s">
        <v>1155</v>
      </c>
      <c r="C12" s="106">
        <v>17161487</v>
      </c>
      <c r="D12" s="106">
        <v>0</v>
      </c>
      <c r="E12" s="106">
        <v>0</v>
      </c>
      <c r="F12" s="106">
        <v>17161487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</row>
    <row r="13" spans="1:12" ht="26.4" x14ac:dyDescent="0.3">
      <c r="A13" s="104" t="s">
        <v>1156</v>
      </c>
      <c r="B13" s="105" t="s">
        <v>1157</v>
      </c>
      <c r="C13" s="106">
        <v>3479610</v>
      </c>
      <c r="D13" s="106">
        <v>685798</v>
      </c>
      <c r="E13" s="106">
        <v>0</v>
      </c>
      <c r="F13" s="106">
        <v>0</v>
      </c>
      <c r="G13" s="106">
        <v>0</v>
      </c>
      <c r="H13" s="106">
        <v>0</v>
      </c>
      <c r="I13" s="106">
        <v>2793812</v>
      </c>
      <c r="J13" s="106">
        <v>0</v>
      </c>
      <c r="K13" s="106">
        <v>0</v>
      </c>
      <c r="L13" s="106">
        <v>0</v>
      </c>
    </row>
    <row r="14" spans="1:12" ht="39.6" x14ac:dyDescent="0.3">
      <c r="A14" s="104" t="s">
        <v>350</v>
      </c>
      <c r="B14" s="105" t="s">
        <v>1158</v>
      </c>
      <c r="C14" s="106">
        <v>685798</v>
      </c>
      <c r="D14" s="106">
        <v>685798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</row>
    <row r="15" spans="1:12" ht="26.4" x14ac:dyDescent="0.3">
      <c r="A15" s="104" t="s">
        <v>351</v>
      </c>
      <c r="B15" s="105" t="s">
        <v>1159</v>
      </c>
      <c r="C15" s="106">
        <v>2793812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2793812</v>
      </c>
      <c r="J15" s="106">
        <v>0</v>
      </c>
      <c r="K15" s="106">
        <v>0</v>
      </c>
      <c r="L15" s="106">
        <v>0</v>
      </c>
    </row>
    <row r="16" spans="1:12" ht="39.6" x14ac:dyDescent="0.3">
      <c r="A16" s="107" t="s">
        <v>358</v>
      </c>
      <c r="B16" s="108" t="s">
        <v>1160</v>
      </c>
      <c r="C16" s="109">
        <v>20641097</v>
      </c>
      <c r="D16" s="109">
        <v>685798</v>
      </c>
      <c r="E16" s="109">
        <v>0</v>
      </c>
      <c r="F16" s="109">
        <v>17161487</v>
      </c>
      <c r="G16" s="109">
        <v>0</v>
      </c>
      <c r="H16" s="109">
        <v>0</v>
      </c>
      <c r="I16" s="109">
        <v>2793812</v>
      </c>
      <c r="J16" s="109">
        <v>0</v>
      </c>
      <c r="K16" s="109">
        <v>0</v>
      </c>
      <c r="L16" s="109">
        <v>0</v>
      </c>
    </row>
    <row r="17" spans="1:12" x14ac:dyDescent="0.3">
      <c r="A17" s="104" t="s">
        <v>386</v>
      </c>
      <c r="B17" s="105" t="s">
        <v>1161</v>
      </c>
      <c r="C17" s="106">
        <v>16846090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16846090</v>
      </c>
    </row>
    <row r="18" spans="1:12" x14ac:dyDescent="0.3">
      <c r="A18" s="104" t="s">
        <v>387</v>
      </c>
      <c r="B18" s="105" t="s">
        <v>1162</v>
      </c>
      <c r="C18" s="106">
        <v>16846090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16846090</v>
      </c>
    </row>
    <row r="19" spans="1:12" ht="26.4" x14ac:dyDescent="0.3">
      <c r="A19" s="104" t="s">
        <v>393</v>
      </c>
      <c r="B19" s="105" t="s">
        <v>1163</v>
      </c>
      <c r="C19" s="106">
        <v>5539171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5539171</v>
      </c>
    </row>
    <row r="20" spans="1:12" ht="39.6" x14ac:dyDescent="0.3">
      <c r="A20" s="104" t="s">
        <v>400</v>
      </c>
      <c r="B20" s="105" t="s">
        <v>1164</v>
      </c>
      <c r="C20" s="106">
        <v>5539171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5539171</v>
      </c>
    </row>
    <row r="21" spans="1:12" x14ac:dyDescent="0.3">
      <c r="A21" s="104" t="s">
        <v>1165</v>
      </c>
      <c r="B21" s="105" t="s">
        <v>1166</v>
      </c>
      <c r="C21" s="106">
        <v>2122566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2122566</v>
      </c>
    </row>
    <row r="22" spans="1:12" ht="26.4" x14ac:dyDescent="0.3">
      <c r="A22" s="104" t="s">
        <v>421</v>
      </c>
      <c r="B22" s="105" t="s">
        <v>1167</v>
      </c>
      <c r="C22" s="106">
        <v>2122566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2122566</v>
      </c>
    </row>
    <row r="23" spans="1:12" ht="26.4" x14ac:dyDescent="0.3">
      <c r="A23" s="104" t="s">
        <v>424</v>
      </c>
      <c r="B23" s="105" t="s">
        <v>1168</v>
      </c>
      <c r="C23" s="106">
        <v>1229192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1229192</v>
      </c>
    </row>
    <row r="24" spans="1:12" ht="26.4" x14ac:dyDescent="0.3">
      <c r="A24" s="104" t="s">
        <v>431</v>
      </c>
      <c r="B24" s="105" t="s">
        <v>1169</v>
      </c>
      <c r="C24" s="106">
        <v>1229192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1229192</v>
      </c>
    </row>
    <row r="25" spans="1:12" ht="26.4" x14ac:dyDescent="0.3">
      <c r="A25" s="104" t="s">
        <v>620</v>
      </c>
      <c r="B25" s="105" t="s">
        <v>1170</v>
      </c>
      <c r="C25" s="106">
        <v>8890929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8890929</v>
      </c>
    </row>
    <row r="26" spans="1:12" ht="26.4" x14ac:dyDescent="0.3">
      <c r="A26" s="104" t="s">
        <v>622</v>
      </c>
      <c r="B26" s="105" t="s">
        <v>1171</v>
      </c>
      <c r="C26" s="106">
        <v>299288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299288</v>
      </c>
    </row>
    <row r="27" spans="1:12" ht="26.4" x14ac:dyDescent="0.3">
      <c r="A27" s="104" t="s">
        <v>653</v>
      </c>
      <c r="B27" s="105" t="s">
        <v>1172</v>
      </c>
      <c r="C27" s="106">
        <v>98000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98000</v>
      </c>
    </row>
    <row r="28" spans="1:12" ht="26.4" x14ac:dyDescent="0.3">
      <c r="A28" s="107" t="s">
        <v>659</v>
      </c>
      <c r="B28" s="108" t="s">
        <v>1173</v>
      </c>
      <c r="C28" s="109">
        <v>26036307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26036307</v>
      </c>
    </row>
    <row r="29" spans="1:12" x14ac:dyDescent="0.3">
      <c r="A29" s="104" t="s">
        <v>663</v>
      </c>
      <c r="B29" s="105" t="s">
        <v>1174</v>
      </c>
      <c r="C29" s="106">
        <v>254289</v>
      </c>
      <c r="D29" s="106">
        <v>169489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10000</v>
      </c>
      <c r="L29" s="106">
        <v>74800</v>
      </c>
    </row>
    <row r="30" spans="1:12" x14ac:dyDescent="0.3">
      <c r="A30" s="104" t="s">
        <v>673</v>
      </c>
      <c r="B30" s="105" t="s">
        <v>1175</v>
      </c>
      <c r="C30" s="106">
        <v>1372932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1372932</v>
      </c>
      <c r="K30" s="106">
        <v>0</v>
      </c>
      <c r="L30" s="106">
        <v>0</v>
      </c>
    </row>
    <row r="31" spans="1:12" ht="26.4" x14ac:dyDescent="0.3">
      <c r="A31" s="104" t="s">
        <v>677</v>
      </c>
      <c r="B31" s="105" t="s">
        <v>1176</v>
      </c>
      <c r="C31" s="106">
        <v>1372932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1372932</v>
      </c>
      <c r="K31" s="106">
        <v>0</v>
      </c>
      <c r="L31" s="106">
        <v>0</v>
      </c>
    </row>
    <row r="32" spans="1:12" ht="26.4" x14ac:dyDescent="0.3">
      <c r="A32" s="104" t="s">
        <v>699</v>
      </c>
      <c r="B32" s="105" t="s">
        <v>1177</v>
      </c>
      <c r="C32" s="106">
        <v>46</v>
      </c>
      <c r="D32" s="106">
        <v>46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</row>
    <row r="33" spans="1:12" ht="26.4" x14ac:dyDescent="0.3">
      <c r="A33" s="104" t="s">
        <v>705</v>
      </c>
      <c r="B33" s="105" t="s">
        <v>1178</v>
      </c>
      <c r="C33" s="106">
        <v>46</v>
      </c>
      <c r="D33" s="106">
        <v>46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</row>
    <row r="34" spans="1:12" ht="18" customHeight="1" x14ac:dyDescent="0.3">
      <c r="A34" s="104" t="s">
        <v>724</v>
      </c>
      <c r="B34" s="105" t="s">
        <v>1179</v>
      </c>
      <c r="C34" s="106">
        <v>672042</v>
      </c>
      <c r="D34" s="106">
        <v>555039</v>
      </c>
      <c r="E34" s="106">
        <v>92000</v>
      </c>
      <c r="F34" s="106">
        <v>25000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3</v>
      </c>
    </row>
    <row r="35" spans="1:12" x14ac:dyDescent="0.3">
      <c r="A35" s="104" t="s">
        <v>726</v>
      </c>
      <c r="B35" s="105" t="s">
        <v>1180</v>
      </c>
      <c r="C35" s="106">
        <v>25309</v>
      </c>
      <c r="D35" s="106">
        <v>309</v>
      </c>
      <c r="E35" s="106">
        <v>0</v>
      </c>
      <c r="F35" s="106">
        <v>25000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</row>
    <row r="36" spans="1:12" ht="12.75" customHeight="1" x14ac:dyDescent="0.3">
      <c r="A36" s="107" t="s">
        <v>727</v>
      </c>
      <c r="B36" s="108" t="s">
        <v>1181</v>
      </c>
      <c r="C36" s="109">
        <v>2299309</v>
      </c>
      <c r="D36" s="109">
        <v>724574</v>
      </c>
      <c r="E36" s="109">
        <v>92000</v>
      </c>
      <c r="F36" s="109">
        <v>25000</v>
      </c>
      <c r="G36" s="109">
        <v>0</v>
      </c>
      <c r="H36" s="109">
        <v>0</v>
      </c>
      <c r="I36" s="109">
        <v>0</v>
      </c>
      <c r="J36" s="109">
        <v>1372932</v>
      </c>
      <c r="K36" s="109">
        <v>10000</v>
      </c>
      <c r="L36" s="109">
        <v>74803</v>
      </c>
    </row>
    <row r="37" spans="1:12" ht="39.6" x14ac:dyDescent="0.3">
      <c r="A37" s="104" t="s">
        <v>746</v>
      </c>
      <c r="B37" s="105" t="s">
        <v>1182</v>
      </c>
      <c r="C37" s="106">
        <v>167560</v>
      </c>
      <c r="D37" s="106">
        <v>0</v>
      </c>
      <c r="E37" s="106">
        <v>0</v>
      </c>
      <c r="F37" s="106">
        <v>0</v>
      </c>
      <c r="G37" s="106">
        <v>167560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</row>
    <row r="38" spans="1:12" x14ac:dyDescent="0.3">
      <c r="A38" s="104" t="s">
        <v>756</v>
      </c>
      <c r="B38" s="105" t="s">
        <v>1183</v>
      </c>
      <c r="C38" s="106">
        <v>167560</v>
      </c>
      <c r="D38" s="106">
        <v>0</v>
      </c>
      <c r="E38" s="106">
        <v>0</v>
      </c>
      <c r="F38" s="106">
        <v>0</v>
      </c>
      <c r="G38" s="106">
        <v>167560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</row>
    <row r="39" spans="1:12" ht="26.4" x14ac:dyDescent="0.3">
      <c r="A39" s="104" t="s">
        <v>766</v>
      </c>
      <c r="B39" s="105" t="s">
        <v>1184</v>
      </c>
      <c r="C39" s="106">
        <v>244020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244020</v>
      </c>
      <c r="L39" s="106">
        <v>0</v>
      </c>
    </row>
    <row r="40" spans="1:12" x14ac:dyDescent="0.3">
      <c r="A40" s="104" t="s">
        <v>882</v>
      </c>
      <c r="B40" s="105" t="s">
        <v>1185</v>
      </c>
      <c r="C40" s="106">
        <v>144020</v>
      </c>
      <c r="D40" s="106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144020</v>
      </c>
      <c r="L40" s="106">
        <v>0</v>
      </c>
    </row>
    <row r="41" spans="1:12" x14ac:dyDescent="0.3">
      <c r="A41" s="104" t="s">
        <v>886</v>
      </c>
      <c r="B41" s="105" t="s">
        <v>1186</v>
      </c>
      <c r="C41" s="106">
        <v>100000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100000</v>
      </c>
      <c r="L41" s="106">
        <v>0</v>
      </c>
    </row>
    <row r="42" spans="1:12" ht="26.4" x14ac:dyDescent="0.3">
      <c r="A42" s="107" t="s">
        <v>1187</v>
      </c>
      <c r="B42" s="108" t="s">
        <v>1188</v>
      </c>
      <c r="C42" s="109">
        <v>411580</v>
      </c>
      <c r="D42" s="109">
        <v>0</v>
      </c>
      <c r="E42" s="109">
        <v>0</v>
      </c>
      <c r="F42" s="109">
        <v>0</v>
      </c>
      <c r="G42" s="109">
        <v>167560</v>
      </c>
      <c r="H42" s="109">
        <v>0</v>
      </c>
      <c r="I42" s="109">
        <v>0</v>
      </c>
      <c r="J42" s="109">
        <v>0</v>
      </c>
      <c r="K42" s="109">
        <v>244020</v>
      </c>
      <c r="L42" s="109">
        <v>0</v>
      </c>
    </row>
    <row r="43" spans="1:12" ht="26.4" x14ac:dyDescent="0.3">
      <c r="A43" s="107" t="s">
        <v>1189</v>
      </c>
      <c r="B43" s="108" t="s">
        <v>1190</v>
      </c>
      <c r="C43" s="109">
        <v>82405129</v>
      </c>
      <c r="D43" s="109">
        <v>1410372</v>
      </c>
      <c r="E43" s="109">
        <v>92000</v>
      </c>
      <c r="F43" s="109">
        <v>47772913</v>
      </c>
      <c r="G43" s="109">
        <v>167560</v>
      </c>
      <c r="H43" s="109">
        <v>2430410</v>
      </c>
      <c r="I43" s="109">
        <v>2793812</v>
      </c>
      <c r="J43" s="109">
        <v>1372932</v>
      </c>
      <c r="K43" s="109">
        <v>254020</v>
      </c>
      <c r="L43" s="109">
        <v>26111110</v>
      </c>
    </row>
    <row r="44" spans="1:12" ht="26.4" x14ac:dyDescent="0.3">
      <c r="A44" s="104" t="s">
        <v>1191</v>
      </c>
      <c r="B44" s="105" t="s">
        <v>1192</v>
      </c>
      <c r="C44" s="106">
        <v>32468174</v>
      </c>
      <c r="D44" s="106">
        <v>0</v>
      </c>
      <c r="E44" s="106">
        <v>0</v>
      </c>
      <c r="F44" s="106">
        <v>0</v>
      </c>
      <c r="G44" s="106">
        <v>32468174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</row>
    <row r="45" spans="1:12" x14ac:dyDescent="0.3">
      <c r="A45" s="104" t="s">
        <v>1193</v>
      </c>
      <c r="B45" s="105" t="s">
        <v>1194</v>
      </c>
      <c r="C45" s="106">
        <v>32468174</v>
      </c>
      <c r="D45" s="106">
        <v>0</v>
      </c>
      <c r="E45" s="106">
        <v>0</v>
      </c>
      <c r="F45" s="106">
        <v>0</v>
      </c>
      <c r="G45" s="106">
        <v>32468174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</row>
    <row r="46" spans="1:12" x14ac:dyDescent="0.3">
      <c r="A46" s="104" t="s">
        <v>1195</v>
      </c>
      <c r="B46" s="105" t="s">
        <v>1196</v>
      </c>
      <c r="C46" s="106">
        <v>2208652</v>
      </c>
      <c r="D46" s="106">
        <v>0</v>
      </c>
      <c r="E46" s="106">
        <v>0</v>
      </c>
      <c r="F46" s="106">
        <v>2208652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</row>
    <row r="47" spans="1:12" ht="26.4" x14ac:dyDescent="0.3">
      <c r="A47" s="104" t="s">
        <v>1197</v>
      </c>
      <c r="B47" s="105" t="s">
        <v>1198</v>
      </c>
      <c r="C47" s="106">
        <v>34676826</v>
      </c>
      <c r="D47" s="106">
        <v>0</v>
      </c>
      <c r="E47" s="106">
        <v>0</v>
      </c>
      <c r="F47" s="106">
        <v>2208652</v>
      </c>
      <c r="G47" s="106">
        <v>32468174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</row>
    <row r="48" spans="1:12" ht="26.4" x14ac:dyDescent="0.3">
      <c r="A48" s="107" t="s">
        <v>1199</v>
      </c>
      <c r="B48" s="108" t="s">
        <v>1200</v>
      </c>
      <c r="C48" s="109">
        <v>34676826</v>
      </c>
      <c r="D48" s="109">
        <v>0</v>
      </c>
      <c r="E48" s="109">
        <v>0</v>
      </c>
      <c r="F48" s="109">
        <v>2208652</v>
      </c>
      <c r="G48" s="109">
        <v>32468174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</row>
    <row r="49" spans="1:12" x14ac:dyDescent="0.3">
      <c r="A49" s="107" t="s">
        <v>1201</v>
      </c>
      <c r="B49" s="108" t="s">
        <v>1202</v>
      </c>
      <c r="C49" s="109">
        <v>117081955</v>
      </c>
      <c r="D49" s="109">
        <v>1410372</v>
      </c>
      <c r="E49" s="109">
        <v>92000</v>
      </c>
      <c r="F49" s="109">
        <v>49981565</v>
      </c>
      <c r="G49" s="109">
        <v>32635734</v>
      </c>
      <c r="H49" s="109">
        <v>2430410</v>
      </c>
      <c r="I49" s="109">
        <v>2793812</v>
      </c>
      <c r="J49" s="109">
        <v>1372932</v>
      </c>
      <c r="K49" s="109">
        <v>254020</v>
      </c>
      <c r="L49" s="109">
        <v>26111110</v>
      </c>
    </row>
  </sheetData>
  <mergeCells count="2">
    <mergeCell ref="A2:L2"/>
    <mergeCell ref="I1:L1"/>
  </mergeCells>
  <pageMargins left="0.31496062992125984" right="0.31496062992125984" top="0.35433070866141736" bottom="0.35433070866141736" header="0.31496062992125984" footer="0.31496062992125984"/>
  <pageSetup paperSize="8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25"/>
  <sheetViews>
    <sheetView workbookViewId="0">
      <selection activeCell="B17" sqref="B17"/>
    </sheetView>
  </sheetViews>
  <sheetFormatPr defaultRowHeight="14.4" x14ac:dyDescent="0.3"/>
  <cols>
    <col min="1" max="1" width="9.44140625" bestFit="1" customWidth="1"/>
    <col min="2" max="2" width="60.5546875" bestFit="1" customWidth="1"/>
    <col min="3" max="3" width="11.33203125" bestFit="1" customWidth="1"/>
    <col min="4" max="4" width="14.5546875" bestFit="1" customWidth="1"/>
    <col min="5" max="5" width="16.5546875" bestFit="1" customWidth="1"/>
  </cols>
  <sheetData>
    <row r="1" spans="1:7" x14ac:dyDescent="0.3">
      <c r="A1" s="251" t="s">
        <v>970</v>
      </c>
      <c r="B1" s="251"/>
      <c r="C1" s="251"/>
      <c r="D1" s="251"/>
      <c r="E1" s="251"/>
    </row>
    <row r="2" spans="1:7" x14ac:dyDescent="0.3">
      <c r="A2" s="251" t="s">
        <v>957</v>
      </c>
      <c r="B2" s="251"/>
      <c r="C2" s="251"/>
      <c r="D2" s="251"/>
      <c r="E2" s="251"/>
    </row>
    <row r="3" spans="1:7" x14ac:dyDescent="0.3">
      <c r="A3" s="251" t="s">
        <v>277</v>
      </c>
      <c r="B3" s="251"/>
      <c r="C3" s="251"/>
      <c r="D3" s="251"/>
      <c r="E3" s="251"/>
    </row>
    <row r="4" spans="1:7" x14ac:dyDescent="0.3">
      <c r="A4" s="251" t="s">
        <v>203</v>
      </c>
      <c r="B4" s="251"/>
      <c r="C4" s="251"/>
      <c r="D4" s="251"/>
      <c r="E4" s="251"/>
    </row>
    <row r="5" spans="1:7" x14ac:dyDescent="0.3">
      <c r="A5" s="234"/>
      <c r="B5" s="158"/>
      <c r="C5" s="171"/>
      <c r="D5" s="171"/>
      <c r="E5" s="171" t="s">
        <v>802</v>
      </c>
    </row>
    <row r="6" spans="1:7" ht="28.2" x14ac:dyDescent="0.3">
      <c r="A6" s="225" t="s">
        <v>1056</v>
      </c>
      <c r="B6" s="225" t="s">
        <v>283</v>
      </c>
      <c r="C6" s="226" t="s">
        <v>967</v>
      </c>
      <c r="D6" s="226" t="s">
        <v>968</v>
      </c>
      <c r="E6" s="226" t="s">
        <v>969</v>
      </c>
    </row>
    <row r="7" spans="1:7" x14ac:dyDescent="0.3">
      <c r="A7" s="228" t="s">
        <v>258</v>
      </c>
      <c r="B7" s="228" t="s">
        <v>257</v>
      </c>
      <c r="C7" s="200">
        <v>0</v>
      </c>
      <c r="D7" s="200">
        <v>0</v>
      </c>
      <c r="E7" s="200">
        <v>0</v>
      </c>
    </row>
    <row r="8" spans="1:7" x14ac:dyDescent="0.3">
      <c r="A8" s="228" t="s">
        <v>259</v>
      </c>
      <c r="B8" s="228" t="s">
        <v>275</v>
      </c>
      <c r="C8" s="200">
        <v>0</v>
      </c>
      <c r="D8" s="200">
        <v>0</v>
      </c>
      <c r="E8" s="200">
        <v>0</v>
      </c>
    </row>
    <row r="9" spans="1:7" x14ac:dyDescent="0.3">
      <c r="A9" s="228" t="s">
        <v>261</v>
      </c>
      <c r="B9" s="228" t="s">
        <v>260</v>
      </c>
      <c r="C9" s="200">
        <v>0</v>
      </c>
      <c r="D9" s="200">
        <v>0</v>
      </c>
      <c r="E9" s="200">
        <v>0</v>
      </c>
    </row>
    <row r="10" spans="1:7" x14ac:dyDescent="0.3">
      <c r="A10" s="228" t="s">
        <v>280</v>
      </c>
      <c r="B10" s="239" t="s">
        <v>828</v>
      </c>
      <c r="C10" s="188">
        <v>16500000</v>
      </c>
      <c r="D10" s="188">
        <v>16846090</v>
      </c>
      <c r="E10" s="188">
        <v>16846090</v>
      </c>
      <c r="G10" s="8"/>
    </row>
    <row r="11" spans="1:7" x14ac:dyDescent="0.3">
      <c r="A11" s="228" t="s">
        <v>281</v>
      </c>
      <c r="B11" s="239" t="s">
        <v>836</v>
      </c>
      <c r="C11" s="188">
        <v>0</v>
      </c>
      <c r="D11" s="188">
        <v>0</v>
      </c>
      <c r="E11" s="188">
        <v>0</v>
      </c>
    </row>
    <row r="12" spans="1:7" x14ac:dyDescent="0.3">
      <c r="A12" s="228" t="s">
        <v>262</v>
      </c>
      <c r="B12" s="243" t="s">
        <v>274</v>
      </c>
      <c r="C12" s="200">
        <f>SUM(C7:C11)</f>
        <v>16500000</v>
      </c>
      <c r="D12" s="200">
        <f>SUM(D7:D11)</f>
        <v>16846090</v>
      </c>
      <c r="E12" s="200">
        <f>SUM(E7:E11)</f>
        <v>16846090</v>
      </c>
    </row>
    <row r="13" spans="1:7" x14ac:dyDescent="0.3">
      <c r="A13" s="228" t="s">
        <v>263</v>
      </c>
      <c r="B13" s="239" t="s">
        <v>804</v>
      </c>
      <c r="C13" s="188">
        <v>5500000</v>
      </c>
      <c r="D13" s="188">
        <v>5539171</v>
      </c>
      <c r="E13" s="188">
        <v>5539171</v>
      </c>
    </row>
    <row r="14" spans="1:7" x14ac:dyDescent="0.3">
      <c r="A14" s="228"/>
      <c r="B14" s="240" t="s">
        <v>1210</v>
      </c>
      <c r="C14" s="188">
        <v>5500000</v>
      </c>
      <c r="D14" s="188">
        <v>5539171</v>
      </c>
      <c r="E14" s="188">
        <v>5539171</v>
      </c>
    </row>
    <row r="15" spans="1:7" x14ac:dyDescent="0.3">
      <c r="A15" s="228" t="s">
        <v>265</v>
      </c>
      <c r="B15" s="239" t="s">
        <v>264</v>
      </c>
      <c r="C15" s="188">
        <v>0</v>
      </c>
      <c r="D15" s="188">
        <v>0</v>
      </c>
      <c r="E15" s="188">
        <v>0</v>
      </c>
    </row>
    <row r="16" spans="1:7" x14ac:dyDescent="0.3">
      <c r="A16" s="228" t="s">
        <v>267</v>
      </c>
      <c r="B16" s="239" t="s">
        <v>266</v>
      </c>
      <c r="C16" s="188">
        <v>0</v>
      </c>
      <c r="D16" s="188">
        <v>0</v>
      </c>
      <c r="E16" s="188">
        <v>0</v>
      </c>
    </row>
    <row r="17" spans="1:7" x14ac:dyDescent="0.3">
      <c r="A17" s="228" t="s">
        <v>268</v>
      </c>
      <c r="B17" s="239" t="s">
        <v>835</v>
      </c>
      <c r="C17" s="188">
        <v>1950000</v>
      </c>
      <c r="D17" s="188">
        <v>2122566</v>
      </c>
      <c r="E17" s="188">
        <v>2122566</v>
      </c>
    </row>
    <row r="18" spans="1:7" x14ac:dyDescent="0.3">
      <c r="A18" s="228" t="s">
        <v>270</v>
      </c>
      <c r="B18" s="239" t="s">
        <v>269</v>
      </c>
      <c r="C18" s="188">
        <v>1200000</v>
      </c>
      <c r="D18" s="188">
        <v>1229192</v>
      </c>
      <c r="E18" s="188">
        <v>1229192</v>
      </c>
      <c r="G18" s="8"/>
    </row>
    <row r="19" spans="1:7" x14ac:dyDescent="0.3">
      <c r="A19" s="228"/>
      <c r="B19" s="240" t="s">
        <v>1208</v>
      </c>
      <c r="C19" s="188">
        <v>0</v>
      </c>
      <c r="D19" s="188">
        <v>1229192</v>
      </c>
      <c r="E19" s="188">
        <v>1229192</v>
      </c>
    </row>
    <row r="20" spans="1:7" x14ac:dyDescent="0.3">
      <c r="A20" s="228" t="s">
        <v>272</v>
      </c>
      <c r="B20" s="243" t="s">
        <v>271</v>
      </c>
      <c r="C20" s="200">
        <f>SUM(C13,C17,C18)</f>
        <v>8650000</v>
      </c>
      <c r="D20" s="200">
        <f>SUM(D13,D17,D18)</f>
        <v>8890929</v>
      </c>
      <c r="E20" s="200">
        <f>SUM(E13,E17,E18)</f>
        <v>8890929</v>
      </c>
    </row>
    <row r="21" spans="1:7" x14ac:dyDescent="0.3">
      <c r="A21" s="228" t="s">
        <v>273</v>
      </c>
      <c r="B21" s="228" t="s">
        <v>276</v>
      </c>
      <c r="C21" s="200">
        <f>C22+C23</f>
        <v>0</v>
      </c>
      <c r="D21" s="200">
        <v>299288</v>
      </c>
      <c r="E21" s="200">
        <v>299288</v>
      </c>
    </row>
    <row r="22" spans="1:7" x14ac:dyDescent="0.3">
      <c r="A22" s="228"/>
      <c r="B22" s="241" t="s">
        <v>1209</v>
      </c>
      <c r="C22" s="188">
        <v>0</v>
      </c>
      <c r="D22" s="188">
        <v>7728</v>
      </c>
      <c r="E22" s="188">
        <v>7728</v>
      </c>
    </row>
    <row r="23" spans="1:7" x14ac:dyDescent="0.3">
      <c r="A23" s="228"/>
      <c r="B23" s="242" t="s">
        <v>939</v>
      </c>
      <c r="C23" s="188">
        <v>0</v>
      </c>
      <c r="D23" s="188">
        <v>98000</v>
      </c>
      <c r="E23" s="188">
        <v>98000</v>
      </c>
    </row>
    <row r="24" spans="1:7" x14ac:dyDescent="0.3">
      <c r="A24" s="228" t="s">
        <v>278</v>
      </c>
      <c r="B24" s="243" t="s">
        <v>279</v>
      </c>
      <c r="C24" s="200">
        <f>SUM(C12,C20)</f>
        <v>25150000</v>
      </c>
      <c r="D24" s="200">
        <f>SUM(D12,D20,D21)</f>
        <v>26036307</v>
      </c>
      <c r="E24" s="200">
        <f>SUM(E12,E20,E21)</f>
        <v>26036307</v>
      </c>
    </row>
    <row r="25" spans="1:7" x14ac:dyDescent="0.3">
      <c r="A25" s="58"/>
      <c r="B25" s="58"/>
      <c r="C25" s="58"/>
      <c r="D25" s="58"/>
      <c r="E25" s="58"/>
    </row>
  </sheetData>
  <mergeCells count="4">
    <mergeCell ref="A4:E4"/>
    <mergeCell ref="A3:E3"/>
    <mergeCell ref="A2:E2"/>
    <mergeCell ref="A1:E1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workbookViewId="0">
      <selection activeCell="K24" sqref="K24"/>
    </sheetView>
  </sheetViews>
  <sheetFormatPr defaultRowHeight="14.4" x14ac:dyDescent="0.3"/>
  <cols>
    <col min="1" max="1" width="8.33203125" bestFit="1" customWidth="1"/>
    <col min="2" max="2" width="27.44140625" bestFit="1" customWidth="1"/>
    <col min="3" max="3" width="17.33203125" bestFit="1" customWidth="1"/>
    <col min="4" max="4" width="13.88671875" bestFit="1" customWidth="1"/>
    <col min="5" max="5" width="12.5546875" customWidth="1"/>
  </cols>
  <sheetData>
    <row r="1" spans="1:5" x14ac:dyDescent="0.3">
      <c r="A1" s="253" t="s">
        <v>1055</v>
      </c>
      <c r="B1" s="253"/>
      <c r="C1" s="253"/>
      <c r="D1" s="253"/>
      <c r="E1" s="253"/>
    </row>
    <row r="2" spans="1:5" x14ac:dyDescent="0.3">
      <c r="A2" s="253" t="s">
        <v>1041</v>
      </c>
      <c r="B2" s="253"/>
      <c r="C2" s="253"/>
      <c r="D2" s="253"/>
      <c r="E2" s="253"/>
    </row>
    <row r="3" spans="1:5" x14ac:dyDescent="0.3">
      <c r="A3" s="112"/>
      <c r="B3" s="112"/>
      <c r="C3" s="112"/>
      <c r="D3" s="112"/>
      <c r="E3" s="113"/>
    </row>
    <row r="4" spans="1:5" x14ac:dyDescent="0.3">
      <c r="A4" s="113"/>
      <c r="B4" s="113"/>
      <c r="C4" s="113"/>
      <c r="D4" s="113"/>
      <c r="E4" s="113"/>
    </row>
    <row r="5" spans="1:5" x14ac:dyDescent="0.3">
      <c r="A5" s="252" t="s">
        <v>1054</v>
      </c>
      <c r="B5" s="252"/>
      <c r="C5" s="252"/>
      <c r="D5" s="252"/>
      <c r="E5" s="252"/>
    </row>
    <row r="6" spans="1:5" x14ac:dyDescent="0.3">
      <c r="A6" s="114" t="s">
        <v>1042</v>
      </c>
      <c r="B6" s="114" t="s">
        <v>1043</v>
      </c>
      <c r="C6" s="114" t="s">
        <v>1044</v>
      </c>
      <c r="D6" s="114" t="s">
        <v>1045</v>
      </c>
      <c r="E6" s="115" t="s">
        <v>1052</v>
      </c>
    </row>
    <row r="7" spans="1:5" x14ac:dyDescent="0.3">
      <c r="A7" s="116"/>
      <c r="B7" s="116"/>
      <c r="C7" s="117" t="s">
        <v>1046</v>
      </c>
      <c r="D7" s="117" t="s">
        <v>1047</v>
      </c>
      <c r="E7" s="118" t="s">
        <v>1053</v>
      </c>
    </row>
    <row r="8" spans="1:5" x14ac:dyDescent="0.3">
      <c r="A8" s="119"/>
      <c r="B8" s="119"/>
      <c r="C8" s="120" t="s">
        <v>1051</v>
      </c>
      <c r="D8" s="120"/>
      <c r="E8" s="121"/>
    </row>
    <row r="9" spans="1:5" x14ac:dyDescent="0.3">
      <c r="A9" s="122" t="s">
        <v>1030</v>
      </c>
      <c r="B9" s="123" t="s">
        <v>1033</v>
      </c>
      <c r="C9" s="122" t="s">
        <v>1035</v>
      </c>
      <c r="D9" s="122" t="s">
        <v>1037</v>
      </c>
      <c r="E9" s="122" t="s">
        <v>1049</v>
      </c>
    </row>
    <row r="10" spans="1:5" x14ac:dyDescent="0.3">
      <c r="A10" s="124" t="s">
        <v>1030</v>
      </c>
      <c r="B10" s="125" t="s">
        <v>1048</v>
      </c>
      <c r="C10" s="126">
        <v>27515115</v>
      </c>
      <c r="D10" s="127">
        <v>10669025</v>
      </c>
      <c r="E10" s="128">
        <v>16846090</v>
      </c>
    </row>
    <row r="11" spans="1:5" x14ac:dyDescent="0.3">
      <c r="A11" s="129"/>
      <c r="B11" s="130"/>
      <c r="C11" s="131"/>
      <c r="D11" s="132"/>
      <c r="E11" s="133"/>
    </row>
    <row r="12" spans="1:5" x14ac:dyDescent="0.3">
      <c r="A12" s="129"/>
      <c r="B12" s="130"/>
      <c r="C12" s="131"/>
      <c r="D12" s="132"/>
      <c r="E12" s="133"/>
    </row>
    <row r="13" spans="1:5" x14ac:dyDescent="0.3">
      <c r="A13" s="129"/>
      <c r="B13" s="130"/>
      <c r="C13" s="132"/>
      <c r="D13" s="132"/>
      <c r="E13" s="134"/>
    </row>
    <row r="14" spans="1:5" x14ac:dyDescent="0.3">
      <c r="A14" s="129"/>
      <c r="B14" s="130"/>
      <c r="C14" s="132"/>
      <c r="D14" s="132"/>
      <c r="E14" s="132"/>
    </row>
    <row r="15" spans="1:5" x14ac:dyDescent="0.3">
      <c r="A15" s="129"/>
      <c r="B15" s="130"/>
      <c r="C15" s="131"/>
      <c r="D15" s="45"/>
      <c r="E15" s="135"/>
    </row>
    <row r="16" spans="1:5" x14ac:dyDescent="0.3">
      <c r="A16" s="129"/>
      <c r="B16" s="130"/>
      <c r="C16" s="45"/>
      <c r="D16" s="45"/>
      <c r="E16" s="135"/>
    </row>
    <row r="17" spans="1:5" x14ac:dyDescent="0.3">
      <c r="A17" s="129"/>
      <c r="B17" s="130"/>
      <c r="C17" s="45"/>
      <c r="D17" s="45"/>
      <c r="E17" s="135"/>
    </row>
    <row r="18" spans="1:5" x14ac:dyDescent="0.3">
      <c r="A18" s="129"/>
      <c r="B18" s="130"/>
      <c r="C18" s="45"/>
      <c r="D18" s="45"/>
      <c r="E18" s="135"/>
    </row>
    <row r="19" spans="1:5" x14ac:dyDescent="0.3">
      <c r="A19" s="129"/>
      <c r="B19" s="130"/>
      <c r="C19" s="45"/>
      <c r="D19" s="45"/>
      <c r="E19" s="135"/>
    </row>
    <row r="20" spans="1:5" x14ac:dyDescent="0.3">
      <c r="A20" s="129"/>
      <c r="B20" s="130"/>
      <c r="C20" s="45"/>
      <c r="D20" s="45"/>
      <c r="E20" s="135"/>
    </row>
    <row r="21" spans="1:5" x14ac:dyDescent="0.3">
      <c r="A21" s="129"/>
      <c r="B21" s="130"/>
      <c r="C21" s="45"/>
      <c r="D21" s="45"/>
      <c r="E21" s="135"/>
    </row>
    <row r="22" spans="1:5" x14ac:dyDescent="0.3">
      <c r="A22" s="136"/>
      <c r="B22" s="137"/>
      <c r="C22" s="138"/>
      <c r="D22" s="138"/>
      <c r="E22" s="139"/>
    </row>
    <row r="23" spans="1:5" x14ac:dyDescent="0.3">
      <c r="A23" s="140"/>
      <c r="B23" s="141" t="s">
        <v>1050</v>
      </c>
      <c r="C23" s="142">
        <f>SUM(C10:C22)</f>
        <v>27515115</v>
      </c>
      <c r="D23" s="142">
        <f>SUM(D10:D22)</f>
        <v>10669025</v>
      </c>
      <c r="E23" s="143">
        <f>SUM(E10:E22)</f>
        <v>16846090</v>
      </c>
    </row>
  </sheetData>
  <mergeCells count="3">
    <mergeCell ref="A5:E5"/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F15"/>
  <sheetViews>
    <sheetView workbookViewId="0">
      <selection activeCell="G16" sqref="G16"/>
    </sheetView>
  </sheetViews>
  <sheetFormatPr defaultRowHeight="15.6" x14ac:dyDescent="0.3"/>
  <cols>
    <col min="1" max="1" width="9.44140625" style="1" bestFit="1" customWidth="1"/>
    <col min="2" max="2" width="70.664062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6" ht="14.4" x14ac:dyDescent="0.3">
      <c r="A1" s="201"/>
      <c r="B1" s="251" t="s">
        <v>971</v>
      </c>
      <c r="C1" s="251"/>
      <c r="D1" s="251"/>
      <c r="E1" s="251"/>
    </row>
    <row r="2" spans="1:6" x14ac:dyDescent="0.3">
      <c r="A2" s="251" t="s">
        <v>957</v>
      </c>
      <c r="B2" s="251"/>
      <c r="C2" s="251"/>
      <c r="D2" s="251"/>
      <c r="E2" s="251"/>
      <c r="F2" s="23"/>
    </row>
    <row r="3" spans="1:6" ht="14.4" x14ac:dyDescent="0.3">
      <c r="A3" s="201"/>
      <c r="B3" s="251" t="s">
        <v>282</v>
      </c>
      <c r="C3" s="251"/>
      <c r="D3" s="251"/>
      <c r="E3" s="251"/>
    </row>
    <row r="4" spans="1:6" ht="14.4" x14ac:dyDescent="0.3">
      <c r="A4" s="201"/>
      <c r="B4" s="251" t="s">
        <v>203</v>
      </c>
      <c r="C4" s="251"/>
      <c r="D4" s="251"/>
      <c r="E4" s="251"/>
    </row>
    <row r="5" spans="1:6" ht="14.4" x14ac:dyDescent="0.3">
      <c r="A5" s="201"/>
      <c r="B5" s="158"/>
      <c r="C5" s="171"/>
      <c r="D5" s="171"/>
      <c r="E5" s="171" t="str">
        <f>+'1.rovatösszesenek'!D5</f>
        <v>adatok Ft-ban</v>
      </c>
    </row>
    <row r="6" spans="1:6" ht="42" x14ac:dyDescent="0.3">
      <c r="A6" s="155" t="s">
        <v>1056</v>
      </c>
      <c r="B6" s="155" t="s">
        <v>283</v>
      </c>
      <c r="C6" s="226" t="s">
        <v>967</v>
      </c>
      <c r="D6" s="226" t="s">
        <v>968</v>
      </c>
      <c r="E6" s="226" t="s">
        <v>969</v>
      </c>
    </row>
    <row r="7" spans="1:6" ht="14.4" x14ac:dyDescent="0.3">
      <c r="A7" s="157"/>
      <c r="B7" s="157" t="s">
        <v>940</v>
      </c>
      <c r="C7" s="188">
        <v>0</v>
      </c>
      <c r="D7" s="188">
        <v>0</v>
      </c>
      <c r="E7" s="188">
        <v>0</v>
      </c>
    </row>
    <row r="8" spans="1:6" ht="14.4" x14ac:dyDescent="0.3">
      <c r="A8" s="157"/>
      <c r="B8" s="157" t="s">
        <v>829</v>
      </c>
      <c r="C8" s="188">
        <v>0</v>
      </c>
      <c r="D8" s="188">
        <v>2430410</v>
      </c>
      <c r="E8" s="188">
        <v>2430410</v>
      </c>
    </row>
    <row r="9" spans="1:6" ht="14.4" x14ac:dyDescent="0.3">
      <c r="A9" s="228" t="s">
        <v>120</v>
      </c>
      <c r="B9" s="228" t="s">
        <v>941</v>
      </c>
      <c r="C9" s="200">
        <f>SUM(C7:C8)</f>
        <v>0</v>
      </c>
      <c r="D9" s="200">
        <f>SUM(D7:D8)</f>
        <v>2430410</v>
      </c>
      <c r="E9" s="200">
        <f>SUM(E7:E8)</f>
        <v>2430410</v>
      </c>
    </row>
    <row r="10" spans="1:6" ht="14.4" x14ac:dyDescent="0.3">
      <c r="A10" s="157" t="s">
        <v>233</v>
      </c>
      <c r="B10" s="188" t="s">
        <v>830</v>
      </c>
      <c r="C10" s="188">
        <v>0</v>
      </c>
      <c r="D10" s="188">
        <v>17161487</v>
      </c>
      <c r="E10" s="188">
        <v>17161487</v>
      </c>
    </row>
    <row r="11" spans="1:6" ht="28.2" x14ac:dyDescent="0.3">
      <c r="A11" s="157" t="s">
        <v>234</v>
      </c>
      <c r="B11" s="237" t="s">
        <v>832</v>
      </c>
      <c r="C11" s="188">
        <v>0</v>
      </c>
      <c r="D11" s="188">
        <v>0</v>
      </c>
      <c r="E11" s="188">
        <v>0</v>
      </c>
    </row>
    <row r="12" spans="1:6" ht="28.2" x14ac:dyDescent="0.3">
      <c r="A12" s="157" t="s">
        <v>235</v>
      </c>
      <c r="B12" s="238" t="s">
        <v>831</v>
      </c>
      <c r="C12" s="188">
        <v>0</v>
      </c>
      <c r="D12" s="188">
        <v>0</v>
      </c>
      <c r="E12" s="188">
        <v>0</v>
      </c>
    </row>
    <row r="13" spans="1:6" ht="28.2" x14ac:dyDescent="0.3">
      <c r="A13" s="157" t="s">
        <v>236</v>
      </c>
      <c r="B13" s="238" t="s">
        <v>833</v>
      </c>
      <c r="C13" s="188">
        <v>0</v>
      </c>
      <c r="D13" s="188">
        <v>0</v>
      </c>
      <c r="E13" s="188">
        <v>0</v>
      </c>
    </row>
    <row r="14" spans="1:6" ht="14.4" x14ac:dyDescent="0.3">
      <c r="A14" s="157" t="s">
        <v>237</v>
      </c>
      <c r="B14" s="157" t="s">
        <v>794</v>
      </c>
      <c r="C14" s="188">
        <v>0</v>
      </c>
      <c r="D14" s="188">
        <v>9720073</v>
      </c>
      <c r="E14" s="188">
        <v>3479610</v>
      </c>
    </row>
    <row r="15" spans="1:6" s="5" customFormat="1" ht="14.4" x14ac:dyDescent="0.3">
      <c r="A15" s="228" t="s">
        <v>229</v>
      </c>
      <c r="B15" s="200" t="s">
        <v>238</v>
      </c>
      <c r="C15" s="200">
        <f>SUM(C10:C14)</f>
        <v>0</v>
      </c>
      <c r="D15" s="200">
        <f>SUM(D10:D14)</f>
        <v>26881560</v>
      </c>
      <c r="E15" s="200">
        <f>SUM(E10:E14)</f>
        <v>20641097</v>
      </c>
    </row>
  </sheetData>
  <mergeCells count="4">
    <mergeCell ref="B4:E4"/>
    <mergeCell ref="B3:E3"/>
    <mergeCell ref="B1:E1"/>
    <mergeCell ref="A2:E2"/>
  </mergeCells>
  <phoneticPr fontId="4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E19"/>
  <sheetViews>
    <sheetView workbookViewId="0">
      <selection activeCell="A19" sqref="A19"/>
    </sheetView>
  </sheetViews>
  <sheetFormatPr defaultRowHeight="14.4" x14ac:dyDescent="0.3"/>
  <cols>
    <col min="1" max="1" width="74.109375" customWidth="1"/>
    <col min="2" max="2" width="16" customWidth="1"/>
    <col min="3" max="3" width="17" bestFit="1" customWidth="1"/>
    <col min="4" max="4" width="17.6640625" customWidth="1"/>
  </cols>
  <sheetData>
    <row r="1" spans="1:5" x14ac:dyDescent="0.3">
      <c r="A1" s="251" t="s">
        <v>972</v>
      </c>
      <c r="B1" s="251"/>
      <c r="C1" s="251"/>
      <c r="D1" s="251"/>
      <c r="E1" s="58"/>
    </row>
    <row r="2" spans="1:5" x14ac:dyDescent="0.3">
      <c r="A2" s="251" t="s">
        <v>957</v>
      </c>
      <c r="B2" s="251"/>
      <c r="C2" s="251"/>
      <c r="D2" s="251"/>
      <c r="E2" s="251"/>
    </row>
    <row r="3" spans="1:5" x14ac:dyDescent="0.3">
      <c r="A3" s="251" t="s">
        <v>795</v>
      </c>
      <c r="B3" s="251"/>
      <c r="C3" s="251"/>
      <c r="D3" s="251"/>
      <c r="E3" s="58"/>
    </row>
    <row r="4" spans="1:5" x14ac:dyDescent="0.3">
      <c r="A4" s="251" t="s">
        <v>203</v>
      </c>
      <c r="B4" s="251"/>
      <c r="C4" s="251"/>
      <c r="D4" s="251"/>
      <c r="E4" s="58"/>
    </row>
    <row r="5" spans="1:5" x14ac:dyDescent="0.3">
      <c r="A5" s="158"/>
      <c r="B5" s="171"/>
      <c r="C5" s="171"/>
      <c r="D5" s="171" t="str">
        <f>+'1.rovatösszesenek'!D5</f>
        <v>adatok Ft-ban</v>
      </c>
      <c r="E5" s="58"/>
    </row>
    <row r="6" spans="1:5" ht="28.2" x14ac:dyDescent="0.3">
      <c r="A6" s="212" t="s">
        <v>220</v>
      </c>
      <c r="B6" s="181" t="s">
        <v>967</v>
      </c>
      <c r="C6" s="181" t="s">
        <v>968</v>
      </c>
      <c r="D6" s="181" t="s">
        <v>969</v>
      </c>
      <c r="E6" s="58"/>
    </row>
    <row r="7" spans="1:5" s="5" customFormat="1" x14ac:dyDescent="0.3">
      <c r="A7" s="182" t="s">
        <v>121</v>
      </c>
      <c r="B7" s="183">
        <v>14775363</v>
      </c>
      <c r="C7" s="183">
        <v>14932107</v>
      </c>
      <c r="D7" s="183">
        <v>14932107</v>
      </c>
      <c r="E7" s="234"/>
    </row>
    <row r="8" spans="1:5" s="5" customFormat="1" x14ac:dyDescent="0.3">
      <c r="A8" s="182" t="s">
        <v>244</v>
      </c>
      <c r="B8" s="183">
        <v>0</v>
      </c>
      <c r="C8" s="183">
        <v>0</v>
      </c>
      <c r="D8" s="183">
        <v>0</v>
      </c>
      <c r="E8" s="234"/>
    </row>
    <row r="9" spans="1:5" s="5" customFormat="1" ht="28.2" x14ac:dyDescent="0.3">
      <c r="A9" s="235" t="s">
        <v>232</v>
      </c>
      <c r="B9" s="183">
        <v>6338000</v>
      </c>
      <c r="C9" s="183">
        <f>SUM(C10:C12)</f>
        <v>7620559</v>
      </c>
      <c r="D9" s="183">
        <f>SUM(D10:D12)</f>
        <v>7620559</v>
      </c>
      <c r="E9" s="234"/>
    </row>
    <row r="10" spans="1:5" x14ac:dyDescent="0.3">
      <c r="A10" s="221" t="s">
        <v>1206</v>
      </c>
      <c r="B10" s="186">
        <v>3100000</v>
      </c>
      <c r="C10" s="186">
        <v>4250000</v>
      </c>
      <c r="D10" s="186">
        <v>4250000</v>
      </c>
      <c r="E10" s="58"/>
    </row>
    <row r="11" spans="1:5" x14ac:dyDescent="0.3">
      <c r="A11" s="185" t="s">
        <v>243</v>
      </c>
      <c r="B11" s="186">
        <v>3238000</v>
      </c>
      <c r="C11" s="186">
        <v>3238000</v>
      </c>
      <c r="D11" s="186">
        <v>3238000</v>
      </c>
      <c r="E11" s="58"/>
    </row>
    <row r="12" spans="1:5" x14ac:dyDescent="0.3">
      <c r="A12" s="185" t="s">
        <v>834</v>
      </c>
      <c r="B12" s="186">
        <v>0</v>
      </c>
      <c r="C12" s="186">
        <v>132559</v>
      </c>
      <c r="D12" s="186">
        <v>132559</v>
      </c>
      <c r="E12" s="58"/>
    </row>
    <row r="13" spans="1:5" x14ac:dyDescent="0.3">
      <c r="A13" s="182" t="s">
        <v>123</v>
      </c>
      <c r="B13" s="183">
        <f>B14</f>
        <v>1800000</v>
      </c>
      <c r="C13" s="183">
        <f>C14</f>
        <v>1800000</v>
      </c>
      <c r="D13" s="183">
        <f>D14</f>
        <v>1800000</v>
      </c>
      <c r="E13" s="58"/>
    </row>
    <row r="14" spans="1:5" x14ac:dyDescent="0.3">
      <c r="A14" s="221" t="s">
        <v>1207</v>
      </c>
      <c r="B14" s="186">
        <v>1800000</v>
      </c>
      <c r="C14" s="186">
        <v>1800000</v>
      </c>
      <c r="D14" s="186">
        <v>1800000</v>
      </c>
      <c r="E14" s="58"/>
    </row>
    <row r="15" spans="1:5" s="5" customFormat="1" x14ac:dyDescent="0.3">
      <c r="A15" s="182" t="s">
        <v>124</v>
      </c>
      <c r="B15" s="183">
        <f>B17+B16</f>
        <v>0</v>
      </c>
      <c r="C15" s="183">
        <f>SUM(C16:C17)</f>
        <v>6233760</v>
      </c>
      <c r="D15" s="183">
        <f>SUM(D16:D17)</f>
        <v>6233760</v>
      </c>
      <c r="E15" s="234"/>
    </row>
    <row r="16" spans="1:5" x14ac:dyDescent="0.3">
      <c r="A16" s="236" t="s">
        <v>827</v>
      </c>
      <c r="B16" s="186">
        <v>0</v>
      </c>
      <c r="C16" s="186">
        <v>518160</v>
      </c>
      <c r="D16" s="186">
        <v>518160</v>
      </c>
      <c r="E16" s="58"/>
    </row>
    <row r="17" spans="1:5" x14ac:dyDescent="0.3">
      <c r="A17" s="236" t="s">
        <v>1226</v>
      </c>
      <c r="B17" s="186">
        <v>0</v>
      </c>
      <c r="C17" s="186">
        <v>5715600</v>
      </c>
      <c r="D17" s="186">
        <v>5715600</v>
      </c>
      <c r="E17" s="58"/>
    </row>
    <row r="18" spans="1:5" s="5" customFormat="1" x14ac:dyDescent="0.3">
      <c r="A18" s="182" t="s">
        <v>125</v>
      </c>
      <c r="B18" s="183">
        <v>0</v>
      </c>
      <c r="C18" s="183"/>
      <c r="D18" s="183"/>
      <c r="E18" s="234"/>
    </row>
    <row r="19" spans="1:5" x14ac:dyDescent="0.3">
      <c r="A19" s="182" t="s">
        <v>126</v>
      </c>
      <c r="B19" s="183">
        <f>SUM(B7,B9,B13)</f>
        <v>22913363</v>
      </c>
      <c r="C19" s="183">
        <f>SUM(C7,C9,C13,C15)</f>
        <v>30586426</v>
      </c>
      <c r="D19" s="183">
        <f>SUM(D15,D13,D9,D7)</f>
        <v>30586426</v>
      </c>
      <c r="E19" s="58"/>
    </row>
  </sheetData>
  <mergeCells count="4">
    <mergeCell ref="A4:D4"/>
    <mergeCell ref="A3:D3"/>
    <mergeCell ref="A1:D1"/>
    <mergeCell ref="A2:E2"/>
  </mergeCells>
  <phoneticPr fontId="4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zoomScale="86" zoomScaleNormal="86" workbookViewId="0">
      <selection activeCell="A4" sqref="A4:F4"/>
    </sheetView>
  </sheetViews>
  <sheetFormatPr defaultRowHeight="14.4" x14ac:dyDescent="0.3"/>
  <cols>
    <col min="1" max="1" width="76.5546875" customWidth="1"/>
    <col min="3" max="3" width="9.33203125" customWidth="1"/>
    <col min="4" max="4" width="14.6640625" bestFit="1" customWidth="1"/>
    <col min="5" max="5" width="18.33203125" bestFit="1" customWidth="1"/>
    <col min="6" max="6" width="13.5546875" bestFit="1" customWidth="1"/>
  </cols>
  <sheetData>
    <row r="1" spans="1:6" ht="15" customHeight="1" x14ac:dyDescent="0.3">
      <c r="A1" s="255" t="s">
        <v>1007</v>
      </c>
      <c r="B1" s="255"/>
      <c r="C1" s="255"/>
      <c r="D1" s="255"/>
      <c r="E1" s="255"/>
      <c r="F1" s="255"/>
    </row>
    <row r="2" spans="1:6" x14ac:dyDescent="0.3">
      <c r="A2" s="255" t="s">
        <v>1008</v>
      </c>
      <c r="B2" s="255"/>
      <c r="C2" s="255"/>
      <c r="D2" s="255"/>
      <c r="E2" s="255"/>
      <c r="F2" s="255"/>
    </row>
    <row r="3" spans="1:6" x14ac:dyDescent="0.3">
      <c r="A3" s="52"/>
      <c r="B3" s="52"/>
      <c r="C3" s="52"/>
      <c r="D3" s="52"/>
      <c r="E3" s="52"/>
      <c r="F3" s="52"/>
    </row>
    <row r="4" spans="1:6" ht="15" thickBot="1" x14ac:dyDescent="0.35">
      <c r="A4" s="256" t="s">
        <v>1213</v>
      </c>
      <c r="B4" s="256"/>
      <c r="C4" s="256"/>
      <c r="D4" s="256"/>
      <c r="E4" s="256"/>
      <c r="F4" s="256"/>
    </row>
    <row r="5" spans="1:6" ht="36.75" customHeight="1" thickBot="1" x14ac:dyDescent="0.35">
      <c r="A5" s="257" t="s">
        <v>1002</v>
      </c>
      <c r="B5" s="258"/>
      <c r="C5" s="258"/>
      <c r="D5" s="258"/>
      <c r="E5" s="258"/>
      <c r="F5" s="259"/>
    </row>
    <row r="6" spans="1:6" ht="132" customHeight="1" x14ac:dyDescent="0.3">
      <c r="A6" s="53" t="s">
        <v>283</v>
      </c>
      <c r="B6" s="262" t="s">
        <v>1003</v>
      </c>
      <c r="C6" s="263"/>
      <c r="D6" s="54" t="s">
        <v>1004</v>
      </c>
      <c r="E6" s="54" t="s">
        <v>1005</v>
      </c>
      <c r="F6" s="55" t="s">
        <v>1006</v>
      </c>
    </row>
    <row r="7" spans="1:6" x14ac:dyDescent="0.3">
      <c r="A7" s="56">
        <v>1</v>
      </c>
      <c r="B7" s="264">
        <v>2</v>
      </c>
      <c r="C7" s="265"/>
      <c r="D7" s="60">
        <v>3</v>
      </c>
      <c r="E7" s="60">
        <v>4</v>
      </c>
      <c r="F7" s="57">
        <v>5</v>
      </c>
    </row>
    <row r="8" spans="1:6" x14ac:dyDescent="0.3">
      <c r="A8" s="144" t="s">
        <v>1017</v>
      </c>
      <c r="B8" s="266">
        <v>160444</v>
      </c>
      <c r="C8" s="266"/>
      <c r="D8" s="68">
        <v>160444</v>
      </c>
      <c r="E8" s="68">
        <v>0</v>
      </c>
      <c r="F8" s="69">
        <v>0</v>
      </c>
    </row>
    <row r="9" spans="1:6" x14ac:dyDescent="0.3">
      <c r="A9" s="144" t="s">
        <v>1009</v>
      </c>
      <c r="B9" s="267">
        <v>990400</v>
      </c>
      <c r="C9" s="267"/>
      <c r="D9" s="145">
        <v>990400</v>
      </c>
      <c r="E9" s="145">
        <v>0</v>
      </c>
      <c r="F9" s="146">
        <v>0</v>
      </c>
    </row>
    <row r="10" spans="1:6" x14ac:dyDescent="0.3">
      <c r="A10" s="144" t="s">
        <v>1010</v>
      </c>
      <c r="B10" s="267">
        <v>13255</v>
      </c>
      <c r="C10" s="267"/>
      <c r="D10" s="145">
        <v>132559</v>
      </c>
      <c r="E10" s="145">
        <v>0</v>
      </c>
      <c r="F10" s="146">
        <v>0</v>
      </c>
    </row>
    <row r="11" spans="1:6" x14ac:dyDescent="0.3">
      <c r="A11" s="144" t="s">
        <v>1011</v>
      </c>
      <c r="B11" s="267">
        <v>3238000</v>
      </c>
      <c r="C11" s="267"/>
      <c r="D11" s="145">
        <v>3238000</v>
      </c>
      <c r="E11" s="145">
        <v>0</v>
      </c>
      <c r="F11" s="146">
        <v>0</v>
      </c>
    </row>
    <row r="12" spans="1:6" x14ac:dyDescent="0.3">
      <c r="A12" s="144" t="s">
        <v>1012</v>
      </c>
      <c r="B12" s="267">
        <v>1800000</v>
      </c>
      <c r="C12" s="267"/>
      <c r="D12" s="145">
        <v>1800000</v>
      </c>
      <c r="E12" s="145">
        <v>0</v>
      </c>
      <c r="F12" s="146">
        <v>0</v>
      </c>
    </row>
    <row r="13" spans="1:6" x14ac:dyDescent="0.3">
      <c r="A13" s="144" t="s">
        <v>1013</v>
      </c>
      <c r="B13" s="267">
        <v>5715600</v>
      </c>
      <c r="C13" s="267"/>
      <c r="D13" s="145">
        <v>5046600</v>
      </c>
      <c r="E13" s="145">
        <v>0</v>
      </c>
      <c r="F13" s="146">
        <v>669000</v>
      </c>
    </row>
    <row r="14" spans="1:6" x14ac:dyDescent="0.3">
      <c r="A14" s="144" t="s">
        <v>1014</v>
      </c>
      <c r="B14" s="267">
        <v>518160</v>
      </c>
      <c r="C14" s="267"/>
      <c r="D14" s="145">
        <v>0</v>
      </c>
      <c r="E14" s="145">
        <v>518160</v>
      </c>
      <c r="F14" s="146">
        <v>0</v>
      </c>
    </row>
    <row r="15" spans="1:6" x14ac:dyDescent="0.3">
      <c r="A15" s="144" t="s">
        <v>1015</v>
      </c>
      <c r="B15" s="267">
        <v>11242792</v>
      </c>
      <c r="C15" s="267"/>
      <c r="D15" s="145">
        <v>0</v>
      </c>
      <c r="E15" s="145">
        <v>11242792</v>
      </c>
      <c r="F15" s="146">
        <v>0</v>
      </c>
    </row>
    <row r="16" spans="1:6" x14ac:dyDescent="0.3">
      <c r="A16" s="147" t="s">
        <v>1016</v>
      </c>
      <c r="B16" s="261">
        <v>1150000</v>
      </c>
      <c r="C16" s="261"/>
      <c r="D16" s="148">
        <v>1150000</v>
      </c>
      <c r="E16" s="148">
        <v>0</v>
      </c>
      <c r="F16" s="149">
        <v>0</v>
      </c>
    </row>
    <row r="17" spans="1:6" ht="15" thickBot="1" x14ac:dyDescent="0.35">
      <c r="A17" s="150" t="s">
        <v>1040</v>
      </c>
      <c r="B17" s="254">
        <v>312000</v>
      </c>
      <c r="C17" s="254"/>
      <c r="D17" s="151">
        <v>228000</v>
      </c>
      <c r="E17" s="151">
        <v>0</v>
      </c>
      <c r="F17" s="152">
        <v>84000</v>
      </c>
    </row>
    <row r="18" spans="1:6" x14ac:dyDescent="0.3">
      <c r="B18" s="260"/>
      <c r="C18" s="260"/>
    </row>
  </sheetData>
  <mergeCells count="17">
    <mergeCell ref="B18:C18"/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7:C17"/>
    <mergeCell ref="A1:F1"/>
    <mergeCell ref="A2:F2"/>
    <mergeCell ref="A4:F4"/>
    <mergeCell ref="A5:F5"/>
  </mergeCells>
  <pageMargins left="3.937007874015748E-2" right="3.937007874015748E-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zoomScale="86" zoomScaleNormal="86" workbookViewId="0">
      <selection activeCell="I17" sqref="I17"/>
    </sheetView>
  </sheetViews>
  <sheetFormatPr defaultRowHeight="14.4" x14ac:dyDescent="0.3"/>
  <cols>
    <col min="1" max="1" width="2.5546875" bestFit="1" customWidth="1"/>
    <col min="2" max="2" width="50.88671875" customWidth="1"/>
    <col min="3" max="3" width="20.33203125" bestFit="1" customWidth="1"/>
    <col min="4" max="4" width="14" customWidth="1"/>
    <col min="5" max="5" width="14.33203125" customWidth="1"/>
    <col min="6" max="6" width="16.6640625" customWidth="1"/>
    <col min="7" max="7" width="14.44140625" bestFit="1" customWidth="1"/>
    <col min="8" max="9" width="18.109375" bestFit="1" customWidth="1"/>
    <col min="10" max="10" width="17.109375" customWidth="1"/>
    <col min="11" max="11" width="18.5546875" bestFit="1" customWidth="1"/>
  </cols>
  <sheetData>
    <row r="1" spans="1:11" x14ac:dyDescent="0.3">
      <c r="A1" s="268" t="s">
        <v>1028</v>
      </c>
      <c r="B1" s="268"/>
      <c r="C1" s="268"/>
      <c r="D1" s="268"/>
      <c r="E1" s="268"/>
      <c r="F1" s="268"/>
      <c r="G1" s="268"/>
      <c r="H1" s="268"/>
      <c r="I1" s="268"/>
      <c r="J1" s="268"/>
      <c r="K1" s="61"/>
    </row>
    <row r="2" spans="1:11" x14ac:dyDescent="0.3">
      <c r="A2" s="255" t="s">
        <v>1029</v>
      </c>
      <c r="B2" s="255"/>
      <c r="C2" s="255"/>
      <c r="D2" s="255"/>
      <c r="E2" s="255"/>
      <c r="F2" s="255"/>
      <c r="G2" s="255"/>
      <c r="H2" s="255"/>
      <c r="I2" s="255"/>
      <c r="J2" s="255"/>
      <c r="K2" s="58"/>
    </row>
    <row r="3" spans="1:1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8"/>
    </row>
    <row r="4" spans="1:11" x14ac:dyDescent="0.3">
      <c r="A4" s="65"/>
      <c r="B4" s="65"/>
      <c r="C4" s="65"/>
      <c r="D4" s="65"/>
      <c r="E4" s="65"/>
      <c r="F4" s="65"/>
      <c r="G4" s="65"/>
      <c r="H4" s="65"/>
      <c r="I4" s="65"/>
      <c r="J4" s="58"/>
      <c r="K4" s="58"/>
    </row>
    <row r="5" spans="1:11" ht="15" thickBot="1" x14ac:dyDescent="0.35">
      <c r="A5" s="269" t="s">
        <v>1214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1" ht="15" thickBot="1" x14ac:dyDescent="0.35">
      <c r="A6" s="270" t="s">
        <v>1018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ht="143.25" customHeight="1" x14ac:dyDescent="0.3">
      <c r="A7" s="62" t="s">
        <v>1019</v>
      </c>
      <c r="B7" s="63" t="s">
        <v>283</v>
      </c>
      <c r="C7" s="63" t="s">
        <v>1032</v>
      </c>
      <c r="D7" s="63" t="s">
        <v>1020</v>
      </c>
      <c r="E7" s="63" t="s">
        <v>1021</v>
      </c>
      <c r="F7" s="63" t="s">
        <v>1022</v>
      </c>
      <c r="G7" s="63" t="s">
        <v>1023</v>
      </c>
      <c r="H7" s="63" t="s">
        <v>1024</v>
      </c>
      <c r="I7" s="63" t="s">
        <v>1025</v>
      </c>
      <c r="J7" s="63" t="s">
        <v>1026</v>
      </c>
      <c r="K7" s="64" t="s">
        <v>1027</v>
      </c>
    </row>
    <row r="8" spans="1:11" ht="27" customHeight="1" x14ac:dyDescent="0.3">
      <c r="A8" s="66" t="s">
        <v>1030</v>
      </c>
      <c r="B8" s="67" t="s">
        <v>1031</v>
      </c>
      <c r="C8" s="68">
        <v>13769963</v>
      </c>
      <c r="D8" s="68">
        <v>0</v>
      </c>
      <c r="E8" s="68">
        <v>0</v>
      </c>
      <c r="F8" s="68">
        <v>13796963</v>
      </c>
      <c r="G8" s="68">
        <v>0</v>
      </c>
      <c r="H8" s="68">
        <v>26136029</v>
      </c>
      <c r="I8" s="68">
        <v>13769963</v>
      </c>
      <c r="J8" s="68">
        <v>0</v>
      </c>
      <c r="K8" s="69">
        <v>0</v>
      </c>
    </row>
    <row r="9" spans="1:11" ht="28.2" x14ac:dyDescent="0.3">
      <c r="A9" s="66" t="s">
        <v>1033</v>
      </c>
      <c r="B9" s="67" t="s">
        <v>1034</v>
      </c>
      <c r="C9" s="68">
        <v>15000</v>
      </c>
      <c r="D9" s="68">
        <v>0</v>
      </c>
      <c r="E9" s="68">
        <v>-3700</v>
      </c>
      <c r="F9" s="68">
        <v>11300</v>
      </c>
      <c r="G9" s="68">
        <v>0</v>
      </c>
      <c r="H9" s="68">
        <v>0</v>
      </c>
      <c r="I9" s="68">
        <v>0</v>
      </c>
      <c r="J9" s="68">
        <v>0</v>
      </c>
      <c r="K9" s="69">
        <v>11300</v>
      </c>
    </row>
    <row r="10" spans="1:11" ht="28.2" x14ac:dyDescent="0.3">
      <c r="A10" s="66" t="s">
        <v>1035</v>
      </c>
      <c r="B10" s="67" t="s">
        <v>1036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15401343</v>
      </c>
      <c r="I10" s="68">
        <v>0</v>
      </c>
      <c r="J10" s="68">
        <v>0</v>
      </c>
      <c r="K10" s="69">
        <v>0</v>
      </c>
    </row>
    <row r="11" spans="1:11" ht="28.2" x14ac:dyDescent="0.3">
      <c r="A11" s="66" t="s">
        <v>1037</v>
      </c>
      <c r="B11" s="70" t="s">
        <v>1039</v>
      </c>
      <c r="C11" s="68">
        <v>3100000</v>
      </c>
      <c r="D11" s="68">
        <v>0</v>
      </c>
      <c r="E11" s="68">
        <v>0</v>
      </c>
      <c r="F11" s="68">
        <v>3100000</v>
      </c>
      <c r="G11" s="68">
        <v>0</v>
      </c>
      <c r="H11" s="68">
        <v>5490435</v>
      </c>
      <c r="I11" s="68">
        <v>3100000</v>
      </c>
      <c r="J11" s="68">
        <v>0</v>
      </c>
      <c r="K11" s="69">
        <v>0</v>
      </c>
    </row>
    <row r="12" spans="1:11" ht="15" thickBot="1" x14ac:dyDescent="0.35">
      <c r="A12" s="71"/>
      <c r="B12" s="72" t="s">
        <v>1038</v>
      </c>
      <c r="C12" s="73">
        <f t="shared" ref="C12:K12" si="0">SUM(C8:C11)</f>
        <v>16884963</v>
      </c>
      <c r="D12" s="73">
        <f t="shared" si="0"/>
        <v>0</v>
      </c>
      <c r="E12" s="73">
        <f t="shared" si="0"/>
        <v>-3700</v>
      </c>
      <c r="F12" s="73">
        <f t="shared" si="0"/>
        <v>16908263</v>
      </c>
      <c r="G12" s="73">
        <f t="shared" si="0"/>
        <v>0</v>
      </c>
      <c r="H12" s="73">
        <f t="shared" si="0"/>
        <v>47027807</v>
      </c>
      <c r="I12" s="73">
        <f t="shared" si="0"/>
        <v>16869963</v>
      </c>
      <c r="J12" s="73">
        <f t="shared" si="0"/>
        <v>0</v>
      </c>
      <c r="K12" s="74">
        <f t="shared" si="0"/>
        <v>11300</v>
      </c>
    </row>
  </sheetData>
  <mergeCells count="4">
    <mergeCell ref="A1:J1"/>
    <mergeCell ref="A2:J2"/>
    <mergeCell ref="A5:K5"/>
    <mergeCell ref="A6:K6"/>
  </mergeCells>
  <pageMargins left="3.937007874015748E-2" right="3.937007874015748E-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E13"/>
  <sheetViews>
    <sheetView workbookViewId="0">
      <selection sqref="A1:E1"/>
    </sheetView>
  </sheetViews>
  <sheetFormatPr defaultRowHeight="14.4" x14ac:dyDescent="0.3"/>
  <cols>
    <col min="1" max="1" width="9.44140625" bestFit="1" customWidth="1"/>
    <col min="2" max="2" width="47.554687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5" x14ac:dyDescent="0.3">
      <c r="A1" s="251" t="s">
        <v>1215</v>
      </c>
      <c r="B1" s="251"/>
      <c r="C1" s="251"/>
      <c r="D1" s="251"/>
      <c r="E1" s="251"/>
    </row>
    <row r="2" spans="1:5" x14ac:dyDescent="0.3">
      <c r="A2" s="251" t="s">
        <v>957</v>
      </c>
      <c r="B2" s="251"/>
      <c r="C2" s="251"/>
      <c r="D2" s="251"/>
      <c r="E2" s="251"/>
    </row>
    <row r="3" spans="1:5" x14ac:dyDescent="0.3">
      <c r="A3" s="251" t="s">
        <v>250</v>
      </c>
      <c r="B3" s="251"/>
      <c r="C3" s="251"/>
      <c r="D3" s="251"/>
      <c r="E3" s="251"/>
    </row>
    <row r="4" spans="1:5" x14ac:dyDescent="0.3">
      <c r="A4" s="251" t="s">
        <v>203</v>
      </c>
      <c r="B4" s="251"/>
      <c r="C4" s="251"/>
      <c r="D4" s="251"/>
      <c r="E4" s="251"/>
    </row>
    <row r="5" spans="1:5" x14ac:dyDescent="0.3">
      <c r="A5" s="201"/>
      <c r="B5" s="158"/>
      <c r="C5" s="171"/>
      <c r="D5" s="171"/>
      <c r="E5" s="171" t="str">
        <f>+'1.rovatösszesenek'!D5</f>
        <v>adatok Ft-ban</v>
      </c>
    </row>
    <row r="6" spans="1:5" ht="42" x14ac:dyDescent="0.3">
      <c r="A6" s="180" t="s">
        <v>1056</v>
      </c>
      <c r="B6" s="180" t="s">
        <v>283</v>
      </c>
      <c r="C6" s="181" t="s">
        <v>967</v>
      </c>
      <c r="D6" s="181" t="s">
        <v>968</v>
      </c>
      <c r="E6" s="181" t="s">
        <v>969</v>
      </c>
    </row>
    <row r="7" spans="1:5" x14ac:dyDescent="0.3">
      <c r="A7" s="185" t="s">
        <v>251</v>
      </c>
      <c r="B7" s="185" t="s">
        <v>796</v>
      </c>
      <c r="C7" s="185">
        <v>0</v>
      </c>
      <c r="D7" s="185">
        <v>0</v>
      </c>
      <c r="E7" s="185">
        <v>0</v>
      </c>
    </row>
    <row r="8" spans="1:5" x14ac:dyDescent="0.3">
      <c r="A8" s="185" t="s">
        <v>252</v>
      </c>
      <c r="B8" s="185" t="s">
        <v>797</v>
      </c>
      <c r="C8" s="185">
        <v>0</v>
      </c>
      <c r="D8" s="185">
        <v>0</v>
      </c>
      <c r="E8" s="185">
        <v>0</v>
      </c>
    </row>
    <row r="9" spans="1:5" x14ac:dyDescent="0.3">
      <c r="A9" s="185" t="s">
        <v>253</v>
      </c>
      <c r="B9" s="185" t="s">
        <v>798</v>
      </c>
      <c r="C9" s="185">
        <v>0</v>
      </c>
      <c r="D9" s="185">
        <v>0</v>
      </c>
      <c r="E9" s="185">
        <v>0</v>
      </c>
    </row>
    <row r="10" spans="1:5" x14ac:dyDescent="0.3">
      <c r="A10" s="185" t="s">
        <v>254</v>
      </c>
      <c r="B10" s="185" t="s">
        <v>799</v>
      </c>
      <c r="C10" s="185">
        <v>0</v>
      </c>
      <c r="D10" s="185">
        <v>0</v>
      </c>
      <c r="E10" s="185">
        <v>0</v>
      </c>
    </row>
    <row r="11" spans="1:5" x14ac:dyDescent="0.3">
      <c r="A11" s="185" t="s">
        <v>255</v>
      </c>
      <c r="B11" s="185" t="s">
        <v>800</v>
      </c>
      <c r="C11" s="185">
        <v>0</v>
      </c>
      <c r="D11" s="185">
        <v>0</v>
      </c>
      <c r="E11" s="185">
        <v>0</v>
      </c>
    </row>
    <row r="12" spans="1:5" x14ac:dyDescent="0.3">
      <c r="A12" s="182" t="s">
        <v>256</v>
      </c>
      <c r="B12" s="182" t="s">
        <v>166</v>
      </c>
      <c r="C12" s="182">
        <f>SUM(C7:C11)</f>
        <v>0</v>
      </c>
      <c r="D12" s="182">
        <f t="shared" ref="D12:E12" si="0">SUM(D7:D11)</f>
        <v>0</v>
      </c>
      <c r="E12" s="182">
        <f t="shared" si="0"/>
        <v>0</v>
      </c>
    </row>
    <row r="13" spans="1:5" ht="15.6" x14ac:dyDescent="0.3">
      <c r="C13" s="1"/>
    </row>
  </sheetData>
  <mergeCells count="4">
    <mergeCell ref="A4:E4"/>
    <mergeCell ref="A3:E3"/>
    <mergeCell ref="A2:E2"/>
    <mergeCell ref="A1:E1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</vt:i4>
      </vt:variant>
    </vt:vector>
  </HeadingPairs>
  <TitlesOfParts>
    <vt:vector size="23" baseType="lpstr">
      <vt:lpstr>1.rovatösszesenek</vt:lpstr>
      <vt:lpstr>2.kiad-bev.</vt:lpstr>
      <vt:lpstr>3.adó</vt:lpstr>
      <vt:lpstr>3.1.adó kedvezmények</vt:lpstr>
      <vt:lpstr>4.tám.bev.</vt:lpstr>
      <vt:lpstr>5.ktgv.tám.</vt:lpstr>
      <vt:lpstr>6.Kieg.tám.elszám.</vt:lpstr>
      <vt:lpstr>7.mutatószám</vt:lpstr>
      <vt:lpstr>8.felhalm.bev.</vt:lpstr>
      <vt:lpstr>9.EU tám.</vt:lpstr>
      <vt:lpstr>10.beruh.,feluj.</vt:lpstr>
      <vt:lpstr>11.tám.AH-n kív.</vt:lpstr>
      <vt:lpstr>12.ellátottak</vt:lpstr>
      <vt:lpstr>13létszám</vt:lpstr>
      <vt:lpstr>14.pénzforg.mérleg</vt:lpstr>
      <vt:lpstr>15.mérleg</vt:lpstr>
      <vt:lpstr>16.maradvány</vt:lpstr>
      <vt:lpstr>17.eredmény</vt:lpstr>
      <vt:lpstr>18.pénzeszköz változás</vt:lpstr>
      <vt:lpstr>19.COFOG kiadás</vt:lpstr>
      <vt:lpstr>20.COFOG bevétel</vt:lpstr>
      <vt:lpstr>'13létszám'!Nyomtatási_terület</vt:lpstr>
      <vt:lpstr>'15.mérleg'!Nyomtatási_terület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2020-06-02T08:21:06Z</cp:lastPrinted>
  <dcterms:created xsi:type="dcterms:W3CDTF">2014-02-16T16:34:25Z</dcterms:created>
  <dcterms:modified xsi:type="dcterms:W3CDTF">2020-07-16T11:53:32Z</dcterms:modified>
</cp:coreProperties>
</file>