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2"/>
  </bookViews>
  <sheets>
    <sheet name="01.mell" sheetId="1" r:id="rId1"/>
    <sheet name="02.mell" sheetId="2" r:id="rId2"/>
    <sheet name="03.mell" sheetId="3" r:id="rId3"/>
    <sheet name="04.mell" sheetId="4" r:id="rId4"/>
    <sheet name="05.mell" sheetId="5" r:id="rId5"/>
    <sheet name="06.mell" sheetId="6" r:id="rId6"/>
    <sheet name="7-8mell" sheetId="7" r:id="rId7"/>
    <sheet name="9.mell" sheetId="8" r:id="rId8"/>
    <sheet name="10.mell" sheetId="9" r:id="rId9"/>
    <sheet name="11.mell" sheetId="10" r:id="rId10"/>
    <sheet name="12.mell" sheetId="11" r:id="rId11"/>
    <sheet name="13.mell" sheetId="12" r:id="rId12"/>
    <sheet name="14.mell" sheetId="13" r:id="rId13"/>
    <sheet name="15 mell." sheetId="14" r:id="rId14"/>
    <sheet name="Munka1" sheetId="15" r:id="rId15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Titles" localSheetId="13">'15 mell.'!$1:$6</definedName>
    <definedName name="_xlnm.Print_Area" localSheetId="4">'05.mell'!$A$1:$Q$82</definedName>
    <definedName name="_xlnm.Print_Area" localSheetId="5">'06.mell'!$A$1:$Q$90</definedName>
  </definedNames>
  <calcPr fullCalcOnLoad="1"/>
</workbook>
</file>

<file path=xl/sharedStrings.xml><?xml version="1.0" encoding="utf-8"?>
<sst xmlns="http://schemas.openxmlformats.org/spreadsheetml/2006/main" count="1154" uniqueCount="608">
  <si>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</si>
  <si>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</si>
  <si>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</si>
  <si>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</si>
  <si>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</si>
  <si>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</si>
  <si>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</si>
  <si>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</si>
  <si>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</si>
  <si>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</si>
  <si>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</si>
  <si>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</si>
  <si>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</si>
  <si>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</si>
  <si>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belülre (K506)</t>
  </si>
  <si>
    <t>Egyéb működési célú támogatások államháztartáson kívülre(K511)</t>
  </si>
  <si>
    <t>Tartalékok (K512)</t>
  </si>
  <si>
    <t>Egyéb működési célú kiadások (K5)</t>
  </si>
  <si>
    <t>Hitel-, kölcsöntörlesztés államháztartáson kívülre (K911)</t>
  </si>
  <si>
    <t>Belföldi értékpapírok kiadásai (K912)</t>
  </si>
  <si>
    <t>Belföldi finanszírozás kiadásai (K91)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</si>
  <si>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</si>
  <si>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</si>
  <si>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</si>
  <si>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</si>
  <si>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</si>
  <si>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</si>
  <si>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</si>
  <si>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</si>
  <si>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</si>
  <si>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</si>
  <si>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</si>
  <si>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</si>
  <si>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</si>
  <si>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</si>
  <si>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</si>
  <si>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</si>
  <si>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</si>
  <si>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</si>
  <si>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</si>
  <si>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</si>
  <si>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</si>
  <si>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</si>
  <si>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</si>
  <si>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</si>
  <si>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</si>
  <si>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</si>
  <si>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</si>
  <si>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</si>
  <si>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</si>
  <si>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</si>
  <si>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</si>
  <si>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</si>
  <si>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</si>
  <si>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</si>
  <si>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</si>
  <si>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</si>
  <si>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</si>
  <si>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</si>
  <si>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</si>
  <si>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</si>
  <si>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</si>
  <si>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</si>
  <si>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</si>
  <si>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</si>
  <si>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</si>
  <si>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</si>
  <si>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</si>
  <si>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</si>
  <si>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</si>
  <si>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</si>
  <si>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</si>
  <si>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</si>
  <si>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</si>
  <si>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</si>
  <si>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</si>
  <si>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</si>
  <si>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</si>
  <si>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</si>
  <si>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</si>
  <si>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</si>
  <si>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</si>
  <si>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</si>
  <si>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</si>
  <si>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</si>
  <si>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</si>
  <si>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</si>
  <si>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</si>
  <si>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</si>
  <si>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</si>
  <si>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</si>
  <si>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</si>
  <si>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</si>
  <si>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</si>
  <si>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</si>
  <si>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</si>
  <si>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</si>
  <si>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</si>
  <si>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</si>
  <si>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Tarpa Nagyközség Önkormányzata</t>
  </si>
  <si>
    <t>Tarpai Közös Önkormányzati Hivatal</t>
  </si>
  <si>
    <t>Tarpai Óvoda, Bölcsőde és Konyha</t>
  </si>
  <si>
    <t>II.Rákóczi Ferenc Művelődési Ház és Könyvtár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</si>
  <si>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</si>
  <si>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</si>
  <si>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</si>
  <si>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</si>
  <si>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</si>
  <si>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</si>
  <si>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</si>
  <si>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</si>
  <si>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</si>
  <si>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</si>
  <si>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</si>
  <si>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</si>
  <si>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</si>
  <si>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</si>
  <si>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</si>
  <si>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</si>
  <si>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</si>
  <si>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</si>
  <si>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</si>
  <si>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</si>
  <si>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</si>
  <si>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</si>
  <si>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</si>
  <si>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</si>
  <si>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</si>
  <si>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</si>
  <si>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</si>
  <si>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</si>
  <si>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</si>
  <si>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</si>
  <si>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</si>
  <si>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</si>
  <si>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</si>
  <si>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</si>
  <si>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</si>
  <si>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</si>
  <si>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</si>
  <si>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</si>
  <si>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</si>
  <si>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</si>
  <si>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</si>
  <si>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</si>
  <si>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</si>
  <si>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</si>
  <si>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</si>
  <si>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</si>
  <si>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</si>
  <si>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</si>
  <si>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</si>
  <si>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</si>
  <si>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</si>
  <si>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</si>
  <si>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</si>
  <si>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</si>
  <si>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</si>
  <si>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</si>
  <si>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</si>
  <si>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</si>
  <si>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</si>
  <si>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</si>
  <si>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</si>
  <si>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</si>
  <si>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</si>
  <si>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</si>
  <si>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</si>
  <si>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</si>
  <si>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</si>
  <si>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</si>
  <si>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</si>
  <si>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</si>
  <si>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</si>
  <si>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</si>
  <si>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</si>
  <si>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</si>
  <si>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</si>
  <si>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</si>
  <si>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</si>
  <si>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</si>
  <si>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</si>
  <si>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</si>
  <si>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</si>
  <si>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</si>
  <si>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</si>
  <si>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</si>
  <si>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</si>
  <si>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</si>
  <si>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</si>
  <si>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</si>
  <si>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</si>
  <si>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</si>
  <si>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</si>
  <si>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</si>
  <si>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</si>
  <si>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</si>
  <si>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</si>
  <si>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</si>
  <si>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</si>
  <si>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</si>
  <si>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</si>
  <si>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</si>
  <si>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</si>
  <si>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</si>
  <si>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</si>
  <si>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</si>
  <si>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</si>
  <si>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</si>
  <si>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</si>
  <si>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</si>
  <si>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</si>
  <si>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</si>
  <si>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</si>
  <si>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</si>
  <si>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</si>
  <si>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</si>
  <si>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</si>
  <si>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</si>
  <si>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</si>
  <si>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</si>
  <si>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</si>
  <si>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</si>
  <si>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</si>
  <si>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</si>
  <si>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</si>
  <si>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</si>
  <si>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</si>
  <si>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</si>
  <si>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</si>
  <si>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</si>
  <si>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</si>
  <si>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</si>
  <si>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</si>
  <si>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</si>
  <si>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</si>
  <si>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</si>
  <si>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</si>
  <si>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</si>
  <si>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</si>
  <si>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</si>
  <si>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</si>
  <si>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</si>
  <si>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</si>
  <si>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</si>
  <si>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</si>
  <si>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</si>
  <si>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</si>
  <si>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</si>
  <si>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</si>
  <si>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</si>
  <si>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</si>
  <si>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</si>
  <si>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</si>
  <si>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</si>
  <si>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</si>
  <si>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</si>
  <si>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</si>
  <si>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</si>
  <si>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</si>
  <si>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</si>
  <si>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</si>
  <si>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</si>
  <si>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</si>
  <si>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</si>
  <si>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</si>
  <si>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</si>
  <si>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</si>
  <si>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</si>
  <si>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</si>
  <si>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</si>
  <si>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</si>
  <si>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</si>
  <si>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</si>
  <si>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</si>
  <si>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</si>
  <si>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</si>
  <si>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</si>
  <si>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</si>
  <si>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</si>
  <si>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</si>
  <si>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</si>
  <si>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</si>
  <si>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</si>
  <si>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</si>
  <si>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</si>
  <si>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</si>
  <si>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</si>
  <si>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</si>
  <si>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</si>
  <si>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</si>
  <si>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</si>
  <si>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</si>
  <si>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</si>
  <si>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</si>
  <si>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</si>
  <si>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</si>
  <si>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</si>
  <si>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</si>
  <si>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</si>
  <si>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</si>
  <si>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</si>
  <si>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</si>
  <si>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</si>
  <si>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</si>
  <si>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</si>
  <si>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</si>
  <si>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</si>
  <si>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</si>
  <si>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</si>
  <si>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</si>
  <si>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</si>
  <si>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</si>
  <si>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II. Felújítási kiadások feladatonként</t>
  </si>
  <si>
    <t>Felújítás  megnevezése</t>
  </si>
  <si>
    <t>Ingatlanok beszerzése, létesítése(K62)</t>
  </si>
  <si>
    <t>közfoglalkoztatás eszözök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</si>
  <si>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</si>
  <si>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</si>
  <si>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</si>
  <si>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</si>
  <si>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</si>
  <si>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</si>
  <si>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</si>
  <si>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</si>
  <si>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</si>
  <si>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</si>
  <si>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</si>
  <si>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</si>
  <si>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Felhalmozási célú hiteltörlesztés (tőke+kamat)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</si>
  <si>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</si>
  <si>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</si>
  <si>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</si>
  <si>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</si>
  <si>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</si>
  <si>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</si>
  <si>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</si>
  <si>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</si>
  <si>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</si>
  <si>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</si>
  <si>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</si>
  <si>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</si>
  <si>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</si>
  <si>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</si>
  <si>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</si>
  <si>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</si>
  <si>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</si>
  <si>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</si>
  <si>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</si>
  <si>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</si>
  <si>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</si>
  <si>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</si>
  <si>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</si>
  <si>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</si>
  <si>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</si>
  <si>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</si>
  <si>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</si>
  <si>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</si>
  <si>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</si>
  <si>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</si>
  <si>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</si>
  <si>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</si>
  <si>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</si>
  <si>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</si>
  <si>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</si>
  <si>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</si>
  <si>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</si>
  <si>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</si>
  <si>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</si>
  <si>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</si>
  <si>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</si>
  <si>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</si>
  <si>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</si>
  <si>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</si>
  <si>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</si>
  <si>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</si>
  <si>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</si>
  <si>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</si>
  <si>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</si>
  <si>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</si>
  <si>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gyermekétkeztetés óvoda, iskola önk.rendelet alapján</t>
  </si>
  <si>
    <t>TARPA NAGYKÖZSÉG ÖNKORMÁNYZATA</t>
  </si>
  <si>
    <t>M e g n e v e z é s</t>
  </si>
  <si>
    <t>Előző évi       eFt</t>
  </si>
  <si>
    <t>Tárgyévi      eFt</t>
  </si>
  <si>
    <t>Változás   %-a</t>
  </si>
  <si>
    <t>Tarpa Nagyközség Önkormányzat</t>
  </si>
  <si>
    <t>Tarpa Közös  Polgármesteri Hivatala</t>
  </si>
  <si>
    <t>Tarpai Óvoda, Bőlcsőde és Konyha</t>
  </si>
  <si>
    <t>II Rákóczi Ferenc Művelődési Ház és Könyvtár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</si>
  <si>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</si>
  <si>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</si>
  <si>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</si>
  <si>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</si>
  <si>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</si>
  <si>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</si>
  <si>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</si>
  <si>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</si>
  <si>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</si>
  <si>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</si>
  <si>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</si>
  <si>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</si>
  <si>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</si>
  <si>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</si>
  <si>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</si>
  <si>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</si>
  <si>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</si>
  <si>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</si>
  <si>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</si>
  <si>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</si>
  <si>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</si>
  <si>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</si>
  <si>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</si>
  <si>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</si>
  <si>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</si>
  <si>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</si>
  <si>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</si>
  <si>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</si>
  <si>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</si>
  <si>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</si>
  <si>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</si>
  <si>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</si>
  <si>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</si>
  <si>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</si>
  <si>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</si>
  <si>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</si>
  <si>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</si>
  <si>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</si>
  <si>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</si>
  <si>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</si>
  <si>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</si>
  <si>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</si>
  <si>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</si>
  <si>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</si>
  <si>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</si>
  <si>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</si>
  <si>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</si>
  <si>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I. Működési célú (folyó) bevételek, működési célú (folyó) kiadások mérlege
(Önkormányzati szinten)</t>
  </si>
  <si>
    <t xml:space="preserve"> Ezer forintban !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</si>
  <si>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</si>
  <si>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</si>
  <si>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</si>
  <si>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</si>
  <si>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</si>
  <si>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</si>
  <si>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</si>
  <si>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</si>
  <si>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</si>
  <si>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</si>
  <si>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</si>
  <si>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</si>
  <si>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</si>
  <si>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</si>
  <si>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</si>
  <si>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</si>
  <si>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</si>
  <si>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</si>
  <si>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</si>
  <si>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</si>
  <si>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</si>
  <si>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</si>
  <si>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</si>
  <si>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</si>
  <si>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</si>
  <si>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</si>
  <si>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</si>
  <si>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</si>
  <si>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</si>
  <si>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</si>
  <si>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</si>
  <si>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</si>
  <si>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</si>
  <si>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</si>
  <si>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</si>
  <si>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</si>
  <si>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</si>
  <si>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</si>
  <si>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</si>
  <si>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</si>
  <si>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</si>
  <si>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</si>
  <si>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</si>
  <si>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</si>
  <si>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</si>
  <si>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</si>
  <si>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</si>
  <si>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</si>
  <si>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</si>
  <si>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</si>
  <si>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</si>
  <si>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</si>
  <si>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</si>
  <si>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</si>
  <si>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</si>
  <si>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</si>
  <si>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</si>
  <si>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</si>
  <si>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</si>
  <si>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</si>
  <si>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</si>
  <si>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</si>
  <si>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</si>
  <si>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</si>
  <si>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</si>
  <si>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</si>
  <si>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</si>
  <si>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</si>
  <si>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</si>
  <si>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</si>
  <si>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</si>
  <si>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</si>
  <si>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</si>
  <si>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</si>
  <si>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</si>
  <si>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</si>
  <si>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</si>
  <si>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</si>
  <si>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</si>
  <si>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</si>
  <si>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</si>
  <si>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</si>
  <si>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</si>
  <si>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</si>
  <si>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</si>
  <si>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</si>
  <si>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</si>
  <si>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</si>
  <si>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</si>
  <si>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</si>
  <si>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</si>
  <si>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</si>
  <si>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</si>
  <si>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</si>
  <si>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</si>
  <si>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</si>
  <si>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</si>
  <si>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</si>
  <si>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</si>
  <si>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</si>
  <si>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</si>
  <si>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</si>
  <si>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</si>
  <si>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</si>
  <si>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</si>
  <si>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</si>
  <si>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</si>
  <si>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</si>
  <si>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</si>
  <si>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</si>
  <si>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</si>
  <si>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</si>
  <si>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</si>
  <si>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</si>
  <si>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</si>
  <si>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</si>
  <si>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</si>
  <si>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</si>
  <si>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</si>
  <si>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</si>
  <si>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</si>
  <si>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</si>
  <si>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</si>
  <si>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</si>
  <si>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</si>
  <si>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</si>
  <si>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Tarpai Kiskuruc Óvoda, Bölcsőde és Konyha</t>
  </si>
  <si>
    <t>Tarpai Kiskuruc Óvoda, Bőlcsőde és Konyha</t>
  </si>
  <si>
    <t>Adatok: forintban!</t>
  </si>
  <si>
    <t>2016 költségvetési beszámoló záró adatai</t>
  </si>
  <si>
    <t>I. Beruházási kiadások feladatonként</t>
  </si>
  <si>
    <t>közfeladatot ellátó épületek felújítása</t>
  </si>
  <si>
    <t>Helyi önkormányzatok kiegészítő támogatásai        (B115)</t>
  </si>
  <si>
    <t>Elszámolásból származó bevételek      (B116)</t>
  </si>
  <si>
    <t>2019.</t>
  </si>
  <si>
    <t>2020.</t>
  </si>
  <si>
    <t>Informatikai eszközök beszerzése, létesítése(K63) ASP eszközök</t>
  </si>
  <si>
    <t>szennyvíz beruházás</t>
  </si>
  <si>
    <t xml:space="preserve">  b</t>
  </si>
  <si>
    <t>A 2019 évi előirányzatból kötelező feladat</t>
  </si>
  <si>
    <t xml:space="preserve">A 2019 évi előirányzatból önként vállalt feladat </t>
  </si>
  <si>
    <t xml:space="preserve">A 2019 évi előirányzatból államigazgatási feladat </t>
  </si>
  <si>
    <t>2019. évi tervadatok</t>
  </si>
  <si>
    <t>2019. évi módosított előirányzat</t>
  </si>
  <si>
    <t>2019. évi teljesítés</t>
  </si>
  <si>
    <t>2019. évi teljesítés %</t>
  </si>
  <si>
    <t xml:space="preserve">
2019. évi teljesítés
</t>
  </si>
  <si>
    <t>2019. elötti kifizetés</t>
  </si>
  <si>
    <t>2019
után</t>
  </si>
  <si>
    <t>2021.</t>
  </si>
  <si>
    <t>2021. után</t>
  </si>
  <si>
    <t>Vagyonmérleg 2019. december 31.</t>
  </si>
  <si>
    <t>2019 ÉV</t>
  </si>
  <si>
    <t>2019  auditált egyszerűsített beszámoló záró adatai</t>
  </si>
  <si>
    <t>TARPA NAGYKÖZSÉG ÖNKORMÁNYZAT VAGYONKIMUTATÁS
a könyvviteli mérlegben értékkel szereplő eszközökről
2019.</t>
  </si>
  <si>
    <t>4. melléklet a 7/2020.(VI. 26.) önkormányzati határozathoz</t>
  </si>
  <si>
    <t>1. melléklet a 7/2020.(VI.26.) önkormányzati határozathoz</t>
  </si>
  <si>
    <t>2. melléklet a 7/2020.(VI.26.) önkormányzati határozathoz</t>
  </si>
  <si>
    <t>3. melléklet a 7/2020.(VI. 26.) önkormányzati határozathoz</t>
  </si>
  <si>
    <t>5. melléklet a 7/2020.(VI. 26.) önkormányzati rendelethez</t>
  </si>
  <si>
    <t>7. melléklet a 7/2020.(VI. 26.) önkormányzati határozathoz</t>
  </si>
  <si>
    <t>8. melléklet a 7/2020. (VI. 26.) önkormányzati határozathoz</t>
  </si>
  <si>
    <t>10. melléklet a 7/2020.(VI. 26.) önkormányzati rendelethez</t>
  </si>
  <si>
    <t>13. melléklet a 7/2020. (VI. 26.) önkormányzati rendelethez</t>
  </si>
  <si>
    <t>6. melléklet a 7/2020.(VI. 26.) önkormányzati rendelethez</t>
  </si>
  <si>
    <t>9. melléklet a 7/2020.(VI. 26.) önkormányzati rendelethez</t>
  </si>
  <si>
    <t>11. melléklet a 7/2020. (VI. 26.) önkormányzati rendelethez</t>
  </si>
  <si>
    <t>12. melléklet a 7/2020.(VI. 26.) önkormányzati rendelethez</t>
  </si>
  <si>
    <t>14. melléklet a 7/2020.(VI. 26.)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</si>
</sst>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#,###"/>
    <numFmt numFmtId="174" formatCode="#"/>
    <numFmt numFmtId="175" formatCode="#,###__"/>
    <numFmt numFmtId="176" formatCode="#,##0.00__;\-#,##0.00__"/>
    <numFmt numFmtId="177" formatCode="00"/>
    <numFmt numFmtId="178" formatCode="#,###__;\-\ #,###__"/>
    <numFmt numFmtId="179" formatCode="#,##0.0"/>
  </numFmts>
  <fonts count="53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.5"/>
      <name val="MS Sans Serif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9"/>
      </patternFill>
    </fill>
    <fill>
      <patternFill patternType="darkHorizontal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3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0" borderId="7" applyNumberFormat="0" applyFon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8" applyNumberFormat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6" borderId="1" applyNumberFormat="0" applyAlignment="0" applyProtection="0"/>
    <xf numFmtId="9" fontId="1" fillId="0" borderId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9" borderId="0" xfId="0" applyFont="1" applyFill="1" applyAlignment="1">
      <alignment/>
    </xf>
    <xf numFmtId="0" fontId="2" fillId="29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3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vertical="center" wrapText="1"/>
    </xf>
    <xf numFmtId="173" fontId="10" fillId="0" borderId="0" xfId="0" applyNumberFormat="1" applyFont="1" applyAlignment="1">
      <alignment horizontal="right" vertical="center"/>
    </xf>
    <xf numFmtId="173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1" fillId="29" borderId="0" xfId="0" applyFont="1" applyFill="1" applyBorder="1" applyAlignment="1">
      <alignment/>
    </xf>
    <xf numFmtId="173" fontId="1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173" fontId="13" fillId="0" borderId="17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vertical="center" wrapText="1"/>
      <protection locked="0"/>
    </xf>
    <xf numFmtId="173" fontId="13" fillId="0" borderId="21" xfId="0" applyNumberFormat="1" applyFont="1" applyBorder="1" applyAlignment="1" applyProtection="1">
      <alignment vertical="center" wrapText="1"/>
      <protection locked="0"/>
    </xf>
    <xf numFmtId="173" fontId="13" fillId="0" borderId="22" xfId="0" applyNumberFormat="1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173" fontId="15" fillId="30" borderId="24" xfId="0" applyNumberFormat="1" applyFont="1" applyFill="1" applyBorder="1" applyAlignment="1">
      <alignment vertical="center" wrapText="1"/>
    </xf>
    <xf numFmtId="173" fontId="15" fillId="30" borderId="25" xfId="0" applyNumberFormat="1" applyFont="1" applyFill="1" applyBorder="1" applyAlignment="1">
      <alignment vertical="center" wrapText="1"/>
    </xf>
    <xf numFmtId="173" fontId="13" fillId="0" borderId="16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16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3" fontId="1" fillId="0" borderId="1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26" borderId="10" xfId="0" applyFont="1" applyFill="1" applyBorder="1" applyAlignment="1">
      <alignment horizontal="center" wrapText="1"/>
    </xf>
    <xf numFmtId="3" fontId="1" fillId="29" borderId="10" xfId="0" applyNumberFormat="1" applyFont="1" applyFill="1" applyBorder="1" applyAlignment="1">
      <alignment horizontal="right" vertical="top" wrapText="1"/>
    </xf>
    <xf numFmtId="0" fontId="1" fillId="26" borderId="18" xfId="0" applyFont="1" applyFill="1" applyBorder="1" applyAlignment="1">
      <alignment horizontal="center" wrapText="1"/>
    </xf>
    <xf numFmtId="0" fontId="1" fillId="26" borderId="11" xfId="0" applyFont="1" applyFill="1" applyBorder="1" applyAlignment="1">
      <alignment horizontal="center" wrapText="1"/>
    </xf>
    <xf numFmtId="3" fontId="1" fillId="29" borderId="18" xfId="0" applyNumberFormat="1" applyFont="1" applyFill="1" applyBorder="1" applyAlignment="1">
      <alignment horizontal="right" vertical="top" wrapText="1"/>
    </xf>
    <xf numFmtId="3" fontId="1" fillId="29" borderId="11" xfId="0" applyNumberFormat="1" applyFont="1" applyFill="1" applyBorder="1" applyAlignment="1">
      <alignment horizontal="right" vertical="top" wrapText="1"/>
    </xf>
    <xf numFmtId="178" fontId="1" fillId="29" borderId="26" xfId="40" applyNumberFormat="1" applyFont="1" applyFill="1" applyBorder="1" applyAlignment="1" applyProtection="1" quotePrefix="1">
      <alignment horizontal="right" vertical="center"/>
      <protection locked="0"/>
    </xf>
    <xf numFmtId="178" fontId="3" fillId="29" borderId="26" xfId="58" applyNumberFormat="1" applyFont="1" applyFill="1" applyBorder="1" applyAlignment="1" applyProtection="1">
      <alignment horizontal="right" vertical="center"/>
      <protection/>
    </xf>
    <xf numFmtId="178" fontId="3" fillId="29" borderId="26" xfId="58" applyNumberFormat="1" applyFont="1" applyFill="1" applyBorder="1" applyAlignment="1">
      <alignment horizontal="right" vertical="center"/>
      <protection/>
    </xf>
    <xf numFmtId="178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2" fillId="16" borderId="28" xfId="0" applyFont="1" applyFill="1" applyBorder="1" applyAlignment="1">
      <alignment horizontal="center" vertical="top" wrapText="1"/>
    </xf>
    <xf numFmtId="3" fontId="1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/>
    </xf>
    <xf numFmtId="0" fontId="1" fillId="26" borderId="28" xfId="0" applyFont="1" applyFill="1" applyBorder="1" applyAlignment="1">
      <alignment horizontal="center" wrapText="1"/>
    </xf>
    <xf numFmtId="3" fontId="1" fillId="29" borderId="28" xfId="0" applyNumberFormat="1" applyFont="1" applyFill="1" applyBorder="1" applyAlignment="1">
      <alignment horizontal="right" vertical="top" wrapText="1"/>
    </xf>
    <xf numFmtId="0" fontId="1" fillId="0" borderId="30" xfId="0" applyFont="1" applyBorder="1" applyAlignment="1">
      <alignment horizontal="center" wrapText="1"/>
    </xf>
    <xf numFmtId="0" fontId="2" fillId="16" borderId="30" xfId="0" applyFont="1" applyFill="1" applyBorder="1" applyAlignment="1">
      <alignment horizontal="center" vertical="top" wrapText="1"/>
    </xf>
    <xf numFmtId="3" fontId="1" fillId="0" borderId="30" xfId="0" applyNumberFormat="1" applyFont="1" applyBorder="1" applyAlignment="1">
      <alignment/>
    </xf>
    <xf numFmtId="3" fontId="3" fillId="0" borderId="30" xfId="0" applyNumberFormat="1" applyFont="1" applyBorder="1" applyAlignment="1">
      <alignment horizontal="right" vertical="top" wrapText="1"/>
    </xf>
    <xf numFmtId="3" fontId="1" fillId="0" borderId="30" xfId="0" applyNumberFormat="1" applyFont="1" applyBorder="1" applyAlignment="1">
      <alignment horizontal="right" vertical="top" wrapText="1"/>
    </xf>
    <xf numFmtId="3" fontId="1" fillId="0" borderId="31" xfId="0" applyNumberFormat="1" applyFont="1" applyBorder="1" applyAlignment="1">
      <alignment/>
    </xf>
    <xf numFmtId="0" fontId="1" fillId="26" borderId="30" xfId="0" applyFont="1" applyFill="1" applyBorder="1" applyAlignment="1">
      <alignment horizontal="center" wrapText="1"/>
    </xf>
    <xf numFmtId="3" fontId="1" fillId="29" borderId="30" xfId="0" applyNumberFormat="1" applyFont="1" applyFill="1" applyBorder="1" applyAlignment="1">
      <alignment horizontal="right" vertical="top" wrapText="1"/>
    </xf>
    <xf numFmtId="3" fontId="1" fillId="29" borderId="3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78" fontId="1" fillId="29" borderId="32" xfId="40" applyNumberFormat="1" applyFont="1" applyFill="1" applyBorder="1" applyAlignment="1" applyProtection="1" quotePrefix="1">
      <alignment horizontal="right" vertical="center"/>
      <protection locked="0"/>
    </xf>
    <xf numFmtId="178" fontId="3" fillId="29" borderId="32" xfId="58" applyNumberFormat="1" applyFont="1" applyFill="1" applyBorder="1" applyAlignment="1" applyProtection="1">
      <alignment horizontal="right" vertical="center"/>
      <protection/>
    </xf>
    <xf numFmtId="178" fontId="3" fillId="29" borderId="32" xfId="58" applyNumberFormat="1" applyFont="1" applyFill="1" applyBorder="1" applyAlignment="1">
      <alignment horizontal="right" vertical="center"/>
      <protection/>
    </xf>
    <xf numFmtId="178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12" fillId="26" borderId="34" xfId="58" applyFont="1" applyFill="1" applyBorder="1" applyAlignment="1">
      <alignment horizontal="center" vertical="center" wrapText="1"/>
      <protection/>
    </xf>
    <xf numFmtId="0" fontId="12" fillId="26" borderId="35" xfId="58" applyFont="1" applyFill="1" applyBorder="1" applyAlignment="1">
      <alignment horizontal="center" vertical="center" wrapText="1"/>
      <protection/>
    </xf>
    <xf numFmtId="0" fontId="6" fillId="26" borderId="36" xfId="0" applyFont="1" applyFill="1" applyBorder="1" applyAlignment="1" applyProtection="1">
      <alignment horizontal="center" vertical="center" wrapText="1"/>
      <protection/>
    </xf>
    <xf numFmtId="0" fontId="18" fillId="26" borderId="37" xfId="0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26" xfId="0" applyBorder="1" applyAlignment="1">
      <alignment horizontal="left"/>
    </xf>
    <xf numFmtId="0" fontId="21" fillId="0" borderId="26" xfId="0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0" borderId="27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21" fillId="0" borderId="18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173" fontId="15" fillId="26" borderId="10" xfId="0" applyNumberFormat="1" applyFont="1" applyFill="1" applyBorder="1" applyAlignment="1">
      <alignment horizontal="center" vertical="center" wrapText="1"/>
    </xf>
    <xf numFmtId="173" fontId="15" fillId="26" borderId="10" xfId="0" applyNumberFormat="1" applyFont="1" applyFill="1" applyBorder="1" applyAlignment="1">
      <alignment horizontal="center" vertical="center"/>
    </xf>
    <xf numFmtId="173" fontId="15" fillId="0" borderId="10" xfId="0" applyNumberFormat="1" applyFont="1" applyBorder="1" applyAlignment="1">
      <alignment horizontal="left" vertical="center" wrapText="1" indent="1"/>
    </xf>
    <xf numFmtId="173" fontId="13" fillId="31" borderId="10" xfId="0" applyNumberFormat="1" applyFont="1" applyFill="1" applyBorder="1" applyAlignment="1">
      <alignment vertical="center" wrapText="1"/>
    </xf>
    <xf numFmtId="173" fontId="15" fillId="29" borderId="10" xfId="0" applyNumberFormat="1" applyFont="1" applyFill="1" applyBorder="1" applyAlignment="1" applyProtection="1">
      <alignment vertical="center" wrapText="1"/>
      <protection/>
    </xf>
    <xf numFmtId="173" fontId="15" fillId="29" borderId="10" xfId="0" applyNumberFormat="1" applyFont="1" applyFill="1" applyBorder="1" applyAlignment="1">
      <alignment vertical="center" wrapText="1"/>
    </xf>
    <xf numFmtId="173" fontId="13" fillId="0" borderId="10" xfId="0" applyNumberFormat="1" applyFont="1" applyBorder="1" applyAlignment="1" applyProtection="1">
      <alignment horizontal="left" vertical="center" wrapText="1" indent="1"/>
      <protection locked="0"/>
    </xf>
    <xf numFmtId="174" fontId="13" fillId="29" borderId="10" xfId="0" applyNumberFormat="1" applyFont="1" applyFill="1" applyBorder="1" applyAlignment="1" applyProtection="1">
      <alignment vertical="center" wrapText="1"/>
      <protection locked="0"/>
    </xf>
    <xf numFmtId="173" fontId="13" fillId="29" borderId="10" xfId="0" applyNumberFormat="1" applyFont="1" applyFill="1" applyBorder="1" applyAlignment="1" applyProtection="1">
      <alignment vertical="center" wrapText="1"/>
      <protection locked="0"/>
    </xf>
    <xf numFmtId="173" fontId="15" fillId="26" borderId="45" xfId="0" applyNumberFormat="1" applyFont="1" applyFill="1" applyBorder="1" applyAlignment="1">
      <alignment horizontal="centerContinuous" vertical="center"/>
    </xf>
    <xf numFmtId="173" fontId="15" fillId="26" borderId="46" xfId="0" applyNumberFormat="1" applyFont="1" applyFill="1" applyBorder="1" applyAlignment="1">
      <alignment horizontal="centerContinuous" vertical="center"/>
    </xf>
    <xf numFmtId="173" fontId="15" fillId="26" borderId="18" xfId="0" applyNumberFormat="1" applyFont="1" applyFill="1" applyBorder="1" applyAlignment="1">
      <alignment horizontal="center" vertical="center" wrapText="1"/>
    </xf>
    <xf numFmtId="173" fontId="15" fillId="26" borderId="11" xfId="0" applyNumberFormat="1" applyFont="1" applyFill="1" applyBorder="1" applyAlignment="1">
      <alignment horizontal="center" vertical="center" wrapText="1"/>
    </xf>
    <xf numFmtId="173" fontId="15" fillId="0" borderId="18" xfId="0" applyNumberFormat="1" applyFont="1" applyBorder="1" applyAlignment="1">
      <alignment horizontal="center" vertical="center" wrapText="1"/>
    </xf>
    <xf numFmtId="173" fontId="15" fillId="29" borderId="11" xfId="0" applyNumberFormat="1" applyFont="1" applyFill="1" applyBorder="1" applyAlignment="1">
      <alignment vertical="center" wrapText="1"/>
    </xf>
    <xf numFmtId="173" fontId="13" fillId="29" borderId="11" xfId="0" applyNumberFormat="1" applyFont="1" applyFill="1" applyBorder="1" applyAlignment="1" applyProtection="1">
      <alignment vertical="center" wrapText="1"/>
      <protection locked="0"/>
    </xf>
    <xf numFmtId="173" fontId="15" fillId="29" borderId="11" xfId="0" applyNumberFormat="1" applyFont="1" applyFill="1" applyBorder="1" applyAlignment="1" applyProtection="1">
      <alignment vertical="center" wrapText="1"/>
      <protection/>
    </xf>
    <xf numFmtId="173" fontId="15" fillId="0" borderId="20" xfId="0" applyNumberFormat="1" applyFont="1" applyBorder="1" applyAlignment="1">
      <alignment horizontal="center" vertical="center" wrapText="1"/>
    </xf>
    <xf numFmtId="173" fontId="15" fillId="0" borderId="21" xfId="0" applyNumberFormat="1" applyFont="1" applyBorder="1" applyAlignment="1">
      <alignment horizontal="left" vertical="center" wrapText="1" indent="1"/>
    </xf>
    <xf numFmtId="173" fontId="13" fillId="31" borderId="21" xfId="0" applyNumberFormat="1" applyFont="1" applyFill="1" applyBorder="1" applyAlignment="1">
      <alignment vertical="center" wrapText="1"/>
    </xf>
    <xf numFmtId="173" fontId="15" fillId="29" borderId="21" xfId="0" applyNumberFormat="1" applyFont="1" applyFill="1" applyBorder="1" applyAlignment="1">
      <alignment vertical="center" wrapText="1"/>
    </xf>
    <xf numFmtId="173" fontId="15" fillId="29" borderId="22" xfId="0" applyNumberFormat="1" applyFont="1" applyFill="1" applyBorder="1" applyAlignment="1">
      <alignment vertical="center" wrapText="1"/>
    </xf>
    <xf numFmtId="173" fontId="13" fillId="32" borderId="10" xfId="0" applyNumberFormat="1" applyFont="1" applyFill="1" applyBorder="1" applyAlignment="1">
      <alignment vertical="center" wrapText="1"/>
    </xf>
    <xf numFmtId="174" fontId="13" fillId="0" borderId="10" xfId="0" applyNumberFormat="1" applyFont="1" applyBorder="1" applyAlignment="1" applyProtection="1">
      <alignment vertical="center" wrapText="1"/>
      <protection locked="0"/>
    </xf>
    <xf numFmtId="173" fontId="15" fillId="26" borderId="45" xfId="0" applyNumberFormat="1" applyFont="1" applyFill="1" applyBorder="1" applyAlignment="1">
      <alignment horizontal="centerContinuous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3" fontId="6" fillId="26" borderId="10" xfId="0" applyNumberFormat="1" applyFont="1" applyFill="1" applyBorder="1" applyAlignment="1">
      <alignment horizontal="center" vertical="center"/>
    </xf>
    <xf numFmtId="173" fontId="6" fillId="26" borderId="10" xfId="0" applyNumberFormat="1" applyFont="1" applyFill="1" applyBorder="1" applyAlignment="1">
      <alignment horizontal="center" vertical="center" wrapText="1"/>
    </xf>
    <xf numFmtId="173" fontId="11" fillId="26" borderId="10" xfId="0" applyNumberFormat="1" applyFont="1" applyFill="1" applyBorder="1" applyAlignment="1">
      <alignment horizontal="center" vertical="center" wrapText="1"/>
    </xf>
    <xf numFmtId="173" fontId="15" fillId="29" borderId="10" xfId="0" applyNumberFormat="1" applyFont="1" applyFill="1" applyBorder="1" applyAlignment="1">
      <alignment horizontal="left" vertical="center" wrapText="1" indent="1"/>
    </xf>
    <xf numFmtId="173" fontId="13" fillId="29" borderId="10" xfId="0" applyNumberFormat="1" applyFont="1" applyFill="1" applyBorder="1" applyAlignment="1" applyProtection="1">
      <alignment vertical="center" wrapText="1"/>
      <protection/>
    </xf>
    <xf numFmtId="173" fontId="13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73" fontId="15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73" fontId="13" fillId="29" borderId="10" xfId="0" applyNumberFormat="1" applyFont="1" applyFill="1" applyBorder="1" applyAlignment="1">
      <alignment horizontal="left" vertical="center" wrapText="1" indent="1"/>
    </xf>
    <xf numFmtId="173" fontId="11" fillId="26" borderId="18" xfId="0" applyNumberFormat="1" applyFont="1" applyFill="1" applyBorder="1" applyAlignment="1">
      <alignment horizontal="center" vertical="center" wrapText="1"/>
    </xf>
    <xf numFmtId="173" fontId="11" fillId="26" borderId="11" xfId="0" applyNumberFormat="1" applyFont="1" applyFill="1" applyBorder="1" applyAlignment="1">
      <alignment horizontal="center" vertical="center" wrapText="1"/>
    </xf>
    <xf numFmtId="173" fontId="3" fillId="29" borderId="18" xfId="0" applyNumberFormat="1" applyFont="1" applyFill="1" applyBorder="1" applyAlignment="1">
      <alignment horizontal="center" vertical="center" wrapText="1"/>
    </xf>
    <xf numFmtId="173" fontId="13" fillId="29" borderId="11" xfId="0" applyNumberFormat="1" applyFont="1" applyFill="1" applyBorder="1" applyAlignment="1">
      <alignment vertical="center" wrapText="1"/>
    </xf>
    <xf numFmtId="173" fontId="13" fillId="29" borderId="11" xfId="0" applyNumberFormat="1" applyFont="1" applyFill="1" applyBorder="1" applyAlignment="1" applyProtection="1">
      <alignment vertical="center" wrapText="1"/>
      <protection/>
    </xf>
    <xf numFmtId="173" fontId="3" fillId="29" borderId="20" xfId="0" applyNumberFormat="1" applyFont="1" applyFill="1" applyBorder="1" applyAlignment="1">
      <alignment horizontal="center" vertical="center" wrapText="1"/>
    </xf>
    <xf numFmtId="173" fontId="15" fillId="29" borderId="21" xfId="0" applyNumberFormat="1" applyFont="1" applyFill="1" applyBorder="1" applyAlignment="1">
      <alignment horizontal="left" vertical="center" wrapText="1" indent="1"/>
    </xf>
    <xf numFmtId="173" fontId="13" fillId="29" borderId="21" xfId="0" applyNumberFormat="1" applyFont="1" applyFill="1" applyBorder="1" applyAlignment="1" applyProtection="1">
      <alignment vertical="center" wrapText="1"/>
      <protection/>
    </xf>
    <xf numFmtId="173" fontId="13" fillId="29" borderId="22" xfId="0" applyNumberFormat="1" applyFont="1" applyFill="1" applyBorder="1" applyAlignment="1">
      <alignment vertical="center" wrapText="1"/>
    </xf>
    <xf numFmtId="0" fontId="2" fillId="29" borderId="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2" fillId="16" borderId="44" xfId="0" applyFont="1" applyFill="1" applyBorder="1" applyAlignment="1">
      <alignment horizontal="center" vertical="top" wrapText="1"/>
    </xf>
    <xf numFmtId="0" fontId="2" fillId="16" borderId="46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3" fontId="1" fillId="0" borderId="30" xfId="0" applyNumberFormat="1" applyFont="1" applyFill="1" applyBorder="1" applyAlignment="1">
      <alignment horizontal="right" vertical="top" wrapText="1"/>
    </xf>
    <xf numFmtId="0" fontId="2" fillId="29" borderId="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2" fillId="16" borderId="39" xfId="0" applyFont="1" applyFill="1" applyBorder="1" applyAlignment="1">
      <alignment horizontal="center" vertical="top" wrapText="1"/>
    </xf>
    <xf numFmtId="0" fontId="2" fillId="16" borderId="38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/>
    </xf>
    <xf numFmtId="0" fontId="2" fillId="16" borderId="48" xfId="0" applyFont="1" applyFill="1" applyBorder="1" applyAlignment="1">
      <alignment horizontal="center" vertical="top" wrapText="1"/>
    </xf>
    <xf numFmtId="0" fontId="2" fillId="16" borderId="49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29" borderId="37" xfId="0" applyFont="1" applyFill="1" applyBorder="1" applyAlignment="1">
      <alignment horizontal="center" vertical="top" wrapText="1"/>
    </xf>
    <xf numFmtId="3" fontId="1" fillId="29" borderId="0" xfId="0" applyNumberFormat="1" applyFont="1" applyFill="1" applyBorder="1" applyAlignment="1">
      <alignment horizontal="right" vertical="top" wrapText="1"/>
    </xf>
    <xf numFmtId="3" fontId="1" fillId="29" borderId="20" xfId="0" applyNumberFormat="1" applyFont="1" applyFill="1" applyBorder="1" applyAlignment="1">
      <alignment horizontal="right" vertical="top" wrapText="1"/>
    </xf>
    <xf numFmtId="3" fontId="1" fillId="29" borderId="21" xfId="0" applyNumberFormat="1" applyFont="1" applyFill="1" applyBorder="1" applyAlignment="1">
      <alignment horizontal="right" vertical="top" wrapText="1"/>
    </xf>
    <xf numFmtId="3" fontId="1" fillId="29" borderId="22" xfId="0" applyNumberFormat="1" applyFont="1" applyFill="1" applyBorder="1" applyAlignment="1">
      <alignment horizontal="right" vertical="top" wrapText="1"/>
    </xf>
    <xf numFmtId="3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7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 applyProtection="1">
      <alignment vertical="center" wrapText="1"/>
      <protection locked="0"/>
    </xf>
    <xf numFmtId="0" fontId="12" fillId="0" borderId="10" xfId="57" applyFont="1" applyBorder="1">
      <alignment/>
      <protection/>
    </xf>
    <xf numFmtId="10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57" applyFont="1" applyBorder="1">
      <alignment/>
      <protection/>
    </xf>
    <xf numFmtId="0" fontId="1" fillId="0" borderId="18" xfId="0" applyFont="1" applyBorder="1" applyAlignment="1">
      <alignment horizontal="left" vertical="top" wrapText="1"/>
    </xf>
    <xf numFmtId="10" fontId="12" fillId="0" borderId="11" xfId="57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horizontal="left" vertical="top" wrapText="1"/>
    </xf>
    <xf numFmtId="173" fontId="13" fillId="0" borderId="18" xfId="0" applyNumberFormat="1" applyFont="1" applyBorder="1" applyAlignment="1" applyProtection="1">
      <alignment horizontal="left" vertical="center" wrapText="1" indent="1"/>
      <protection locked="0"/>
    </xf>
    <xf numFmtId="173" fontId="15" fillId="0" borderId="20" xfId="0" applyNumberFormat="1" applyFont="1" applyFill="1" applyBorder="1" applyAlignment="1">
      <alignment horizontal="left" vertical="center" wrapText="1" indent="1"/>
    </xf>
    <xf numFmtId="10" fontId="15" fillId="29" borderId="21" xfId="0" applyNumberFormat="1" applyFont="1" applyFill="1" applyBorder="1" applyAlignment="1">
      <alignment vertical="center" wrapText="1"/>
    </xf>
    <xf numFmtId="3" fontId="13" fillId="29" borderId="21" xfId="0" applyNumberFormat="1" applyFont="1" applyFill="1" applyBorder="1" applyAlignment="1" applyProtection="1">
      <alignment vertical="center" wrapText="1"/>
      <protection locked="0"/>
    </xf>
    <xf numFmtId="10" fontId="12" fillId="0" borderId="22" xfId="57" applyNumberFormat="1" applyFont="1" applyFill="1" applyBorder="1" applyAlignment="1" applyProtection="1">
      <alignment vertical="center" wrapText="1"/>
      <protection locked="0"/>
    </xf>
    <xf numFmtId="10" fontId="12" fillId="0" borderId="28" xfId="57" applyNumberFormat="1" applyFont="1" applyFill="1" applyBorder="1" applyAlignment="1" applyProtection="1">
      <alignment horizontal="right" vertical="center" wrapText="1"/>
      <protection locked="0"/>
    </xf>
    <xf numFmtId="10" fontId="13" fillId="0" borderId="28" xfId="0" applyNumberFormat="1" applyFont="1" applyBorder="1" applyAlignment="1" applyProtection="1">
      <alignment vertical="center" wrapText="1"/>
      <protection locked="0"/>
    </xf>
    <xf numFmtId="10" fontId="15" fillId="29" borderId="29" xfId="0" applyNumberFormat="1" applyFont="1" applyFill="1" applyBorder="1" applyAlignment="1">
      <alignment vertical="center" wrapText="1"/>
    </xf>
    <xf numFmtId="173" fontId="13" fillId="0" borderId="18" xfId="0" applyNumberFormat="1" applyFont="1" applyBorder="1" applyAlignment="1">
      <alignment horizontal="left" vertical="center" wrapText="1" indent="1"/>
    </xf>
    <xf numFmtId="173" fontId="15" fillId="29" borderId="20" xfId="0" applyNumberFormat="1" applyFont="1" applyFill="1" applyBorder="1" applyAlignment="1">
      <alignment horizontal="left" vertical="center" wrapText="1" indent="1"/>
    </xf>
    <xf numFmtId="3" fontId="12" fillId="29" borderId="10" xfId="57" applyNumberFormat="1" applyFont="1" applyFill="1" applyBorder="1" applyAlignment="1" applyProtection="1">
      <alignment vertical="center" wrapText="1"/>
      <protection/>
    </xf>
    <xf numFmtId="173" fontId="13" fillId="0" borderId="10" xfId="0" applyNumberFormat="1" applyFont="1" applyBorder="1" applyAlignment="1" applyProtection="1">
      <alignment horizontal="left" vertical="center" wrapText="1" indent="1"/>
      <protection/>
    </xf>
    <xf numFmtId="173" fontId="3" fillId="26" borderId="44" xfId="0" applyNumberFormat="1" applyFont="1" applyFill="1" applyBorder="1" applyAlignment="1">
      <alignment horizontal="centerContinuous" vertical="center" wrapText="1"/>
    </xf>
    <xf numFmtId="173" fontId="3" fillId="26" borderId="45" xfId="0" applyNumberFormat="1" applyFont="1" applyFill="1" applyBorder="1" applyAlignment="1">
      <alignment horizontal="centerContinuous" vertical="center" wrapText="1"/>
    </xf>
    <xf numFmtId="173" fontId="3" fillId="26" borderId="46" xfId="0" applyNumberFormat="1" applyFont="1" applyFill="1" applyBorder="1" applyAlignment="1">
      <alignment horizontal="centerContinuous" vertical="center" wrapText="1"/>
    </xf>
    <xf numFmtId="10" fontId="12" fillId="29" borderId="11" xfId="57" applyNumberFormat="1" applyFont="1" applyFill="1" applyBorder="1" applyAlignment="1" applyProtection="1">
      <alignment vertical="center" wrapText="1"/>
      <protection/>
    </xf>
    <xf numFmtId="0" fontId="14" fillId="0" borderId="18" xfId="57" applyFont="1" applyFill="1" applyBorder="1" applyAlignment="1" applyProtection="1">
      <alignment horizontal="left" vertical="center" wrapText="1" indent="1"/>
      <protection/>
    </xf>
    <xf numFmtId="3" fontId="13" fillId="0" borderId="11" xfId="0" applyNumberFormat="1" applyFont="1" applyBorder="1" applyAlignment="1" applyProtection="1">
      <alignment vertical="center" wrapText="1"/>
      <protection locked="0"/>
    </xf>
    <xf numFmtId="173" fontId="13" fillId="0" borderId="18" xfId="0" applyNumberFormat="1" applyFont="1" applyBorder="1" applyAlignment="1" applyProtection="1">
      <alignment horizontal="left" vertical="center" wrapText="1" indent="1"/>
      <protection/>
    </xf>
    <xf numFmtId="10" fontId="13" fillId="0" borderId="11" xfId="0" applyNumberFormat="1" applyFont="1" applyBorder="1" applyAlignment="1" applyProtection="1">
      <alignment vertical="center" wrapText="1"/>
      <protection locked="0"/>
    </xf>
    <xf numFmtId="3" fontId="15" fillId="29" borderId="21" xfId="0" applyNumberFormat="1" applyFont="1" applyFill="1" applyBorder="1" applyAlignment="1">
      <alignment vertical="center" wrapText="1"/>
    </xf>
    <xf numFmtId="10" fontId="15" fillId="29" borderId="22" xfId="0" applyNumberFormat="1" applyFont="1" applyFill="1" applyBorder="1" applyAlignment="1">
      <alignment vertical="center" wrapText="1"/>
    </xf>
    <xf numFmtId="0" fontId="2" fillId="16" borderId="45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21" xfId="0" applyFont="1" applyFill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2" fillId="16" borderId="50" xfId="0" applyFont="1" applyFill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 horizontal="left" vertical="top" wrapText="1"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1" fillId="29" borderId="29" xfId="0" applyNumberFormat="1" applyFont="1" applyFill="1" applyBorder="1" applyAlignment="1">
      <alignment horizontal="right" vertical="top" wrapText="1"/>
    </xf>
    <xf numFmtId="178" fontId="1" fillId="29" borderId="51" xfId="40" applyNumberFormat="1" applyFont="1" applyFill="1" applyBorder="1" applyAlignment="1" applyProtection="1" quotePrefix="1">
      <alignment horizontal="right" vertical="center"/>
      <protection locked="0"/>
    </xf>
    <xf numFmtId="178" fontId="3" fillId="29" borderId="51" xfId="58" applyNumberFormat="1" applyFont="1" applyFill="1" applyBorder="1" applyAlignment="1" applyProtection="1">
      <alignment horizontal="right" vertical="center"/>
      <protection/>
    </xf>
    <xf numFmtId="178" fontId="3" fillId="29" borderId="51" xfId="58" applyNumberFormat="1" applyFont="1" applyFill="1" applyBorder="1" applyAlignment="1">
      <alignment horizontal="right" vertical="center"/>
      <protection/>
    </xf>
    <xf numFmtId="178" fontId="1" fillId="0" borderId="51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178" fontId="1" fillId="29" borderId="10" xfId="40" applyNumberFormat="1" applyFont="1" applyFill="1" applyBorder="1" applyAlignment="1" applyProtection="1" quotePrefix="1">
      <alignment horizontal="right" vertical="center"/>
      <protection locked="0"/>
    </xf>
    <xf numFmtId="178" fontId="3" fillId="29" borderId="10" xfId="58" applyNumberFormat="1" applyFont="1" applyFill="1" applyBorder="1" applyAlignment="1" applyProtection="1">
      <alignment horizontal="right" vertical="center"/>
      <protection/>
    </xf>
    <xf numFmtId="178" fontId="3" fillId="29" borderId="10" xfId="58" applyNumberFormat="1" applyFont="1" applyFill="1" applyBorder="1" applyAlignment="1">
      <alignment horizontal="right" vertical="center"/>
      <protection/>
    </xf>
    <xf numFmtId="178" fontId="1" fillId="0" borderId="10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 vertical="top" wrapText="1"/>
    </xf>
    <xf numFmtId="0" fontId="3" fillId="26" borderId="48" xfId="58" applyFont="1" applyFill="1" applyBorder="1" applyAlignment="1">
      <alignment horizontal="center" vertical="center"/>
      <protection/>
    </xf>
    <xf numFmtId="0" fontId="1" fillId="0" borderId="48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26" borderId="41" xfId="58" applyFont="1" applyFill="1" applyBorder="1" applyAlignment="1" quotePrefix="1">
      <alignment horizontal="center" vertical="center" wrapText="1"/>
      <protection/>
    </xf>
    <xf numFmtId="0" fontId="1" fillId="26" borderId="34" xfId="58" applyFont="1" applyFill="1" applyBorder="1" applyAlignment="1">
      <alignment horizontal="center" vertical="center" wrapText="1"/>
      <protection/>
    </xf>
    <xf numFmtId="0" fontId="1" fillId="26" borderId="53" xfId="58" applyFont="1" applyFill="1" applyBorder="1" applyAlignment="1">
      <alignment horizontal="center" vertical="center" wrapText="1"/>
      <protection/>
    </xf>
    <xf numFmtId="0" fontId="1" fillId="26" borderId="35" xfId="58" applyFont="1" applyFill="1" applyBorder="1" applyAlignment="1">
      <alignment horizontal="center" vertical="center" wrapText="1"/>
      <protection/>
    </xf>
    <xf numFmtId="0" fontId="15" fillId="26" borderId="12" xfId="58" applyFont="1" applyFill="1" applyBorder="1" applyAlignment="1" quotePrefix="1">
      <alignment horizontal="center" vertical="center" wrapText="1"/>
      <protection/>
    </xf>
    <xf numFmtId="0" fontId="15" fillId="26" borderId="13" xfId="58" applyFont="1" applyFill="1" applyBorder="1" applyAlignment="1">
      <alignment horizontal="center" vertical="center"/>
      <protection/>
    </xf>
    <xf numFmtId="0" fontId="1" fillId="26" borderId="54" xfId="58" applyFont="1" applyFill="1" applyBorder="1" applyAlignment="1">
      <alignment horizontal="center" vertical="center" wrapText="1"/>
      <protection/>
    </xf>
    <xf numFmtId="178" fontId="1" fillId="29" borderId="55" xfId="40" applyNumberFormat="1" applyFont="1" applyFill="1" applyBorder="1" applyAlignment="1" applyProtection="1" quotePrefix="1">
      <alignment horizontal="right" vertical="center"/>
      <protection locked="0"/>
    </xf>
    <xf numFmtId="178" fontId="3" fillId="29" borderId="55" xfId="58" applyNumberFormat="1" applyFont="1" applyFill="1" applyBorder="1" applyAlignment="1" applyProtection="1">
      <alignment horizontal="right" vertical="center"/>
      <protection/>
    </xf>
    <xf numFmtId="178" fontId="3" fillId="29" borderId="55" xfId="58" applyNumberFormat="1" applyFont="1" applyFill="1" applyBorder="1" applyAlignment="1">
      <alignment horizontal="right" vertical="center"/>
      <protection/>
    </xf>
    <xf numFmtId="178" fontId="1" fillId="0" borderId="55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5" fillId="26" borderId="57" xfId="58" applyFont="1" applyFill="1" applyBorder="1" applyAlignment="1">
      <alignment horizontal="center" vertical="center" wrapText="1"/>
      <protection/>
    </xf>
    <xf numFmtId="0" fontId="15" fillId="26" borderId="58" xfId="58" applyFont="1" applyFill="1" applyBorder="1" applyAlignment="1">
      <alignment horizontal="center" vertical="center" wrapText="1"/>
      <protection/>
    </xf>
    <xf numFmtId="178" fontId="1" fillId="29" borderId="10" xfId="40" applyNumberFormat="1" applyFont="1" applyFill="1" applyBorder="1" applyAlignment="1" applyProtection="1">
      <alignment horizontal="right" vertical="center"/>
      <protection locked="0"/>
    </xf>
    <xf numFmtId="0" fontId="3" fillId="26" borderId="44" xfId="58" applyFont="1" applyFill="1" applyBorder="1" applyAlignment="1">
      <alignment horizontal="center" vertical="center" wrapText="1"/>
      <protection/>
    </xf>
    <xf numFmtId="0" fontId="3" fillId="26" borderId="45" xfId="58" applyFont="1" applyFill="1" applyBorder="1" applyAlignment="1">
      <alignment horizontal="center" vertical="center" wrapText="1"/>
      <protection/>
    </xf>
    <xf numFmtId="0" fontId="3" fillId="26" borderId="46" xfId="58" applyFont="1" applyFill="1" applyBorder="1" applyAlignment="1">
      <alignment horizontal="center" vertical="center" wrapText="1"/>
      <protection/>
    </xf>
    <xf numFmtId="178" fontId="1" fillId="29" borderId="18" xfId="40" applyNumberFormat="1" applyFont="1" applyFill="1" applyBorder="1" applyAlignment="1" applyProtection="1" quotePrefix="1">
      <alignment horizontal="right" vertical="center"/>
      <protection locked="0"/>
    </xf>
    <xf numFmtId="178" fontId="1" fillId="29" borderId="11" xfId="58" applyNumberFormat="1" applyFont="1" applyFill="1" applyBorder="1" applyAlignment="1">
      <alignment horizontal="right" vertical="center"/>
      <protection/>
    </xf>
    <xf numFmtId="178" fontId="1" fillId="29" borderId="11" xfId="40" applyNumberFormat="1" applyFont="1" applyFill="1" applyBorder="1" applyAlignment="1" applyProtection="1" quotePrefix="1">
      <alignment horizontal="right" vertical="center"/>
      <protection locked="0"/>
    </xf>
    <xf numFmtId="178" fontId="3" fillId="29" borderId="18" xfId="58" applyNumberFormat="1" applyFont="1" applyFill="1" applyBorder="1" applyAlignment="1" applyProtection="1">
      <alignment horizontal="right" vertical="center"/>
      <protection/>
    </xf>
    <xf numFmtId="178" fontId="3" fillId="29" borderId="11" xfId="58" applyNumberFormat="1" applyFont="1" applyFill="1" applyBorder="1" applyAlignment="1" applyProtection="1">
      <alignment horizontal="right" vertical="center"/>
      <protection/>
    </xf>
    <xf numFmtId="178" fontId="1" fillId="0" borderId="18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29" borderId="20" xfId="40" applyNumberFormat="1" applyFont="1" applyFill="1" applyBorder="1" applyAlignment="1" applyProtection="1" quotePrefix="1">
      <alignment horizontal="right" vertical="center"/>
      <protection locked="0"/>
    </xf>
    <xf numFmtId="178" fontId="1" fillId="29" borderId="22" xfId="58" applyNumberFormat="1" applyFont="1" applyFill="1" applyBorder="1" applyAlignment="1">
      <alignment horizontal="right" vertical="center"/>
      <protection/>
    </xf>
    <xf numFmtId="0" fontId="12" fillId="26" borderId="40" xfId="0" applyFont="1" applyFill="1" applyBorder="1" applyAlignment="1" applyProtection="1">
      <alignment horizontal="center" vertical="center" wrapText="1"/>
      <protection/>
    </xf>
    <xf numFmtId="0" fontId="12" fillId="26" borderId="53" xfId="58" applyFont="1" applyFill="1" applyBorder="1" applyAlignment="1">
      <alignment horizontal="center" vertical="center" wrapText="1"/>
      <protection/>
    </xf>
    <xf numFmtId="0" fontId="0" fillId="0" borderId="52" xfId="0" applyFont="1" applyBorder="1" applyAlignment="1">
      <alignment/>
    </xf>
    <xf numFmtId="0" fontId="12" fillId="26" borderId="43" xfId="0" applyFont="1" applyFill="1" applyBorder="1" applyAlignment="1" applyProtection="1">
      <alignment horizontal="center" vertical="center" wrapText="1"/>
      <protection/>
    </xf>
    <xf numFmtId="0" fontId="18" fillId="26" borderId="41" xfId="0" applyFont="1" applyFill="1" applyBorder="1" applyAlignment="1" applyProtection="1">
      <alignment horizontal="center" vertical="center" wrapText="1"/>
      <protection/>
    </xf>
    <xf numFmtId="0" fontId="1" fillId="29" borderId="59" xfId="0" applyFont="1" applyFill="1" applyBorder="1" applyAlignment="1" applyProtection="1">
      <alignment vertical="center"/>
      <protection/>
    </xf>
    <xf numFmtId="0" fontId="1" fillId="29" borderId="55" xfId="0" applyFont="1" applyFill="1" applyBorder="1" applyAlignment="1" applyProtection="1">
      <alignment vertical="center"/>
      <protection/>
    </xf>
    <xf numFmtId="0" fontId="3" fillId="29" borderId="55" xfId="0" applyFont="1" applyFill="1" applyBorder="1" applyAlignment="1" applyProtection="1">
      <alignment vertical="center"/>
      <protection/>
    </xf>
    <xf numFmtId="0" fontId="10" fillId="29" borderId="55" xfId="0" applyFont="1" applyFill="1" applyBorder="1" applyAlignment="1" applyProtection="1">
      <alignment vertical="center"/>
      <protection/>
    </xf>
    <xf numFmtId="0" fontId="0" fillId="0" borderId="56" xfId="0" applyFont="1" applyBorder="1" applyAlignment="1">
      <alignment/>
    </xf>
    <xf numFmtId="0" fontId="12" fillId="26" borderId="60" xfId="0" applyFont="1" applyFill="1" applyBorder="1" applyAlignment="1" applyProtection="1">
      <alignment horizontal="center" vertical="center" wrapText="1"/>
      <protection/>
    </xf>
    <xf numFmtId="0" fontId="6" fillId="26" borderId="47" xfId="0" applyFont="1" applyFill="1" applyBorder="1" applyAlignment="1" applyProtection="1">
      <alignment horizontal="center" vertical="center" wrapText="1"/>
      <protection/>
    </xf>
    <xf numFmtId="0" fontId="12" fillId="26" borderId="4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175" fontId="13" fillId="29" borderId="26" xfId="0" applyNumberFormat="1" applyFont="1" applyFill="1" applyBorder="1" applyAlignment="1" applyProtection="1">
      <alignment vertical="center"/>
      <protection/>
    </xf>
    <xf numFmtId="175" fontId="13" fillId="29" borderId="51" xfId="0" applyNumberFormat="1" applyFont="1" applyFill="1" applyBorder="1" applyAlignment="1" applyProtection="1">
      <alignment vertical="center"/>
      <protection/>
    </xf>
    <xf numFmtId="175" fontId="13" fillId="29" borderId="32" xfId="0" applyNumberFormat="1" applyFont="1" applyFill="1" applyBorder="1" applyAlignment="1" applyProtection="1">
      <alignment vertical="center"/>
      <protection/>
    </xf>
    <xf numFmtId="175" fontId="13" fillId="29" borderId="55" xfId="0" applyNumberFormat="1" applyFont="1" applyFill="1" applyBorder="1" applyAlignment="1" applyProtection="1">
      <alignment vertical="center"/>
      <protection/>
    </xf>
    <xf numFmtId="175" fontId="13" fillId="29" borderId="44" xfId="0" applyNumberFormat="1" applyFont="1" applyFill="1" applyBorder="1" applyAlignment="1" applyProtection="1">
      <alignment vertical="center"/>
      <protection/>
    </xf>
    <xf numFmtId="176" fontId="13" fillId="29" borderId="46" xfId="0" applyNumberFormat="1" applyFont="1" applyFill="1" applyBorder="1" applyAlignment="1" applyProtection="1">
      <alignment horizontal="right" vertical="center"/>
      <protection/>
    </xf>
    <xf numFmtId="175" fontId="13" fillId="29" borderId="18" xfId="0" applyNumberFormat="1" applyFont="1" applyFill="1" applyBorder="1" applyAlignment="1" applyProtection="1">
      <alignment vertical="center"/>
      <protection/>
    </xf>
    <xf numFmtId="176" fontId="13" fillId="29" borderId="11" xfId="0" applyNumberFormat="1" applyFont="1" applyFill="1" applyBorder="1" applyAlignment="1" applyProtection="1">
      <alignment horizontal="right" vertical="center"/>
      <protection/>
    </xf>
    <xf numFmtId="175" fontId="15" fillId="29" borderId="26" xfId="0" applyNumberFormat="1" applyFont="1" applyFill="1" applyBorder="1" applyAlignment="1" applyProtection="1">
      <alignment vertical="center"/>
      <protection/>
    </xf>
    <xf numFmtId="175" fontId="15" fillId="29" borderId="51" xfId="0" applyNumberFormat="1" applyFont="1" applyFill="1" applyBorder="1" applyAlignment="1" applyProtection="1">
      <alignment vertical="center"/>
      <protection/>
    </xf>
    <xf numFmtId="175" fontId="15" fillId="29" borderId="32" xfId="0" applyNumberFormat="1" applyFont="1" applyFill="1" applyBorder="1" applyAlignment="1" applyProtection="1">
      <alignment vertical="center"/>
      <protection/>
    </xf>
    <xf numFmtId="175" fontId="15" fillId="29" borderId="55" xfId="0" applyNumberFormat="1" applyFont="1" applyFill="1" applyBorder="1" applyAlignment="1" applyProtection="1">
      <alignment vertical="center"/>
      <protection/>
    </xf>
    <xf numFmtId="176" fontId="22" fillId="29" borderId="11" xfId="0" applyNumberFormat="1" applyFont="1" applyFill="1" applyBorder="1" applyAlignment="1" applyProtection="1">
      <alignment horizontal="right" vertical="center"/>
      <protection/>
    </xf>
    <xf numFmtId="175" fontId="15" fillId="29" borderId="18" xfId="0" applyNumberFormat="1" applyFont="1" applyFill="1" applyBorder="1" applyAlignment="1" applyProtection="1">
      <alignment vertical="center"/>
      <protection/>
    </xf>
    <xf numFmtId="175" fontId="22" fillId="29" borderId="26" xfId="0" applyNumberFormat="1" applyFont="1" applyFill="1" applyBorder="1" applyAlignment="1" applyProtection="1">
      <alignment vertical="center"/>
      <protection/>
    </xf>
    <xf numFmtId="175" fontId="22" fillId="29" borderId="51" xfId="0" applyNumberFormat="1" applyFont="1" applyFill="1" applyBorder="1" applyAlignment="1" applyProtection="1">
      <alignment vertical="center"/>
      <protection/>
    </xf>
    <xf numFmtId="175" fontId="22" fillId="29" borderId="32" xfId="0" applyNumberFormat="1" applyFont="1" applyFill="1" applyBorder="1" applyAlignment="1" applyProtection="1">
      <alignment vertical="center"/>
      <protection/>
    </xf>
    <xf numFmtId="175" fontId="22" fillId="29" borderId="55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21" fillId="0" borderId="18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55" xfId="0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6" borderId="44" xfId="0" applyFont="1" applyFill="1" applyBorder="1" applyAlignment="1">
      <alignment horizontal="center" wrapText="1"/>
    </xf>
    <xf numFmtId="0" fontId="3" fillId="26" borderId="45" xfId="0" applyFont="1" applyFill="1" applyBorder="1" applyAlignment="1">
      <alignment horizontal="center" wrapText="1"/>
    </xf>
    <xf numFmtId="0" fontId="3" fillId="26" borderId="46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3" fontId="13" fillId="0" borderId="11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/>
    </xf>
    <xf numFmtId="179" fontId="13" fillId="0" borderId="10" xfId="0" applyNumberFormat="1" applyFont="1" applyBorder="1" applyAlignment="1">
      <alignment/>
    </xf>
    <xf numFmtId="179" fontId="13" fillId="0" borderId="11" xfId="0" applyNumberFormat="1" applyFont="1" applyBorder="1" applyAlignment="1">
      <alignment/>
    </xf>
    <xf numFmtId="178" fontId="13" fillId="29" borderId="32" xfId="40" applyNumberFormat="1" applyFont="1" applyFill="1" applyBorder="1" applyAlignment="1" applyProtection="1" quotePrefix="1">
      <alignment horizontal="right" vertical="center"/>
      <protection locked="0"/>
    </xf>
    <xf numFmtId="3" fontId="13" fillId="29" borderId="28" xfId="0" applyNumberFormat="1" applyFont="1" applyFill="1" applyBorder="1" applyAlignment="1">
      <alignment horizontal="right" vertical="top" wrapText="1"/>
    </xf>
    <xf numFmtId="0" fontId="12" fillId="0" borderId="18" xfId="57" applyFont="1" applyBorder="1" applyAlignment="1">
      <alignment wrapText="1"/>
      <protection/>
    </xf>
    <xf numFmtId="173" fontId="13" fillId="0" borderId="18" xfId="0" applyNumberFormat="1" applyFont="1" applyBorder="1" applyAlignment="1" applyProtection="1">
      <alignment horizontal="left" vertical="center" wrapText="1"/>
      <protection locked="0"/>
    </xf>
    <xf numFmtId="173" fontId="15" fillId="0" borderId="2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73" fontId="3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1" fillId="26" borderId="10" xfId="57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>
      <alignment horizontal="center" vertical="center" wrapText="1"/>
    </xf>
    <xf numFmtId="0" fontId="11" fillId="26" borderId="28" xfId="57" applyFont="1" applyFill="1" applyBorder="1" applyAlignment="1" applyProtection="1">
      <alignment horizontal="center" vertical="center" wrapText="1"/>
      <protection/>
    </xf>
    <xf numFmtId="0" fontId="12" fillId="26" borderId="28" xfId="0" applyFont="1" applyFill="1" applyBorder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73" fontId="3" fillId="26" borderId="44" xfId="0" applyNumberFormat="1" applyFont="1" applyFill="1" applyBorder="1" applyAlignment="1">
      <alignment horizontal="center" vertical="center" wrapText="1"/>
    </xf>
    <xf numFmtId="173" fontId="3" fillId="26" borderId="45" xfId="0" applyNumberFormat="1" applyFont="1" applyFill="1" applyBorder="1" applyAlignment="1">
      <alignment horizontal="center" vertical="center" wrapText="1"/>
    </xf>
    <xf numFmtId="173" fontId="3" fillId="26" borderId="50" xfId="0" applyNumberFormat="1" applyFont="1" applyFill="1" applyBorder="1" applyAlignment="1">
      <alignment horizontal="center" vertical="center" wrapText="1"/>
    </xf>
    <xf numFmtId="173" fontId="3" fillId="26" borderId="46" xfId="0" applyNumberFormat="1" applyFont="1" applyFill="1" applyBorder="1" applyAlignment="1">
      <alignment horizontal="center" vertical="center" wrapText="1"/>
    </xf>
    <xf numFmtId="173" fontId="3" fillId="26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6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2" fillId="16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/>
    </xf>
    <xf numFmtId="0" fontId="6" fillId="29" borderId="0" xfId="0" applyFont="1" applyFill="1" applyBorder="1" applyAlignment="1">
      <alignment horizontal="center"/>
    </xf>
    <xf numFmtId="173" fontId="6" fillId="26" borderId="45" xfId="0" applyNumberFormat="1" applyFont="1" applyFill="1" applyBorder="1" applyAlignment="1">
      <alignment horizontal="center" vertical="center"/>
    </xf>
    <xf numFmtId="173" fontId="6" fillId="26" borderId="10" xfId="0" applyNumberFormat="1" applyFont="1" applyFill="1" applyBorder="1" applyAlignment="1">
      <alignment horizontal="center" vertical="center"/>
    </xf>
    <xf numFmtId="173" fontId="6" fillId="26" borderId="45" xfId="0" applyNumberFormat="1" applyFont="1" applyFill="1" applyBorder="1" applyAlignment="1">
      <alignment horizontal="center" vertical="center" wrapText="1"/>
    </xf>
    <xf numFmtId="173" fontId="6" fillId="26" borderId="10" xfId="0" applyNumberFormat="1" applyFont="1" applyFill="1" applyBorder="1" applyAlignment="1">
      <alignment horizontal="center" vertical="center" wrapText="1"/>
    </xf>
    <xf numFmtId="173" fontId="9" fillId="26" borderId="45" xfId="0" applyNumberFormat="1" applyFont="1" applyFill="1" applyBorder="1" applyAlignment="1">
      <alignment horizontal="center" vertical="center"/>
    </xf>
    <xf numFmtId="173" fontId="6" fillId="26" borderId="46" xfId="0" applyNumberFormat="1" applyFont="1" applyFill="1" applyBorder="1" applyAlignment="1">
      <alignment horizontal="center" vertical="center"/>
    </xf>
    <xf numFmtId="173" fontId="6" fillId="26" borderId="11" xfId="0" applyNumberFormat="1" applyFont="1" applyFill="1" applyBorder="1" applyAlignment="1">
      <alignment horizontal="center" vertical="center"/>
    </xf>
    <xf numFmtId="173" fontId="15" fillId="26" borderId="44" xfId="0" applyNumberFormat="1" applyFont="1" applyFill="1" applyBorder="1" applyAlignment="1">
      <alignment horizontal="center" vertical="center" wrapText="1"/>
    </xf>
    <xf numFmtId="173" fontId="15" fillId="26" borderId="18" xfId="0" applyNumberFormat="1" applyFont="1" applyFill="1" applyBorder="1" applyAlignment="1">
      <alignment horizontal="center" vertical="center" wrapText="1"/>
    </xf>
    <xf numFmtId="173" fontId="15" fillId="26" borderId="45" xfId="0" applyNumberFormat="1" applyFont="1" applyFill="1" applyBorder="1" applyAlignment="1">
      <alignment horizontal="center" vertical="center"/>
    </xf>
    <xf numFmtId="173" fontId="15" fillId="26" borderId="10" xfId="0" applyNumberFormat="1" applyFont="1" applyFill="1" applyBorder="1" applyAlignment="1">
      <alignment horizontal="center" vertical="center"/>
    </xf>
    <xf numFmtId="173" fontId="15" fillId="26" borderId="45" xfId="0" applyNumberFormat="1" applyFont="1" applyFill="1" applyBorder="1" applyAlignment="1">
      <alignment horizontal="center" vertical="center" wrapText="1"/>
    </xf>
    <xf numFmtId="173" fontId="15" fillId="26" borderId="10" xfId="0" applyNumberFormat="1" applyFont="1" applyFill="1" applyBorder="1" applyAlignment="1">
      <alignment horizontal="center" vertical="center" wrapText="1"/>
    </xf>
    <xf numFmtId="0" fontId="6" fillId="0" borderId="0" xfId="58" applyFont="1" applyFill="1" applyAlignment="1" applyProtection="1">
      <alignment horizontal="center" vertical="center"/>
      <protection locked="0"/>
    </xf>
    <xf numFmtId="0" fontId="6" fillId="26" borderId="40" xfId="0" applyFont="1" applyFill="1" applyBorder="1" applyAlignment="1" applyProtection="1">
      <alignment horizontal="center" vertical="center" wrapText="1"/>
      <protection/>
    </xf>
    <xf numFmtId="0" fontId="6" fillId="26" borderId="63" xfId="0" applyFont="1" applyFill="1" applyBorder="1" applyAlignment="1" applyProtection="1">
      <alignment horizontal="center" vertical="center" wrapText="1"/>
      <protection/>
    </xf>
    <xf numFmtId="0" fontId="6" fillId="26" borderId="64" xfId="0" applyFont="1" applyFill="1" applyBorder="1" applyAlignment="1" applyProtection="1">
      <alignment horizontal="center" vertical="center" wrapText="1"/>
      <protection/>
    </xf>
    <xf numFmtId="0" fontId="15" fillId="26" borderId="13" xfId="58" applyFont="1" applyFill="1" applyBorder="1" applyAlignment="1">
      <alignment horizontal="center" vertical="center" wrapText="1"/>
      <protection/>
    </xf>
    <xf numFmtId="0" fontId="15" fillId="26" borderId="57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47" xfId="0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8.28125" style="0" customWidth="1"/>
    <col min="3" max="3" width="13.7109375" style="0" customWidth="1"/>
    <col min="4" max="4" width="16.00390625" style="0" customWidth="1"/>
    <col min="5" max="5" width="13.00390625" style="0" customWidth="1"/>
    <col min="6" max="6" width="16.00390625" style="0" customWidth="1"/>
    <col min="7" max="7" width="15.00390625" style="0" bestFit="1" customWidth="1"/>
    <col min="8" max="8" width="17.57421875" style="0" customWidth="1"/>
  </cols>
  <sheetData>
    <row r="1" spans="1:8" ht="12.75">
      <c r="A1" s="368" t="s">
        <v>595</v>
      </c>
      <c r="B1" s="368"/>
      <c r="C1" s="368"/>
      <c r="D1" s="368"/>
      <c r="E1" s="368"/>
      <c r="F1" s="368"/>
      <c r="G1" s="369"/>
      <c r="H1" s="369"/>
    </row>
    <row r="2" spans="1:8" ht="12.75">
      <c r="A2" s="367"/>
      <c r="B2" s="367"/>
      <c r="C2" s="367"/>
      <c r="D2" s="367"/>
      <c r="E2" s="367"/>
      <c r="F2" s="367"/>
      <c r="G2" s="367"/>
      <c r="H2" s="367"/>
    </row>
    <row r="3" spans="1:8" ht="15">
      <c r="A3" s="366" t="s">
        <v>302</v>
      </c>
      <c r="B3" s="366"/>
      <c r="C3" s="366"/>
      <c r="D3" s="366"/>
      <c r="E3" s="366"/>
      <c r="F3" s="366"/>
      <c r="G3" s="367"/>
      <c r="H3" s="367"/>
    </row>
    <row r="4" spans="1:8" ht="15">
      <c r="A4" s="366" t="s">
        <v>300</v>
      </c>
      <c r="B4" s="366"/>
      <c r="C4" s="366"/>
      <c r="D4" s="366"/>
      <c r="E4" s="366"/>
      <c r="F4" s="366"/>
      <c r="G4" s="367"/>
      <c r="H4" s="367"/>
    </row>
    <row r="5" spans="1:8" ht="15.75" thickBot="1">
      <c r="A5" s="191"/>
      <c r="B5" s="3"/>
      <c r="C5" s="365"/>
      <c r="D5" s="365"/>
      <c r="E5" s="365"/>
      <c r="F5" s="3"/>
      <c r="G5" s="3"/>
      <c r="H5" s="3"/>
    </row>
    <row r="6" spans="1:8" ht="63.75" customHeight="1">
      <c r="A6" s="183"/>
      <c r="B6" s="235" t="s">
        <v>112</v>
      </c>
      <c r="C6" s="235" t="s">
        <v>113</v>
      </c>
      <c r="D6" s="235" t="s">
        <v>114</v>
      </c>
      <c r="E6" s="239" t="s">
        <v>115</v>
      </c>
      <c r="F6" s="183" t="s">
        <v>578</v>
      </c>
      <c r="G6" s="235" t="s">
        <v>579</v>
      </c>
      <c r="H6" s="184" t="s">
        <v>580</v>
      </c>
    </row>
    <row r="7" spans="1:8" ht="25.5">
      <c r="A7" s="187" t="s">
        <v>106</v>
      </c>
      <c r="B7" s="181" t="s">
        <v>265</v>
      </c>
      <c r="C7" s="69">
        <f>SUM('06.mell'!O9)</f>
        <v>103687353</v>
      </c>
      <c r="D7" s="69">
        <f>SUM('06.mell'!P9)</f>
        <v>105978353</v>
      </c>
      <c r="E7" s="89">
        <f>SUM('06.mell'!Q9)</f>
        <v>106045393</v>
      </c>
      <c r="F7" s="72">
        <f>SUM(E7)</f>
        <v>106045393</v>
      </c>
      <c r="G7" s="182"/>
      <c r="H7" s="73"/>
    </row>
    <row r="8" spans="1:8" ht="38.25">
      <c r="A8" s="187" t="s">
        <v>107</v>
      </c>
      <c r="B8" s="181" t="s">
        <v>266</v>
      </c>
      <c r="C8" s="69">
        <f>SUM('06.mell'!O10)</f>
        <v>59510884</v>
      </c>
      <c r="D8" s="69">
        <f>SUM('06.mell'!P10)</f>
        <v>60680884</v>
      </c>
      <c r="E8" s="89">
        <f>SUM('06.mell'!Q10)</f>
        <v>59093850</v>
      </c>
      <c r="F8" s="72">
        <f aca="true" t="shared" si="0" ref="F8:F71">SUM(E8)</f>
        <v>59093850</v>
      </c>
      <c r="G8" s="182"/>
      <c r="H8" s="236"/>
    </row>
    <row r="9" spans="1:8" ht="38.25">
      <c r="A9" s="187" t="s">
        <v>108</v>
      </c>
      <c r="B9" s="181" t="s">
        <v>267</v>
      </c>
      <c r="C9" s="69">
        <f>SUM('06.mell'!O11)</f>
        <v>109954289</v>
      </c>
      <c r="D9" s="69">
        <f>SUM('06.mell'!P11)</f>
        <v>113682289</v>
      </c>
      <c r="E9" s="89">
        <f>SUM('06.mell'!Q11)</f>
        <v>106701134</v>
      </c>
      <c r="F9" s="72">
        <f t="shared" si="0"/>
        <v>106701134</v>
      </c>
      <c r="G9" s="182"/>
      <c r="H9" s="100"/>
    </row>
    <row r="10" spans="1:8" ht="25.5">
      <c r="A10" s="187" t="s">
        <v>109</v>
      </c>
      <c r="B10" s="181" t="s">
        <v>268</v>
      </c>
      <c r="C10" s="69">
        <f>SUM('06.mell'!O12)</f>
        <v>3326290</v>
      </c>
      <c r="D10" s="69">
        <f>SUM('06.mell'!P12)</f>
        <v>3439290</v>
      </c>
      <c r="E10" s="89">
        <f>SUM('06.mell'!Q12)</f>
        <v>3439290</v>
      </c>
      <c r="F10" s="72">
        <f t="shared" si="0"/>
        <v>3439290</v>
      </c>
      <c r="G10" s="182"/>
      <c r="H10" s="236"/>
    </row>
    <row r="11" spans="1:8" ht="25.5">
      <c r="A11" s="187" t="s">
        <v>116</v>
      </c>
      <c r="B11" s="181" t="s">
        <v>571</v>
      </c>
      <c r="C11" s="69">
        <f>SUM('06.mell'!O13)</f>
        <v>74178630</v>
      </c>
      <c r="D11" s="69">
        <f>SUM('06.mell'!P13)</f>
        <v>42793671</v>
      </c>
      <c r="E11" s="89">
        <f>SUM('06.mell'!Q13)</f>
        <v>28248936</v>
      </c>
      <c r="F11" s="72">
        <f t="shared" si="0"/>
        <v>28248936</v>
      </c>
      <c r="G11" s="182"/>
      <c r="H11" s="236"/>
    </row>
    <row r="12" spans="1:8" ht="25.5">
      <c r="A12" s="187" t="s">
        <v>117</v>
      </c>
      <c r="B12" s="181" t="s">
        <v>572</v>
      </c>
      <c r="C12" s="69">
        <f>SUM('06.mell'!O14)</f>
        <v>0</v>
      </c>
      <c r="D12" s="69">
        <f>SUM('06.mell'!P14)</f>
        <v>0</v>
      </c>
      <c r="E12" s="89">
        <f>SUM('06.mell'!Q14)</f>
        <v>3290620</v>
      </c>
      <c r="F12" s="72">
        <f t="shared" si="0"/>
        <v>3290620</v>
      </c>
      <c r="G12" s="182"/>
      <c r="H12" s="236"/>
    </row>
    <row r="13" spans="1:8" s="8" customFormat="1" ht="25.5">
      <c r="A13" s="185" t="s">
        <v>118</v>
      </c>
      <c r="B13" s="180" t="s">
        <v>269</v>
      </c>
      <c r="C13" s="69">
        <f>SUM('06.mell'!O15)</f>
        <v>350657446</v>
      </c>
      <c r="D13" s="69">
        <f>SUM('06.mell'!P15)</f>
        <v>326574487</v>
      </c>
      <c r="E13" s="89">
        <f>SUM('06.mell'!Q15)</f>
        <v>306819223</v>
      </c>
      <c r="F13" s="72">
        <f t="shared" si="0"/>
        <v>306819223</v>
      </c>
      <c r="G13" s="242">
        <f>SUM(G7:G12)</f>
        <v>0</v>
      </c>
      <c r="H13" s="244">
        <f>SUM(H7:H12)</f>
        <v>0</v>
      </c>
    </row>
    <row r="14" spans="1:8" ht="25.5">
      <c r="A14" s="187" t="s">
        <v>110</v>
      </c>
      <c r="B14" s="181" t="s">
        <v>270</v>
      </c>
      <c r="C14" s="69">
        <f>SUM('06.mell'!O16)</f>
        <v>0</v>
      </c>
      <c r="D14" s="69">
        <f>SUM('06.mell'!P16)</f>
        <v>0</v>
      </c>
      <c r="E14" s="89">
        <f>SUM('06.mell'!Q16)</f>
        <v>0</v>
      </c>
      <c r="F14" s="72">
        <f t="shared" si="0"/>
        <v>0</v>
      </c>
      <c r="G14" s="182"/>
      <c r="H14" s="236"/>
    </row>
    <row r="15" spans="1:8" ht="51">
      <c r="A15" s="187" t="s">
        <v>119</v>
      </c>
      <c r="B15" s="181" t="s">
        <v>271</v>
      </c>
      <c r="C15" s="69">
        <f>SUM('06.mell'!O17)</f>
        <v>0</v>
      </c>
      <c r="D15" s="69">
        <f>SUM('06.mell'!P17)</f>
        <v>0</v>
      </c>
      <c r="E15" s="89">
        <f>SUM('06.mell'!Q17)</f>
        <v>0</v>
      </c>
      <c r="F15" s="72">
        <f t="shared" si="0"/>
        <v>0</v>
      </c>
      <c r="G15" s="182"/>
      <c r="H15" s="236"/>
    </row>
    <row r="16" spans="1:8" ht="51">
      <c r="A16" s="187" t="s">
        <v>120</v>
      </c>
      <c r="B16" s="181" t="s">
        <v>272</v>
      </c>
      <c r="C16" s="69">
        <f>SUM('06.mell'!O18)</f>
        <v>0</v>
      </c>
      <c r="D16" s="69">
        <f>SUM('06.mell'!P18)</f>
        <v>0</v>
      </c>
      <c r="E16" s="89">
        <f>SUM('06.mell'!Q18)</f>
        <v>0</v>
      </c>
      <c r="F16" s="72">
        <f t="shared" si="0"/>
        <v>0</v>
      </c>
      <c r="G16" s="182"/>
      <c r="H16" s="236"/>
    </row>
    <row r="17" spans="1:8" ht="51">
      <c r="A17" s="187" t="s">
        <v>131</v>
      </c>
      <c r="B17" s="181" t="s">
        <v>273</v>
      </c>
      <c r="C17" s="69">
        <f>SUM('06.mell'!O19)</f>
        <v>0</v>
      </c>
      <c r="D17" s="69">
        <f>SUM('06.mell'!P19)</f>
        <v>0</v>
      </c>
      <c r="E17" s="89">
        <f>SUM('06.mell'!Q19)</f>
        <v>0</v>
      </c>
      <c r="F17" s="72">
        <f t="shared" si="0"/>
        <v>0</v>
      </c>
      <c r="G17" s="182"/>
      <c r="H17" s="236"/>
    </row>
    <row r="18" spans="1:8" ht="38.25">
      <c r="A18" s="187" t="s">
        <v>142</v>
      </c>
      <c r="B18" s="181" t="s">
        <v>274</v>
      </c>
      <c r="C18" s="69">
        <f>SUM('06.mell'!O20)</f>
        <v>310725317</v>
      </c>
      <c r="D18" s="69">
        <f>SUM('06.mell'!P20)</f>
        <v>335522156</v>
      </c>
      <c r="E18" s="89">
        <f>SUM('06.mell'!Q20)</f>
        <v>258074301</v>
      </c>
      <c r="F18" s="72">
        <f t="shared" si="0"/>
        <v>258074301</v>
      </c>
      <c r="G18" s="182"/>
      <c r="H18" s="236"/>
    </row>
    <row r="19" spans="1:8" s="8" customFormat="1" ht="38.25">
      <c r="A19" s="185" t="s">
        <v>150</v>
      </c>
      <c r="B19" s="180" t="s">
        <v>275</v>
      </c>
      <c r="C19" s="69">
        <f>SUM('06.mell'!O21)</f>
        <v>661382763</v>
      </c>
      <c r="D19" s="69">
        <f>SUM('06.mell'!P21)</f>
        <v>662096643</v>
      </c>
      <c r="E19" s="89">
        <f>SUM('06.mell'!Q21)</f>
        <v>564893524</v>
      </c>
      <c r="F19" s="72">
        <f t="shared" si="0"/>
        <v>564893524</v>
      </c>
      <c r="G19" s="242">
        <f>SUM(G13:G18)</f>
        <v>0</v>
      </c>
      <c r="H19" s="244">
        <f>SUM(H13:H18)</f>
        <v>0</v>
      </c>
    </row>
    <row r="20" spans="1:8" ht="25.5">
      <c r="A20" s="187" t="s">
        <v>151</v>
      </c>
      <c r="B20" s="181" t="s">
        <v>276</v>
      </c>
      <c r="C20" s="69">
        <f>SUM('06.mell'!O22)</f>
        <v>0</v>
      </c>
      <c r="D20" s="69">
        <v>9130263</v>
      </c>
      <c r="E20" s="89">
        <f>SUM('06.mell'!Q22)</f>
        <v>60000000</v>
      </c>
      <c r="F20" s="72">
        <f t="shared" si="0"/>
        <v>60000000</v>
      </c>
      <c r="G20" s="182"/>
      <c r="H20" s="236"/>
    </row>
    <row r="21" spans="1:8" ht="51">
      <c r="A21" s="187" t="s">
        <v>152</v>
      </c>
      <c r="B21" s="181" t="s">
        <v>277</v>
      </c>
      <c r="C21" s="69">
        <f>SUM('06.mell'!O23)</f>
        <v>0</v>
      </c>
      <c r="D21" s="69">
        <f>SUM('06.mell'!P23)</f>
        <v>0</v>
      </c>
      <c r="E21" s="89">
        <f>SUM('06.mell'!Q23)</f>
        <v>0</v>
      </c>
      <c r="F21" s="72">
        <f t="shared" si="0"/>
        <v>0</v>
      </c>
      <c r="G21" s="182"/>
      <c r="H21" s="236"/>
    </row>
    <row r="22" spans="1:8" ht="51">
      <c r="A22" s="187" t="s">
        <v>154</v>
      </c>
      <c r="B22" s="181" t="s">
        <v>278</v>
      </c>
      <c r="C22" s="69">
        <f>SUM('06.mell'!O24)</f>
        <v>0</v>
      </c>
      <c r="D22" s="69">
        <f>SUM('06.mell'!P24)</f>
        <v>0</v>
      </c>
      <c r="E22" s="89">
        <f>SUM('06.mell'!Q24)</f>
        <v>0</v>
      </c>
      <c r="F22" s="72">
        <f t="shared" si="0"/>
        <v>0</v>
      </c>
      <c r="G22" s="182"/>
      <c r="H22" s="236"/>
    </row>
    <row r="23" spans="1:8" ht="51">
      <c r="A23" s="187" t="s">
        <v>157</v>
      </c>
      <c r="B23" s="181" t="s">
        <v>279</v>
      </c>
      <c r="C23" s="69">
        <f>SUM('06.mell'!O25)</f>
        <v>0</v>
      </c>
      <c r="D23" s="69">
        <f>SUM('06.mell'!P25)</f>
        <v>0</v>
      </c>
      <c r="E23" s="89">
        <f>SUM('06.mell'!Q25)</f>
        <v>0</v>
      </c>
      <c r="F23" s="72">
        <f t="shared" si="0"/>
        <v>0</v>
      </c>
      <c r="G23" s="182"/>
      <c r="H23" s="236"/>
    </row>
    <row r="24" spans="1:8" ht="38.25">
      <c r="A24" s="187" t="s">
        <v>164</v>
      </c>
      <c r="B24" s="181" t="s">
        <v>280</v>
      </c>
      <c r="C24" s="69">
        <f>SUM('06.mell'!O26)</f>
        <v>257754201</v>
      </c>
      <c r="D24" s="69">
        <f>SUM('06.mell'!P26)</f>
        <v>257754201</v>
      </c>
      <c r="E24" s="89">
        <f>SUM('06.mell'!Q26)</f>
        <v>671549103</v>
      </c>
      <c r="F24" s="72">
        <f t="shared" si="0"/>
        <v>671549103</v>
      </c>
      <c r="G24" s="182"/>
      <c r="H24" s="236"/>
    </row>
    <row r="25" spans="1:8" ht="38.25">
      <c r="A25" s="185" t="s">
        <v>169</v>
      </c>
      <c r="B25" s="180" t="s">
        <v>96</v>
      </c>
      <c r="C25" s="69">
        <f>SUM('06.mell'!O27)</f>
        <v>257754201</v>
      </c>
      <c r="D25" s="69">
        <f>SUM('06.mell'!P27)</f>
        <v>257754201</v>
      </c>
      <c r="E25" s="89">
        <f>SUM('06.mell'!Q27)</f>
        <v>731549103</v>
      </c>
      <c r="F25" s="72">
        <f t="shared" si="0"/>
        <v>731549103</v>
      </c>
      <c r="G25" s="242">
        <f>SUM(G20:G24)</f>
        <v>0</v>
      </c>
      <c r="H25" s="244">
        <f>SUM(H20:H24)</f>
        <v>0</v>
      </c>
    </row>
    <row r="26" spans="1:8" ht="12.75">
      <c r="A26" s="185" t="s">
        <v>172</v>
      </c>
      <c r="B26" s="180" t="s">
        <v>97</v>
      </c>
      <c r="C26" s="69">
        <f>SUM('06.mell'!O28)</f>
        <v>0</v>
      </c>
      <c r="D26" s="69">
        <f>SUM('06.mell'!P28)</f>
        <v>0</v>
      </c>
      <c r="E26" s="89">
        <f>SUM('06.mell'!Q28)</f>
        <v>0</v>
      </c>
      <c r="F26" s="72">
        <f t="shared" si="0"/>
        <v>0</v>
      </c>
      <c r="G26" s="182"/>
      <c r="H26" s="236"/>
    </row>
    <row r="27" spans="1:8" ht="25.5">
      <c r="A27" s="187" t="s">
        <v>174</v>
      </c>
      <c r="B27" s="181" t="s">
        <v>98</v>
      </c>
      <c r="C27" s="69">
        <f>SUM('06.mell'!O29)</f>
        <v>0</v>
      </c>
      <c r="D27" s="69">
        <f>SUM('06.mell'!P29)</f>
        <v>0</v>
      </c>
      <c r="E27" s="89">
        <f>SUM('06.mell'!Q29)</f>
        <v>0</v>
      </c>
      <c r="F27" s="72">
        <f t="shared" si="0"/>
        <v>0</v>
      </c>
      <c r="G27" s="182"/>
      <c r="H27" s="236"/>
    </row>
    <row r="28" spans="1:8" ht="25.5">
      <c r="A28" s="187" t="s">
        <v>176</v>
      </c>
      <c r="B28" s="180" t="s">
        <v>423</v>
      </c>
      <c r="C28" s="69">
        <f>SUM('06.mell'!O30)</f>
        <v>5171685</v>
      </c>
      <c r="D28" s="69">
        <f>SUM('06.mell'!P30)</f>
        <v>5171685</v>
      </c>
      <c r="E28" s="89">
        <f>SUM('06.mell'!Q30)</f>
        <v>6319990</v>
      </c>
      <c r="F28" s="72">
        <f t="shared" si="0"/>
        <v>6319990</v>
      </c>
      <c r="G28" s="182"/>
      <c r="H28" s="236"/>
    </row>
    <row r="29" spans="1:8" ht="25.5">
      <c r="A29" s="187" t="s">
        <v>177</v>
      </c>
      <c r="B29" s="181" t="s">
        <v>281</v>
      </c>
      <c r="C29" s="69">
        <f>SUM('06.mell'!O31)</f>
        <v>18678159</v>
      </c>
      <c r="D29" s="69">
        <f>SUM('06.mell'!P31)</f>
        <v>18678159</v>
      </c>
      <c r="E29" s="89">
        <f>SUM('06.mell'!Q31)</f>
        <v>22905075</v>
      </c>
      <c r="F29" s="72">
        <f t="shared" si="0"/>
        <v>22905075</v>
      </c>
      <c r="G29" s="182"/>
      <c r="H29" s="236"/>
    </row>
    <row r="30" spans="1:8" ht="25.5">
      <c r="A30" s="187" t="s">
        <v>188</v>
      </c>
      <c r="B30" s="181" t="s">
        <v>282</v>
      </c>
      <c r="C30" s="69">
        <f>SUM('06.mell'!O32)</f>
        <v>0</v>
      </c>
      <c r="D30" s="69">
        <f>SUM('06.mell'!P32)</f>
        <v>0</v>
      </c>
      <c r="E30" s="89">
        <f>SUM('06.mell'!Q32)</f>
        <v>0</v>
      </c>
      <c r="F30" s="72">
        <f t="shared" si="0"/>
        <v>0</v>
      </c>
      <c r="G30" s="182"/>
      <c r="H30" s="236"/>
    </row>
    <row r="31" spans="1:8" ht="12.75">
      <c r="A31" s="187" t="s">
        <v>189</v>
      </c>
      <c r="B31" s="181" t="s">
        <v>283</v>
      </c>
      <c r="C31" s="69">
        <f>SUM('06.mell'!O33)</f>
        <v>5958229</v>
      </c>
      <c r="D31" s="69">
        <f>SUM('06.mell'!P33)</f>
        <v>5958229</v>
      </c>
      <c r="E31" s="89">
        <f>SUM('06.mell'!Q33)</f>
        <v>5614253</v>
      </c>
      <c r="F31" s="72">
        <f t="shared" si="0"/>
        <v>5614253</v>
      </c>
      <c r="G31" s="182"/>
      <c r="H31" s="236"/>
    </row>
    <row r="32" spans="1:8" ht="25.5">
      <c r="A32" s="187" t="s">
        <v>191</v>
      </c>
      <c r="B32" s="181" t="s">
        <v>284</v>
      </c>
      <c r="C32" s="69">
        <f>SUM('06.mell'!O34)</f>
        <v>0</v>
      </c>
      <c r="D32" s="69">
        <f>SUM('06.mell'!P34)</f>
        <v>0</v>
      </c>
      <c r="E32" s="89">
        <f>SUM('06.mell'!Q34)</f>
        <v>0</v>
      </c>
      <c r="F32" s="72">
        <f t="shared" si="0"/>
        <v>0</v>
      </c>
      <c r="G32" s="182"/>
      <c r="H32" s="236"/>
    </row>
    <row r="33" spans="1:8" ht="25.5">
      <c r="A33" s="185" t="s">
        <v>194</v>
      </c>
      <c r="B33" s="180" t="s">
        <v>424</v>
      </c>
      <c r="C33" s="69">
        <f>SUM('06.mell'!O35)</f>
        <v>24636388</v>
      </c>
      <c r="D33" s="69">
        <f>SUM('06.mell'!P35)</f>
        <v>24636388</v>
      </c>
      <c r="E33" s="89">
        <f>SUM('06.mell'!Q35)</f>
        <v>28519328</v>
      </c>
      <c r="F33" s="72">
        <f t="shared" si="0"/>
        <v>28519328</v>
      </c>
      <c r="G33" s="243"/>
      <c r="H33" s="245"/>
    </row>
    <row r="34" spans="1:8" ht="25.5">
      <c r="A34" s="187" t="s">
        <v>196</v>
      </c>
      <c r="B34" s="181" t="s">
        <v>425</v>
      </c>
      <c r="C34" s="69">
        <f>SUM('06.mell'!O36)</f>
        <v>681777</v>
      </c>
      <c r="D34" s="69">
        <f>SUM('06.mell'!P36)</f>
        <v>681777</v>
      </c>
      <c r="E34" s="89">
        <f>SUM('06.mell'!Q36)</f>
        <v>765179</v>
      </c>
      <c r="F34" s="72">
        <f t="shared" si="0"/>
        <v>765179</v>
      </c>
      <c r="G34" s="182"/>
      <c r="H34" s="236"/>
    </row>
    <row r="35" spans="1:8" ht="25.5">
      <c r="A35" s="185" t="s">
        <v>199</v>
      </c>
      <c r="B35" s="180" t="s">
        <v>426</v>
      </c>
      <c r="C35" s="69">
        <f>SUM('06.mell'!O37)</f>
        <v>30489850</v>
      </c>
      <c r="D35" s="69">
        <f>SUM('06.mell'!P37)</f>
        <v>30489850</v>
      </c>
      <c r="E35" s="89">
        <f>SUM('06.mell'!Q37)</f>
        <v>35604497</v>
      </c>
      <c r="F35" s="72">
        <f t="shared" si="0"/>
        <v>35604497</v>
      </c>
      <c r="G35" s="242">
        <f>SUM(G28+G33+G34)</f>
        <v>0</v>
      </c>
      <c r="H35" s="244">
        <f>SUM(H28+H33+H34)</f>
        <v>0</v>
      </c>
    </row>
    <row r="36" spans="1:8" ht="12.75">
      <c r="A36" s="187" t="s">
        <v>201</v>
      </c>
      <c r="B36" s="181" t="s">
        <v>427</v>
      </c>
      <c r="C36" s="69">
        <f>SUM('06.mell'!O38)</f>
        <v>0</v>
      </c>
      <c r="D36" s="69">
        <f>SUM('06.mell'!P38)</f>
        <v>0</v>
      </c>
      <c r="E36" s="89">
        <f>SUM('06.mell'!Q38)</f>
        <v>0</v>
      </c>
      <c r="F36" s="72">
        <f t="shared" si="0"/>
        <v>0</v>
      </c>
      <c r="G36" s="182"/>
      <c r="H36" s="236"/>
    </row>
    <row r="37" spans="1:8" ht="25.5">
      <c r="A37" s="187" t="s">
        <v>203</v>
      </c>
      <c r="B37" s="181" t="s">
        <v>428</v>
      </c>
      <c r="C37" s="69">
        <f>SUM('06.mell'!O39)</f>
        <v>23617386</v>
      </c>
      <c r="D37" s="69">
        <f>SUM('06.mell'!P39)</f>
        <v>23617386</v>
      </c>
      <c r="E37" s="89">
        <f>SUM('06.mell'!Q39)</f>
        <v>33417336</v>
      </c>
      <c r="F37" s="72">
        <f t="shared" si="0"/>
        <v>33417336</v>
      </c>
      <c r="G37" s="182"/>
      <c r="H37" s="236"/>
    </row>
    <row r="38" spans="1:8" ht="25.5">
      <c r="A38" s="187" t="s">
        <v>205</v>
      </c>
      <c r="B38" s="181" t="s">
        <v>429</v>
      </c>
      <c r="C38" s="69">
        <f>SUM('06.mell'!O40)</f>
        <v>2200000</v>
      </c>
      <c r="D38" s="69">
        <f>SUM('06.mell'!P40)</f>
        <v>2200000</v>
      </c>
      <c r="E38" s="89">
        <f>SUM('06.mell'!Q40)</f>
        <v>4407171</v>
      </c>
      <c r="F38" s="72">
        <f t="shared" si="0"/>
        <v>4407171</v>
      </c>
      <c r="G38" s="182"/>
      <c r="H38" s="236"/>
    </row>
    <row r="39" spans="1:8" ht="25.5">
      <c r="A39" s="187" t="s">
        <v>206</v>
      </c>
      <c r="B39" s="181" t="s">
        <v>430</v>
      </c>
      <c r="C39" s="69">
        <f>SUM('06.mell'!O41)</f>
        <v>0</v>
      </c>
      <c r="D39" s="69">
        <f>SUM('06.mell'!P41)</f>
        <v>0</v>
      </c>
      <c r="E39" s="89">
        <f>SUM('06.mell'!Q41)</f>
        <v>0</v>
      </c>
      <c r="F39" s="72">
        <f t="shared" si="0"/>
        <v>0</v>
      </c>
      <c r="G39" s="99"/>
      <c r="H39" s="236"/>
    </row>
    <row r="40" spans="1:8" ht="12.75">
      <c r="A40" s="187" t="s">
        <v>207</v>
      </c>
      <c r="B40" s="181" t="s">
        <v>431</v>
      </c>
      <c r="C40" s="69">
        <f>SUM('06.mell'!O42)</f>
        <v>14521333</v>
      </c>
      <c r="D40" s="69">
        <f>SUM('06.mell'!P42)</f>
        <v>14521333</v>
      </c>
      <c r="E40" s="89">
        <f>SUM('06.mell'!Q42)</f>
        <v>18160286</v>
      </c>
      <c r="F40" s="72">
        <f t="shared" si="0"/>
        <v>18160286</v>
      </c>
      <c r="G40" s="182"/>
      <c r="H40" s="236"/>
    </row>
    <row r="41" spans="1:8" ht="25.5">
      <c r="A41" s="187" t="s">
        <v>209</v>
      </c>
      <c r="B41" s="181" t="s">
        <v>432</v>
      </c>
      <c r="C41" s="69">
        <f>SUM('06.mell'!O43)</f>
        <v>7949474</v>
      </c>
      <c r="D41" s="69">
        <f>SUM('06.mell'!P43)</f>
        <v>7949474</v>
      </c>
      <c r="E41" s="89">
        <f>SUM('06.mell'!Q43)</f>
        <v>11327005</v>
      </c>
      <c r="F41" s="72">
        <f t="shared" si="0"/>
        <v>11327005</v>
      </c>
      <c r="G41" s="182"/>
      <c r="H41" s="236"/>
    </row>
    <row r="42" spans="1:8" ht="25.5">
      <c r="A42" s="187" t="s">
        <v>211</v>
      </c>
      <c r="B42" s="181" t="s">
        <v>433</v>
      </c>
      <c r="C42" s="69">
        <f>SUM('06.mell'!O44)</f>
        <v>1000000</v>
      </c>
      <c r="D42" s="69">
        <f>SUM('06.mell'!P44)</f>
        <v>49165918</v>
      </c>
      <c r="E42" s="89">
        <f>SUM('06.mell'!Q44)</f>
        <v>24082959</v>
      </c>
      <c r="F42" s="72">
        <f t="shared" si="0"/>
        <v>24082959</v>
      </c>
      <c r="G42" s="182"/>
      <c r="H42" s="236"/>
    </row>
    <row r="43" spans="1:8" ht="25.5">
      <c r="A43" s="187" t="s">
        <v>213</v>
      </c>
      <c r="B43" s="181" t="s">
        <v>434</v>
      </c>
      <c r="C43" s="69">
        <f>SUM('06.mell'!O45)</f>
        <v>0</v>
      </c>
      <c r="D43" s="69">
        <f>SUM('06.mell'!P45)</f>
        <v>0</v>
      </c>
      <c r="E43" s="89">
        <f>SUM('06.mell'!Q45)</f>
        <v>0</v>
      </c>
      <c r="F43" s="72">
        <f t="shared" si="0"/>
        <v>0</v>
      </c>
      <c r="G43" s="182"/>
      <c r="H43" s="236"/>
    </row>
    <row r="44" spans="1:8" ht="25.5">
      <c r="A44" s="187" t="s">
        <v>219</v>
      </c>
      <c r="B44" s="181" t="s">
        <v>435</v>
      </c>
      <c r="C44" s="69">
        <f>SUM('06.mell'!O46)</f>
        <v>0</v>
      </c>
      <c r="D44" s="69">
        <f>SUM('06.mell'!P46)</f>
        <v>0</v>
      </c>
      <c r="E44" s="89">
        <f>SUM('06.mell'!Q46)</f>
        <v>0</v>
      </c>
      <c r="F44" s="72">
        <f t="shared" si="0"/>
        <v>0</v>
      </c>
      <c r="G44" s="182"/>
      <c r="H44" s="236"/>
    </row>
    <row r="45" spans="1:8" ht="25.5">
      <c r="A45" s="187" t="s">
        <v>229</v>
      </c>
      <c r="B45" s="181" t="s">
        <v>436</v>
      </c>
      <c r="C45" s="69">
        <f>SUM('06.mell'!O47)</f>
        <v>0</v>
      </c>
      <c r="D45" s="69">
        <f>SUM('06.mell'!P47)</f>
        <v>0</v>
      </c>
      <c r="E45" s="89">
        <f>SUM('06.mell'!Q47)</f>
        <v>426896</v>
      </c>
      <c r="F45" s="72">
        <f t="shared" si="0"/>
        <v>426896</v>
      </c>
      <c r="G45" s="182"/>
      <c r="H45" s="236"/>
    </row>
    <row r="46" spans="1:8" ht="38.25">
      <c r="A46" s="185" t="s">
        <v>237</v>
      </c>
      <c r="B46" s="180" t="s">
        <v>285</v>
      </c>
      <c r="C46" s="69">
        <f>SUM('06.mell'!O48)</f>
        <v>49288193</v>
      </c>
      <c r="D46" s="69">
        <f>SUM('06.mell'!P48)</f>
        <v>97454111</v>
      </c>
      <c r="E46" s="89">
        <f>SUM('06.mell'!Q48)</f>
        <v>91821653</v>
      </c>
      <c r="F46" s="72">
        <f t="shared" si="0"/>
        <v>91821653</v>
      </c>
      <c r="G46" s="242">
        <f>SUM(G37:G45)</f>
        <v>0</v>
      </c>
      <c r="H46" s="244">
        <f>SUM(H37:H45)</f>
        <v>0</v>
      </c>
    </row>
    <row r="47" spans="1:8" ht="25.5">
      <c r="A47" s="187" t="s">
        <v>239</v>
      </c>
      <c r="B47" s="181" t="s">
        <v>286</v>
      </c>
      <c r="C47" s="69">
        <f>SUM('06.mell'!O49)</f>
        <v>0</v>
      </c>
      <c r="D47" s="69">
        <f>SUM('06.mell'!P49)</f>
        <v>0</v>
      </c>
      <c r="E47" s="89">
        <f>SUM('06.mell'!Q49)</f>
        <v>0</v>
      </c>
      <c r="F47" s="72">
        <f t="shared" si="0"/>
        <v>0</v>
      </c>
      <c r="G47" s="182"/>
      <c r="H47" s="236"/>
    </row>
    <row r="48" spans="1:8" ht="12.75">
      <c r="A48" s="187" t="s">
        <v>241</v>
      </c>
      <c r="B48" s="181" t="s">
        <v>287</v>
      </c>
      <c r="C48" s="69">
        <f>SUM('06.mell'!O50)</f>
        <v>0</v>
      </c>
      <c r="D48" s="69">
        <f>SUM('06.mell'!P50)</f>
        <v>0</v>
      </c>
      <c r="E48" s="89">
        <f>SUM('06.mell'!Q50)</f>
        <v>6254000</v>
      </c>
      <c r="F48" s="72">
        <f t="shared" si="0"/>
        <v>6254000</v>
      </c>
      <c r="G48" s="182"/>
      <c r="H48" s="236"/>
    </row>
    <row r="49" spans="1:8" ht="25.5">
      <c r="A49" s="187" t="s">
        <v>242</v>
      </c>
      <c r="B49" s="181" t="s">
        <v>288</v>
      </c>
      <c r="C49" s="69">
        <f>SUM('06.mell'!O51)</f>
        <v>0</v>
      </c>
      <c r="D49" s="69">
        <f>SUM('06.mell'!P51)</f>
        <v>0</v>
      </c>
      <c r="E49" s="89">
        <f>SUM('06.mell'!Q51)</f>
        <v>0</v>
      </c>
      <c r="F49" s="72">
        <f t="shared" si="0"/>
        <v>0</v>
      </c>
      <c r="G49" s="182"/>
      <c r="H49" s="236"/>
    </row>
    <row r="50" spans="1:8" ht="25.5">
      <c r="A50" s="187" t="s">
        <v>243</v>
      </c>
      <c r="B50" s="181" t="s">
        <v>289</v>
      </c>
      <c r="C50" s="69">
        <f>SUM('06.mell'!O52)</f>
        <v>0</v>
      </c>
      <c r="D50" s="69">
        <f>SUM('06.mell'!P52)</f>
        <v>0</v>
      </c>
      <c r="E50" s="89">
        <f>SUM('06.mell'!Q52)</f>
        <v>0</v>
      </c>
      <c r="F50" s="72">
        <f t="shared" si="0"/>
        <v>0</v>
      </c>
      <c r="G50" s="182"/>
      <c r="H50" s="236"/>
    </row>
    <row r="51" spans="1:8" ht="25.5">
      <c r="A51" s="187" t="s">
        <v>244</v>
      </c>
      <c r="B51" s="181" t="s">
        <v>290</v>
      </c>
      <c r="C51" s="69">
        <f>SUM('06.mell'!O53)</f>
        <v>0</v>
      </c>
      <c r="D51" s="69">
        <f>SUM('06.mell'!P53)</f>
        <v>0</v>
      </c>
      <c r="E51" s="89">
        <f>SUM('06.mell'!Q53)</f>
        <v>0</v>
      </c>
      <c r="F51" s="72">
        <f t="shared" si="0"/>
        <v>0</v>
      </c>
      <c r="G51" s="182"/>
      <c r="H51" s="236"/>
    </row>
    <row r="52" spans="1:8" ht="25.5">
      <c r="A52" s="185" t="s">
        <v>245</v>
      </c>
      <c r="B52" s="180" t="s">
        <v>291</v>
      </c>
      <c r="C52" s="69">
        <f>SUM('06.mell'!O54)</f>
        <v>0</v>
      </c>
      <c r="D52" s="69">
        <f>SUM('06.mell'!P54)</f>
        <v>0</v>
      </c>
      <c r="E52" s="89">
        <f>SUM('06.mell'!Q54)</f>
        <v>6254000</v>
      </c>
      <c r="F52" s="72">
        <f t="shared" si="0"/>
        <v>6254000</v>
      </c>
      <c r="G52" s="243">
        <f>SUM(G47:G51)</f>
        <v>0</v>
      </c>
      <c r="H52" s="245">
        <f>SUM(H47:H51)</f>
        <v>0</v>
      </c>
    </row>
    <row r="53" spans="1:8" ht="51">
      <c r="A53" s="187" t="s">
        <v>246</v>
      </c>
      <c r="B53" s="181" t="s">
        <v>0</v>
      </c>
      <c r="C53" s="69">
        <f>SUM('06.mell'!O55)</f>
        <v>0</v>
      </c>
      <c r="D53" s="69">
        <f>SUM('06.mell'!P55)</f>
        <v>0</v>
      </c>
      <c r="E53" s="89">
        <f>SUM('06.mell'!Q55)</f>
        <v>0</v>
      </c>
      <c r="F53" s="72">
        <f t="shared" si="0"/>
        <v>0</v>
      </c>
      <c r="G53" s="182"/>
      <c r="H53" s="236"/>
    </row>
    <row r="54" spans="1:8" ht="51">
      <c r="A54" s="187" t="s">
        <v>247</v>
      </c>
      <c r="B54" s="181" t="s">
        <v>1</v>
      </c>
      <c r="C54" s="69">
        <f>SUM('06.mell'!O56)</f>
        <v>0</v>
      </c>
      <c r="D54" s="69">
        <f>SUM('06.mell'!P56)</f>
        <v>0</v>
      </c>
      <c r="E54" s="89">
        <f>SUM('06.mell'!Q56)</f>
        <v>0</v>
      </c>
      <c r="F54" s="72">
        <f t="shared" si="0"/>
        <v>0</v>
      </c>
      <c r="G54" s="182"/>
      <c r="H54" s="236"/>
    </row>
    <row r="55" spans="1:8" ht="25.5">
      <c r="A55" s="187" t="s">
        <v>250</v>
      </c>
      <c r="B55" s="181" t="s">
        <v>2</v>
      </c>
      <c r="C55" s="69">
        <f>SUM('06.mell'!O57)</f>
        <v>36000</v>
      </c>
      <c r="D55" s="69">
        <f>SUM('06.mell'!P57)</f>
        <v>36000</v>
      </c>
      <c r="E55" s="89">
        <f>SUM('06.mell'!Q57)</f>
        <v>2036000</v>
      </c>
      <c r="F55" s="72">
        <f t="shared" si="0"/>
        <v>2036000</v>
      </c>
      <c r="G55" s="182"/>
      <c r="H55" s="236"/>
    </row>
    <row r="56" spans="1:8" ht="25.5">
      <c r="A56" s="185" t="s">
        <v>253</v>
      </c>
      <c r="B56" s="180" t="s">
        <v>3</v>
      </c>
      <c r="C56" s="69">
        <f>SUM('06.mell'!O58)</f>
        <v>36000</v>
      </c>
      <c r="D56" s="69">
        <f>SUM('06.mell'!P58)</f>
        <v>36000</v>
      </c>
      <c r="E56" s="89">
        <f>SUM('06.mell'!Q58)</f>
        <v>2036000</v>
      </c>
      <c r="F56" s="72">
        <f t="shared" si="0"/>
        <v>2036000</v>
      </c>
      <c r="G56" s="243">
        <f>SUM(G53:G55)</f>
        <v>0</v>
      </c>
      <c r="H56" s="245">
        <f>SUM(H53:H55)</f>
        <v>0</v>
      </c>
    </row>
    <row r="57" spans="1:8" ht="51">
      <c r="A57" s="187" t="s">
        <v>254</v>
      </c>
      <c r="B57" s="181" t="s">
        <v>4</v>
      </c>
      <c r="C57" s="69">
        <f>SUM('06.mell'!O59)</f>
        <v>0</v>
      </c>
      <c r="D57" s="69">
        <f>SUM('06.mell'!P59)</f>
        <v>0</v>
      </c>
      <c r="E57" s="89">
        <f>SUM('06.mell'!Q59)</f>
        <v>0</v>
      </c>
      <c r="F57" s="72">
        <f t="shared" si="0"/>
        <v>0</v>
      </c>
      <c r="G57" s="182"/>
      <c r="H57" s="236"/>
    </row>
    <row r="58" spans="1:8" ht="51">
      <c r="A58" s="187" t="s">
        <v>256</v>
      </c>
      <c r="B58" s="181" t="s">
        <v>5</v>
      </c>
      <c r="C58" s="69">
        <f>SUM('06.mell'!O60)</f>
        <v>0</v>
      </c>
      <c r="D58" s="69">
        <f>SUM('06.mell'!P60)</f>
        <v>0</v>
      </c>
      <c r="E58" s="89">
        <f>SUM('06.mell'!Q60)</f>
        <v>0</v>
      </c>
      <c r="F58" s="72">
        <f t="shared" si="0"/>
        <v>0</v>
      </c>
      <c r="G58" s="182"/>
      <c r="H58" s="236"/>
    </row>
    <row r="59" spans="1:8" ht="25.5">
      <c r="A59" s="187" t="s">
        <v>259</v>
      </c>
      <c r="B59" s="181" t="s">
        <v>24</v>
      </c>
      <c r="C59" s="69">
        <f>SUM('06.mell'!O61)</f>
        <v>0</v>
      </c>
      <c r="D59" s="69">
        <f>SUM('06.mell'!P61)</f>
        <v>0</v>
      </c>
      <c r="E59" s="89">
        <f>SUM('06.mell'!Q61)</f>
        <v>0</v>
      </c>
      <c r="F59" s="72">
        <f t="shared" si="0"/>
        <v>0</v>
      </c>
      <c r="G59" s="182"/>
      <c r="H59" s="236"/>
    </row>
    <row r="60" spans="1:8" ht="25.5">
      <c r="A60" s="185" t="s">
        <v>261</v>
      </c>
      <c r="B60" s="180" t="s">
        <v>25</v>
      </c>
      <c r="C60" s="69">
        <f>SUM('06.mell'!O62)</f>
        <v>0</v>
      </c>
      <c r="D60" s="69">
        <f>SUM('06.mell'!P62)</f>
        <v>0</v>
      </c>
      <c r="E60" s="89">
        <f>SUM('06.mell'!Q62)</f>
        <v>0</v>
      </c>
      <c r="F60" s="72">
        <f t="shared" si="0"/>
        <v>0</v>
      </c>
      <c r="G60" s="182"/>
      <c r="H60" s="236"/>
    </row>
    <row r="61" spans="1:8" ht="38.25">
      <c r="A61" s="185" t="s">
        <v>263</v>
      </c>
      <c r="B61" s="180" t="s">
        <v>26</v>
      </c>
      <c r="C61" s="69">
        <f>SUM('06.mell'!O63)</f>
        <v>998951007</v>
      </c>
      <c r="D61" s="69">
        <f>SUM('06.mell'!P63)</f>
        <v>1047830805</v>
      </c>
      <c r="E61" s="361">
        <f>SUM('06.mell'!Q63)</f>
        <v>1432158777</v>
      </c>
      <c r="F61" s="72">
        <f t="shared" si="0"/>
        <v>1432158777</v>
      </c>
      <c r="G61" s="242">
        <f>SUM(G19+G25+G35+G46+G52+G56+G60)</f>
        <v>0</v>
      </c>
      <c r="H61" s="244">
        <f>SUM(H19+H25+H35+H46+H52+H56+H60)</f>
        <v>0</v>
      </c>
    </row>
    <row r="62" spans="1:8" ht="25.5">
      <c r="A62" s="187" t="s">
        <v>106</v>
      </c>
      <c r="B62" s="181" t="s">
        <v>50</v>
      </c>
      <c r="C62" s="69">
        <f>SUM('06.mell'!O64)</f>
        <v>0</v>
      </c>
      <c r="D62" s="69">
        <f>SUM('06.mell'!P64)</f>
        <v>0</v>
      </c>
      <c r="E62" s="89">
        <f>SUM('06.mell'!Q64)</f>
        <v>0</v>
      </c>
      <c r="F62" s="72">
        <f t="shared" si="0"/>
        <v>0</v>
      </c>
      <c r="G62" s="182"/>
      <c r="H62" s="236"/>
    </row>
    <row r="63" spans="1:8" ht="25.5">
      <c r="A63" s="187" t="s">
        <v>108</v>
      </c>
      <c r="B63" s="181" t="s">
        <v>51</v>
      </c>
      <c r="C63" s="69">
        <f>SUM('06.mell'!O65)</f>
        <v>0</v>
      </c>
      <c r="D63" s="69">
        <f>SUM('06.mell'!P65)</f>
        <v>0</v>
      </c>
      <c r="E63" s="89">
        <f>SUM('06.mell'!Q65)</f>
        <v>0</v>
      </c>
      <c r="F63" s="72">
        <f t="shared" si="0"/>
        <v>0</v>
      </c>
      <c r="G63" s="182"/>
      <c r="H63" s="236"/>
    </row>
    <row r="64" spans="1:8" ht="25.5">
      <c r="A64" s="187" t="s">
        <v>109</v>
      </c>
      <c r="B64" s="181" t="s">
        <v>52</v>
      </c>
      <c r="C64" s="69">
        <f>SUM('06.mell'!O66)</f>
        <v>0</v>
      </c>
      <c r="D64" s="69">
        <f>SUM('06.mell'!P66)</f>
        <v>0</v>
      </c>
      <c r="E64" s="89">
        <f>SUM('06.mell'!Q66)</f>
        <v>0</v>
      </c>
      <c r="F64" s="72">
        <f t="shared" si="0"/>
        <v>0</v>
      </c>
      <c r="G64" s="182"/>
      <c r="H64" s="236"/>
    </row>
    <row r="65" spans="1:8" ht="25.5">
      <c r="A65" s="185" t="s">
        <v>117</v>
      </c>
      <c r="B65" s="180" t="s">
        <v>53</v>
      </c>
      <c r="C65" s="69">
        <f>SUM('06.mell'!O67)</f>
        <v>0</v>
      </c>
      <c r="D65" s="69">
        <f>SUM('06.mell'!P67)</f>
        <v>0</v>
      </c>
      <c r="E65" s="89">
        <f>SUM('06.mell'!Q67)</f>
        <v>0</v>
      </c>
      <c r="F65" s="72">
        <f t="shared" si="0"/>
        <v>0</v>
      </c>
      <c r="G65" s="182"/>
      <c r="H65" s="236"/>
    </row>
    <row r="66" spans="1:8" ht="38.25">
      <c r="A66" s="187" t="s">
        <v>118</v>
      </c>
      <c r="B66" s="181" t="s">
        <v>54</v>
      </c>
      <c r="C66" s="69">
        <f>SUM('06.mell'!O68)</f>
        <v>0</v>
      </c>
      <c r="D66" s="69">
        <f>SUM('06.mell'!P68)</f>
        <v>0</v>
      </c>
      <c r="E66" s="89">
        <f>SUM('06.mell'!Q68)</f>
        <v>0</v>
      </c>
      <c r="F66" s="72">
        <f t="shared" si="0"/>
        <v>0</v>
      </c>
      <c r="G66" s="182"/>
      <c r="H66" s="236"/>
    </row>
    <row r="67" spans="1:8" ht="25.5">
      <c r="A67" s="187" t="s">
        <v>120</v>
      </c>
      <c r="B67" s="181" t="s">
        <v>55</v>
      </c>
      <c r="C67" s="69">
        <f>SUM('06.mell'!O69)</f>
        <v>0</v>
      </c>
      <c r="D67" s="69">
        <f>SUM('06.mell'!P69)</f>
        <v>0</v>
      </c>
      <c r="E67" s="89">
        <f>SUM('06.mell'!Q69)</f>
        <v>0</v>
      </c>
      <c r="F67" s="72">
        <f t="shared" si="0"/>
        <v>0</v>
      </c>
      <c r="G67" s="182"/>
      <c r="H67" s="236"/>
    </row>
    <row r="68" spans="1:8" ht="25.5">
      <c r="A68" s="187" t="s">
        <v>121</v>
      </c>
      <c r="B68" s="181" t="s">
        <v>56</v>
      </c>
      <c r="C68" s="69">
        <f>SUM('06.mell'!O70)</f>
        <v>0</v>
      </c>
      <c r="D68" s="69">
        <f>SUM('06.mell'!P70)</f>
        <v>0</v>
      </c>
      <c r="E68" s="89">
        <f>SUM('06.mell'!Q70)</f>
        <v>0</v>
      </c>
      <c r="F68" s="72">
        <f t="shared" si="0"/>
        <v>0</v>
      </c>
      <c r="G68" s="182"/>
      <c r="H68" s="236"/>
    </row>
    <row r="69" spans="1:8" ht="25.5">
      <c r="A69" s="187" t="s">
        <v>122</v>
      </c>
      <c r="B69" s="181" t="s">
        <v>57</v>
      </c>
      <c r="C69" s="69">
        <f>SUM('06.mell'!O71)</f>
        <v>0</v>
      </c>
      <c r="D69" s="69">
        <f>SUM('06.mell'!P71)</f>
        <v>0</v>
      </c>
      <c r="E69" s="89">
        <f>SUM('06.mell'!Q71)</f>
        <v>0</v>
      </c>
      <c r="F69" s="72">
        <f t="shared" si="0"/>
        <v>0</v>
      </c>
      <c r="G69" s="182"/>
      <c r="H69" s="236"/>
    </row>
    <row r="70" spans="1:8" ht="25.5">
      <c r="A70" s="185" t="s">
        <v>123</v>
      </c>
      <c r="B70" s="180" t="s">
        <v>58</v>
      </c>
      <c r="C70" s="69">
        <f>SUM('06.mell'!O72)</f>
        <v>0</v>
      </c>
      <c r="D70" s="69">
        <f>SUM('06.mell'!P72)</f>
        <v>0</v>
      </c>
      <c r="E70" s="89">
        <f>SUM('06.mell'!Q72)</f>
        <v>0</v>
      </c>
      <c r="F70" s="72">
        <f t="shared" si="0"/>
        <v>0</v>
      </c>
      <c r="G70" s="182"/>
      <c r="H70" s="236"/>
    </row>
    <row r="71" spans="1:8" ht="25.5">
      <c r="A71" s="187" t="s">
        <v>124</v>
      </c>
      <c r="B71" s="181" t="s">
        <v>59</v>
      </c>
      <c r="C71" s="69">
        <f>SUM('06.mell'!O73)</f>
        <v>37000000</v>
      </c>
      <c r="D71" s="69">
        <f>SUM('06.mell'!P73)</f>
        <v>145090392</v>
      </c>
      <c r="E71" s="89">
        <f>SUM('06.mell'!Q73)</f>
        <v>145090392</v>
      </c>
      <c r="F71" s="72">
        <f t="shared" si="0"/>
        <v>145090392</v>
      </c>
      <c r="G71" s="182"/>
      <c r="H71" s="236"/>
    </row>
    <row r="72" spans="1:8" ht="25.5">
      <c r="A72" s="187" t="s">
        <v>105</v>
      </c>
      <c r="B72" s="181" t="s">
        <v>60</v>
      </c>
      <c r="C72" s="69">
        <f>SUM('06.mell'!O74)</f>
        <v>0</v>
      </c>
      <c r="D72" s="69">
        <f>SUM('06.mell'!P74)</f>
        <v>0</v>
      </c>
      <c r="E72" s="89">
        <f>SUM('06.mell'!Q74)</f>
        <v>0</v>
      </c>
      <c r="F72" s="72">
        <f aca="true" t="shared" si="1" ref="F72:F87">SUM(E72)</f>
        <v>0</v>
      </c>
      <c r="G72" s="182"/>
      <c r="H72" s="236"/>
    </row>
    <row r="73" spans="1:8" ht="25.5">
      <c r="A73" s="185" t="s">
        <v>125</v>
      </c>
      <c r="B73" s="180" t="s">
        <v>61</v>
      </c>
      <c r="C73" s="69">
        <f>SUM('06.mell'!O75)</f>
        <v>37000000</v>
      </c>
      <c r="D73" s="69">
        <f>SUM('06.mell'!P75)</f>
        <v>145090392</v>
      </c>
      <c r="E73" s="89">
        <f>SUM('06.mell'!Q75)</f>
        <v>145090392</v>
      </c>
      <c r="F73" s="72">
        <f t="shared" si="1"/>
        <v>145090392</v>
      </c>
      <c r="G73" s="242">
        <f>SUM(G71:G72)</f>
        <v>0</v>
      </c>
      <c r="H73" s="244">
        <f>SUM(H71:H72)</f>
        <v>0</v>
      </c>
    </row>
    <row r="74" spans="1:8" ht="25.5">
      <c r="A74" s="187" t="s">
        <v>126</v>
      </c>
      <c r="B74" s="181" t="s">
        <v>62</v>
      </c>
      <c r="C74" s="69">
        <f>SUM('06.mell'!O76)</f>
        <v>13454230</v>
      </c>
      <c r="D74" s="69">
        <f>SUM('06.mell'!P76)</f>
        <v>13454230</v>
      </c>
      <c r="E74" s="89">
        <f>SUM('06.mell'!Q76)</f>
        <v>12761365</v>
      </c>
      <c r="F74" s="72">
        <f t="shared" si="1"/>
        <v>12761365</v>
      </c>
      <c r="G74" s="182"/>
      <c r="H74" s="236"/>
    </row>
    <row r="75" spans="1:8" ht="25.5">
      <c r="A75" s="187" t="s">
        <v>127</v>
      </c>
      <c r="B75" s="181" t="s">
        <v>63</v>
      </c>
      <c r="C75" s="69">
        <f>SUM('06.mell'!O77)</f>
        <v>0</v>
      </c>
      <c r="D75" s="69">
        <f>SUM('06.mell'!P77)</f>
        <v>0</v>
      </c>
      <c r="E75" s="89">
        <f>SUM('06.mell'!Q77)</f>
        <v>0</v>
      </c>
      <c r="F75" s="72">
        <f t="shared" si="1"/>
        <v>0</v>
      </c>
      <c r="G75" s="182"/>
      <c r="H75" s="236"/>
    </row>
    <row r="76" spans="1:8" ht="25.5">
      <c r="A76" s="187" t="s">
        <v>128</v>
      </c>
      <c r="B76" s="181" t="s">
        <v>64</v>
      </c>
      <c r="C76" s="69">
        <f>SUM('06.mell'!O78)</f>
        <v>245227834</v>
      </c>
      <c r="D76" s="69">
        <f>SUM('06.mell'!P78)</f>
        <v>245227834</v>
      </c>
      <c r="E76" s="89">
        <f>SUM('06.mell'!Q78)</f>
        <v>213801250</v>
      </c>
      <c r="F76" s="72">
        <f t="shared" si="1"/>
        <v>213801250</v>
      </c>
      <c r="G76" s="182"/>
      <c r="H76" s="236"/>
    </row>
    <row r="77" spans="1:8" ht="12.75">
      <c r="A77" s="187" t="s">
        <v>129</v>
      </c>
      <c r="B77" s="181" t="s">
        <v>65</v>
      </c>
      <c r="C77" s="69">
        <f>SUM('06.mell'!O79)</f>
        <v>0</v>
      </c>
      <c r="D77" s="69">
        <f>SUM('06.mell'!P79)</f>
        <v>0</v>
      </c>
      <c r="E77" s="89">
        <f>SUM('06.mell'!Q79)</f>
        <v>0</v>
      </c>
      <c r="F77" s="72">
        <f t="shared" si="1"/>
        <v>0</v>
      </c>
      <c r="G77" s="182"/>
      <c r="H77" s="236"/>
    </row>
    <row r="78" spans="1:8" ht="25.5">
      <c r="A78" s="187" t="s">
        <v>131</v>
      </c>
      <c r="B78" s="181" t="s">
        <v>66</v>
      </c>
      <c r="C78" s="69">
        <f>SUM('06.mell'!O80)</f>
        <v>0</v>
      </c>
      <c r="D78" s="69">
        <f>SUM('06.mell'!P80)</f>
        <v>0</v>
      </c>
      <c r="E78" s="89">
        <f>SUM('06.mell'!Q80)</f>
        <v>0</v>
      </c>
      <c r="F78" s="72">
        <f t="shared" si="1"/>
        <v>0</v>
      </c>
      <c r="G78" s="182"/>
      <c r="H78" s="236"/>
    </row>
    <row r="79" spans="1:8" ht="25.5">
      <c r="A79" s="185" t="s">
        <v>134</v>
      </c>
      <c r="B79" s="180" t="s">
        <v>67</v>
      </c>
      <c r="C79" s="69">
        <f>SUM('06.mell'!O81)</f>
        <v>258682064</v>
      </c>
      <c r="D79" s="69">
        <f>SUM('06.mell'!P81)</f>
        <v>258682064</v>
      </c>
      <c r="E79" s="89">
        <f>SUM('06.mell'!Q81)</f>
        <v>226562615</v>
      </c>
      <c r="F79" s="72">
        <f t="shared" si="1"/>
        <v>226562615</v>
      </c>
      <c r="G79" s="242">
        <f>SUM(G74:G78)</f>
        <v>0</v>
      </c>
      <c r="H79" s="244">
        <f>SUM(H74:H78)</f>
        <v>0</v>
      </c>
    </row>
    <row r="80" spans="1:8" ht="25.5">
      <c r="A80" s="187" t="s">
        <v>135</v>
      </c>
      <c r="B80" s="181" t="s">
        <v>68</v>
      </c>
      <c r="C80" s="69">
        <f>SUM('06.mell'!O82)</f>
        <v>0</v>
      </c>
      <c r="D80" s="69">
        <f>SUM('06.mell'!P82)</f>
        <v>0</v>
      </c>
      <c r="E80" s="89">
        <f>SUM('06.mell'!Q82)</f>
        <v>0</v>
      </c>
      <c r="F80" s="72">
        <f t="shared" si="1"/>
        <v>0</v>
      </c>
      <c r="G80" s="182"/>
      <c r="H80" s="236"/>
    </row>
    <row r="81" spans="1:8" ht="25.5">
      <c r="A81" s="187" t="s">
        <v>136</v>
      </c>
      <c r="B81" s="181" t="s">
        <v>69</v>
      </c>
      <c r="C81" s="69">
        <f>SUM('06.mell'!O83)</f>
        <v>0</v>
      </c>
      <c r="D81" s="69">
        <f>SUM('06.mell'!P83)</f>
        <v>0</v>
      </c>
      <c r="E81" s="89">
        <f>SUM('06.mell'!Q83)</f>
        <v>0</v>
      </c>
      <c r="F81" s="72">
        <f t="shared" si="1"/>
        <v>0</v>
      </c>
      <c r="G81" s="182"/>
      <c r="H81" s="236"/>
    </row>
    <row r="82" spans="1:8" ht="25.5">
      <c r="A82" s="187" t="s">
        <v>137</v>
      </c>
      <c r="B82" s="181" t="s">
        <v>70</v>
      </c>
      <c r="C82" s="69">
        <f>SUM('06.mell'!O84)</f>
        <v>0</v>
      </c>
      <c r="D82" s="69">
        <f>SUM('06.mell'!P84)</f>
        <v>0</v>
      </c>
      <c r="E82" s="89">
        <f>SUM('06.mell'!Q84)</f>
        <v>0</v>
      </c>
      <c r="F82" s="72">
        <f t="shared" si="1"/>
        <v>0</v>
      </c>
      <c r="G82" s="182"/>
      <c r="H82" s="236"/>
    </row>
    <row r="83" spans="1:8" ht="25.5">
      <c r="A83" s="187" t="s">
        <v>138</v>
      </c>
      <c r="B83" s="181" t="s">
        <v>71</v>
      </c>
      <c r="C83" s="69">
        <f>SUM('06.mell'!O85)</f>
        <v>0</v>
      </c>
      <c r="D83" s="69">
        <f>SUM('06.mell'!P85)</f>
        <v>0</v>
      </c>
      <c r="E83" s="89">
        <f>SUM('06.mell'!Q85)</f>
        <v>0</v>
      </c>
      <c r="F83" s="72">
        <f t="shared" si="1"/>
        <v>0</v>
      </c>
      <c r="G83" s="182"/>
      <c r="H83" s="236"/>
    </row>
    <row r="84" spans="1:8" ht="25.5">
      <c r="A84" s="185" t="s">
        <v>141</v>
      </c>
      <c r="B84" s="180" t="s">
        <v>72</v>
      </c>
      <c r="C84" s="69">
        <f>SUM('06.mell'!O86)</f>
        <v>0</v>
      </c>
      <c r="D84" s="69">
        <f>SUM('06.mell'!P86)</f>
        <v>0</v>
      </c>
      <c r="E84" s="89">
        <f>SUM('06.mell'!Q86)</f>
        <v>0</v>
      </c>
      <c r="F84" s="72">
        <f t="shared" si="1"/>
        <v>0</v>
      </c>
      <c r="G84" s="243">
        <f>SUM(G80:G83)</f>
        <v>0</v>
      </c>
      <c r="H84" s="245">
        <f>SUM(H80:H83)</f>
        <v>0</v>
      </c>
    </row>
    <row r="85" spans="1:8" ht="25.5">
      <c r="A85" s="187" t="s">
        <v>142</v>
      </c>
      <c r="B85" s="181" t="s">
        <v>73</v>
      </c>
      <c r="C85" s="69">
        <f>SUM('06.mell'!O87)</f>
        <v>0</v>
      </c>
      <c r="D85" s="69">
        <f>SUM('06.mell'!P87)</f>
        <v>0</v>
      </c>
      <c r="E85" s="89">
        <f>SUM('06.mell'!Q87)</f>
        <v>0</v>
      </c>
      <c r="F85" s="72">
        <f t="shared" si="1"/>
        <v>0</v>
      </c>
      <c r="G85" s="182"/>
      <c r="H85" s="236"/>
    </row>
    <row r="86" spans="1:8" ht="25.5">
      <c r="A86" s="185" t="s">
        <v>144</v>
      </c>
      <c r="B86" s="180" t="s">
        <v>74</v>
      </c>
      <c r="C86" s="69">
        <f>SUM('06.mell'!O88)</f>
        <v>295682064</v>
      </c>
      <c r="D86" s="69">
        <f>SUM('06.mell'!P88)</f>
        <v>403772456</v>
      </c>
      <c r="E86" s="89">
        <f>SUM('06.mell'!Q88)</f>
        <v>371653007</v>
      </c>
      <c r="F86" s="72">
        <f t="shared" si="1"/>
        <v>371653007</v>
      </c>
      <c r="G86" s="242">
        <f>SUM(G65+G70+G73+G79+G84)</f>
        <v>0</v>
      </c>
      <c r="H86" s="244">
        <f>SUM(H65+H70+H73+H79+H84)</f>
        <v>0</v>
      </c>
    </row>
    <row r="87" spans="1:8" s="11" customFormat="1" ht="15.75" thickBot="1">
      <c r="A87" s="246"/>
      <c r="B87" s="247" t="s">
        <v>95</v>
      </c>
      <c r="C87" s="202">
        <f>SUM('06.mell'!O89)</f>
        <v>1294633071</v>
      </c>
      <c r="D87" s="202">
        <f>SUM('06.mell'!P89)</f>
        <v>1451603261</v>
      </c>
      <c r="E87" s="250">
        <f>SUM('06.mell'!Q89)</f>
        <v>1803811784</v>
      </c>
      <c r="F87" s="72">
        <f t="shared" si="1"/>
        <v>1803811784</v>
      </c>
      <c r="G87" s="248">
        <f>SUM(G61+G86)</f>
        <v>0</v>
      </c>
      <c r="H87" s="249"/>
    </row>
    <row r="88" spans="1:5" ht="12.75">
      <c r="A88" s="3"/>
      <c r="B88" s="3"/>
      <c r="C88" s="2"/>
      <c r="D88" s="2"/>
      <c r="E88" s="2"/>
    </row>
  </sheetData>
  <sheetProtection/>
  <mergeCells count="5">
    <mergeCell ref="C5:E5"/>
    <mergeCell ref="A3:H3"/>
    <mergeCell ref="A2:H2"/>
    <mergeCell ref="A1:H1"/>
    <mergeCell ref="A4:H4"/>
  </mergeCells>
  <printOptions/>
  <pageMargins left="0.75" right="0.75" top="1" bottom="1" header="0.5" footer="0.5"/>
  <pageSetup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6.8515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2.7109375" style="0" customWidth="1"/>
    <col min="7" max="7" width="12.00390625" style="0" customWidth="1"/>
    <col min="8" max="8" width="13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68" t="s">
        <v>605</v>
      </c>
      <c r="B2" s="367"/>
      <c r="C2" s="367"/>
      <c r="D2" s="367"/>
      <c r="E2" s="367"/>
      <c r="F2" s="367"/>
      <c r="G2" s="367"/>
      <c r="H2" s="367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>
      <c r="A5" s="366" t="s">
        <v>349</v>
      </c>
      <c r="B5" s="366"/>
      <c r="C5" s="366"/>
      <c r="D5" s="366"/>
      <c r="E5" s="366"/>
      <c r="F5" s="366"/>
      <c r="G5" s="366"/>
      <c r="H5" s="366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 ht="12.75">
      <c r="A7" s="408" t="s">
        <v>318</v>
      </c>
      <c r="B7" s="410" t="s">
        <v>350</v>
      </c>
      <c r="C7" s="412" t="s">
        <v>351</v>
      </c>
      <c r="D7" s="412" t="s">
        <v>352</v>
      </c>
      <c r="E7" s="158" t="s">
        <v>353</v>
      </c>
      <c r="F7" s="143"/>
      <c r="G7" s="143"/>
      <c r="H7" s="144"/>
    </row>
    <row r="8" spans="1:8" ht="26.25" customHeight="1">
      <c r="A8" s="409"/>
      <c r="B8" s="411"/>
      <c r="C8" s="411"/>
      <c r="D8" s="413"/>
      <c r="E8" s="135" t="s">
        <v>573</v>
      </c>
      <c r="F8" s="135" t="s">
        <v>574</v>
      </c>
      <c r="G8" s="135" t="s">
        <v>588</v>
      </c>
      <c r="H8" s="146" t="s">
        <v>589</v>
      </c>
    </row>
    <row r="9" spans="1:8" ht="26.25" customHeight="1">
      <c r="A9" s="145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46">
        <v>8</v>
      </c>
    </row>
    <row r="10" spans="1:8" ht="12.75">
      <c r="A10" s="147" t="s">
        <v>323</v>
      </c>
      <c r="B10" s="136" t="s">
        <v>354</v>
      </c>
      <c r="C10" s="156"/>
      <c r="D10" s="156"/>
      <c r="E10" s="139">
        <f>SUM(E11:E14)</f>
        <v>0</v>
      </c>
      <c r="F10" s="139">
        <f>SUM(F11:F14)</f>
        <v>0</v>
      </c>
      <c r="G10" s="139">
        <f>SUM(G11:G14)</f>
        <v>0</v>
      </c>
      <c r="H10" s="148">
        <f>SUM(H11:H14)</f>
        <v>0</v>
      </c>
    </row>
    <row r="11" spans="1:8" ht="12.75">
      <c r="A11" s="147" t="s">
        <v>325</v>
      </c>
      <c r="B11" s="140" t="s">
        <v>340</v>
      </c>
      <c r="C11" s="157"/>
      <c r="D11" s="157"/>
      <c r="E11" s="142"/>
      <c r="F11" s="142"/>
      <c r="G11" s="142"/>
      <c r="H11" s="149"/>
    </row>
    <row r="12" spans="1:8" ht="12.75">
      <c r="A12" s="147" t="s">
        <v>326</v>
      </c>
      <c r="B12" s="140"/>
      <c r="C12" s="157"/>
      <c r="D12" s="157"/>
      <c r="E12" s="142"/>
      <c r="F12" s="142"/>
      <c r="G12" s="142"/>
      <c r="H12" s="149"/>
    </row>
    <row r="13" spans="1:8" ht="12.75">
      <c r="A13" s="147" t="s">
        <v>328</v>
      </c>
      <c r="B13" s="140"/>
      <c r="C13" s="157"/>
      <c r="D13" s="157"/>
      <c r="E13" s="142"/>
      <c r="F13" s="142"/>
      <c r="G13" s="142"/>
      <c r="H13" s="149"/>
    </row>
    <row r="14" spans="1:8" ht="12.75">
      <c r="A14" s="147" t="s">
        <v>330</v>
      </c>
      <c r="B14" s="140"/>
      <c r="C14" s="157"/>
      <c r="D14" s="157"/>
      <c r="E14" s="142"/>
      <c r="F14" s="142"/>
      <c r="G14" s="142"/>
      <c r="H14" s="149"/>
    </row>
    <row r="15" spans="1:8" ht="12.75">
      <c r="A15" s="147" t="s">
        <v>331</v>
      </c>
      <c r="B15" s="136" t="s">
        <v>355</v>
      </c>
      <c r="C15" s="156"/>
      <c r="D15" s="156"/>
      <c r="E15" s="139">
        <f>SUM(E16:E19)</f>
        <v>0</v>
      </c>
      <c r="F15" s="139">
        <f>SUM(F16:F19)</f>
        <v>0</v>
      </c>
      <c r="G15" s="139">
        <f>SUM(G16:G19)</f>
        <v>0</v>
      </c>
      <c r="H15" s="148">
        <f>SUM(H16:H19)</f>
        <v>0</v>
      </c>
    </row>
    <row r="16" spans="1:8" ht="12.75">
      <c r="A16" s="147" t="s">
        <v>332</v>
      </c>
      <c r="B16" s="140" t="s">
        <v>340</v>
      </c>
      <c r="C16" s="157"/>
      <c r="D16" s="157"/>
      <c r="E16" s="142"/>
      <c r="F16" s="142"/>
      <c r="G16" s="142"/>
      <c r="H16" s="149"/>
    </row>
    <row r="17" spans="1:8" ht="12.75">
      <c r="A17" s="147" t="s">
        <v>334</v>
      </c>
      <c r="B17" s="140"/>
      <c r="C17" s="157"/>
      <c r="D17" s="157"/>
      <c r="E17" s="142"/>
      <c r="F17" s="142"/>
      <c r="G17" s="142"/>
      <c r="H17" s="149"/>
    </row>
    <row r="18" spans="1:8" ht="12.75">
      <c r="A18" s="147" t="s">
        <v>335</v>
      </c>
      <c r="B18" s="140"/>
      <c r="C18" s="157"/>
      <c r="D18" s="157"/>
      <c r="E18" s="142"/>
      <c r="F18" s="142"/>
      <c r="G18" s="142"/>
      <c r="H18" s="149"/>
    </row>
    <row r="19" spans="1:8" ht="12.75">
      <c r="A19" s="147" t="s">
        <v>337</v>
      </c>
      <c r="B19" s="140"/>
      <c r="C19" s="157"/>
      <c r="D19" s="157"/>
      <c r="E19" s="142"/>
      <c r="F19" s="142"/>
      <c r="G19" s="142"/>
      <c r="H19" s="149"/>
    </row>
    <row r="20" spans="1:8" ht="12.75">
      <c r="A20" s="147" t="s">
        <v>338</v>
      </c>
      <c r="B20" s="136" t="s">
        <v>348</v>
      </c>
      <c r="C20" s="156"/>
      <c r="D20" s="156"/>
      <c r="E20" s="139">
        <f>E10+E15</f>
        <v>0</v>
      </c>
      <c r="F20" s="139">
        <f>F10+F15</f>
        <v>0</v>
      </c>
      <c r="G20" s="139">
        <f>G10+G15</f>
        <v>0</v>
      </c>
      <c r="H20" s="148">
        <f>H10+H15</f>
        <v>0</v>
      </c>
    </row>
    <row r="21" spans="1:8" ht="13.5" thickBot="1">
      <c r="A21" s="159"/>
      <c r="B21" s="160"/>
      <c r="C21" s="160"/>
      <c r="D21" s="160"/>
      <c r="E21" s="160"/>
      <c r="F21" s="160"/>
      <c r="G21" s="160"/>
      <c r="H21" s="161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8.7109375" style="0" customWidth="1"/>
    <col min="3" max="3" width="17.140625" style="0" customWidth="1"/>
    <col min="4" max="4" width="18.140625" style="0" customWidth="1"/>
  </cols>
  <sheetData>
    <row r="1" spans="1:4" ht="12.75">
      <c r="A1" s="3"/>
      <c r="B1" s="3"/>
      <c r="C1" s="3"/>
      <c r="D1" s="3"/>
    </row>
    <row r="2" spans="1:4" ht="12.75">
      <c r="A2" s="368" t="s">
        <v>606</v>
      </c>
      <c r="B2" s="367"/>
      <c r="C2" s="367"/>
      <c r="D2" s="367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>
      <c r="A5" s="366" t="s">
        <v>356</v>
      </c>
      <c r="B5" s="366"/>
      <c r="C5" s="366"/>
      <c r="D5" s="366"/>
    </row>
    <row r="6" spans="1:4" ht="13.5" thickBot="1">
      <c r="A6" s="3"/>
      <c r="B6" s="3"/>
      <c r="C6" s="3"/>
      <c r="D6" s="3"/>
    </row>
    <row r="7" spans="1:4" ht="39" thickBot="1">
      <c r="A7" s="21" t="s">
        <v>357</v>
      </c>
      <c r="B7" s="22" t="s">
        <v>358</v>
      </c>
      <c r="C7" s="22" t="s">
        <v>359</v>
      </c>
      <c r="D7" s="23" t="s">
        <v>360</v>
      </c>
    </row>
    <row r="8" spans="1:4" ht="13.5" thickBot="1">
      <c r="A8" s="24">
        <v>1</v>
      </c>
      <c r="B8" s="25">
        <v>2</v>
      </c>
      <c r="C8" s="25">
        <v>3</v>
      </c>
      <c r="D8" s="26">
        <v>4</v>
      </c>
    </row>
    <row r="9" spans="1:4" ht="24">
      <c r="A9" s="27" t="s">
        <v>323</v>
      </c>
      <c r="B9" s="28" t="s">
        <v>380</v>
      </c>
      <c r="C9" s="45">
        <f>SUM('01.mell'!E40)</f>
        <v>18160286</v>
      </c>
      <c r="D9" s="29">
        <v>18160286</v>
      </c>
    </row>
    <row r="10" spans="1:4" ht="12.75">
      <c r="A10" s="30" t="s">
        <v>325</v>
      </c>
      <c r="B10" s="31"/>
      <c r="C10" s="32"/>
      <c r="D10" s="20"/>
    </row>
    <row r="11" spans="1:4" ht="12.75">
      <c r="A11" s="30" t="s">
        <v>326</v>
      </c>
      <c r="B11" s="31"/>
      <c r="C11" s="32"/>
      <c r="D11" s="20"/>
    </row>
    <row r="12" spans="1:4" ht="12.75">
      <c r="A12" s="30" t="s">
        <v>328</v>
      </c>
      <c r="B12" s="31"/>
      <c r="C12" s="32"/>
      <c r="D12" s="20"/>
    </row>
    <row r="13" spans="1:4" ht="12.75">
      <c r="A13" s="30" t="s">
        <v>330</v>
      </c>
      <c r="B13" s="33"/>
      <c r="C13" s="34"/>
      <c r="D13" s="20"/>
    </row>
    <row r="14" spans="1:4" ht="12.75">
      <c r="A14" s="30" t="s">
        <v>332</v>
      </c>
      <c r="B14" s="33"/>
      <c r="C14" s="34"/>
      <c r="D14" s="20"/>
    </row>
    <row r="15" spans="1:4" ht="12.75">
      <c r="A15" s="30" t="s">
        <v>334</v>
      </c>
      <c r="B15" s="33"/>
      <c r="C15" s="34"/>
      <c r="D15" s="20"/>
    </row>
    <row r="16" spans="1:4" ht="12.75">
      <c r="A16" s="30" t="s">
        <v>337</v>
      </c>
      <c r="B16" s="33"/>
      <c r="C16" s="34"/>
      <c r="D16" s="20"/>
    </row>
    <row r="17" spans="1:4" ht="12.75">
      <c r="A17" s="30" t="s">
        <v>338</v>
      </c>
      <c r="B17" s="33"/>
      <c r="C17" s="34"/>
      <c r="D17" s="20"/>
    </row>
    <row r="18" spans="1:4" ht="12.75">
      <c r="A18" s="30" t="s">
        <v>361</v>
      </c>
      <c r="B18" s="33"/>
      <c r="C18" s="34"/>
      <c r="D18" s="20"/>
    </row>
    <row r="19" spans="1:4" ht="12.75">
      <c r="A19" s="30" t="s">
        <v>362</v>
      </c>
      <c r="B19" s="33"/>
      <c r="C19" s="34"/>
      <c r="D19" s="20"/>
    </row>
    <row r="20" spans="1:4" ht="12.75">
      <c r="A20" s="30" t="s">
        <v>363</v>
      </c>
      <c r="B20" s="33"/>
      <c r="C20" s="34"/>
      <c r="D20" s="20"/>
    </row>
    <row r="21" spans="1:4" ht="12.75">
      <c r="A21" s="30" t="s">
        <v>364</v>
      </c>
      <c r="B21" s="35"/>
      <c r="C21" s="34"/>
      <c r="D21" s="20"/>
    </row>
    <row r="22" spans="1:4" ht="12.75">
      <c r="A22" s="30" t="s">
        <v>365</v>
      </c>
      <c r="B22" s="36"/>
      <c r="C22" s="15"/>
      <c r="D22" s="20"/>
    </row>
    <row r="23" spans="1:4" ht="12.75">
      <c r="A23" s="30" t="s">
        <v>366</v>
      </c>
      <c r="B23" s="36"/>
      <c r="C23" s="15"/>
      <c r="D23" s="20"/>
    </row>
    <row r="24" spans="1:4" ht="12.75">
      <c r="A24" s="30" t="s">
        <v>367</v>
      </c>
      <c r="B24" s="36"/>
      <c r="C24" s="15"/>
      <c r="D24" s="20"/>
    </row>
    <row r="25" spans="1:4" ht="12.75">
      <c r="A25" s="30" t="s">
        <v>368</v>
      </c>
      <c r="B25" s="36"/>
      <c r="C25" s="15"/>
      <c r="D25" s="20"/>
    </row>
    <row r="26" spans="1:4" ht="12.75">
      <c r="A26" s="30" t="s">
        <v>369</v>
      </c>
      <c r="B26" s="36"/>
      <c r="C26" s="15"/>
      <c r="D26" s="20"/>
    </row>
    <row r="27" spans="1:4" ht="12.75">
      <c r="A27" s="30" t="s">
        <v>370</v>
      </c>
      <c r="B27" s="36"/>
      <c r="C27" s="15"/>
      <c r="D27" s="20"/>
    </row>
    <row r="28" spans="1:4" ht="12.75">
      <c r="A28" s="30" t="s">
        <v>371</v>
      </c>
      <c r="B28" s="36"/>
      <c r="C28" s="15"/>
      <c r="D28" s="20"/>
    </row>
    <row r="29" spans="1:4" ht="12.75">
      <c r="A29" s="30" t="s">
        <v>372</v>
      </c>
      <c r="B29" s="36"/>
      <c r="C29" s="15"/>
      <c r="D29" s="20"/>
    </row>
    <row r="30" spans="1:4" ht="12.75">
      <c r="A30" s="30" t="s">
        <v>373</v>
      </c>
      <c r="B30" s="36"/>
      <c r="C30" s="15"/>
      <c r="D30" s="20"/>
    </row>
    <row r="31" spans="1:4" ht="12.75">
      <c r="A31" s="30" t="s">
        <v>374</v>
      </c>
      <c r="B31" s="36"/>
      <c r="C31" s="15"/>
      <c r="D31" s="20"/>
    </row>
    <row r="32" spans="1:4" ht="12.75">
      <c r="A32" s="30" t="s">
        <v>375</v>
      </c>
      <c r="B32" s="36"/>
      <c r="C32" s="15"/>
      <c r="D32" s="20"/>
    </row>
    <row r="33" spans="1:4" ht="12.75">
      <c r="A33" s="30" t="s">
        <v>376</v>
      </c>
      <c r="B33" s="36"/>
      <c r="C33" s="15"/>
      <c r="D33" s="20"/>
    </row>
    <row r="34" spans="1:4" ht="13.5" thickBot="1">
      <c r="A34" s="37" t="s">
        <v>377</v>
      </c>
      <c r="B34" s="38"/>
      <c r="C34" s="39"/>
      <c r="D34" s="40"/>
    </row>
    <row r="35" spans="1:4" ht="13.5" thickBot="1">
      <c r="A35" s="41" t="s">
        <v>378</v>
      </c>
      <c r="B35" s="42" t="s">
        <v>379</v>
      </c>
      <c r="C35" s="43">
        <f>SUM(C9:C34)</f>
        <v>18160286</v>
      </c>
      <c r="D35" s="44">
        <f>SUM(D9:D34)</f>
        <v>18160286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2.8515625" style="0" customWidth="1"/>
    <col min="2" max="2" width="16.00390625" style="0" customWidth="1"/>
    <col min="3" max="3" width="14.8515625" style="0" customWidth="1"/>
    <col min="4" max="4" width="13.57421875" style="0" customWidth="1"/>
    <col min="5" max="5" width="14.8515625" style="0" customWidth="1"/>
    <col min="6" max="6" width="13.00390625" style="0" customWidth="1"/>
    <col min="7" max="7" width="14.140625" style="0" customWidth="1"/>
    <col min="8" max="8" width="12.140625" style="0" customWidth="1"/>
  </cols>
  <sheetData>
    <row r="1" spans="1:8" ht="12.75">
      <c r="A1" s="368" t="s">
        <v>602</v>
      </c>
      <c r="B1" s="367"/>
      <c r="C1" s="367"/>
      <c r="D1" s="367"/>
      <c r="E1" s="367"/>
      <c r="F1" s="367"/>
      <c r="G1" s="367"/>
      <c r="H1" s="36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">
      <c r="A3" s="414" t="s">
        <v>381</v>
      </c>
      <c r="B3" s="414"/>
      <c r="C3" s="414"/>
      <c r="D3" s="414"/>
      <c r="E3" s="414"/>
      <c r="F3" s="414"/>
      <c r="G3" s="414"/>
      <c r="H3" s="414"/>
    </row>
    <row r="4" spans="1:8" ht="15">
      <c r="A4" s="366" t="s">
        <v>590</v>
      </c>
      <c r="B4" s="366"/>
      <c r="C4" s="366"/>
      <c r="D4" s="366"/>
      <c r="E4" s="366"/>
      <c r="F4" s="366"/>
      <c r="G4" s="366"/>
      <c r="H4" s="366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30.75" thickBot="1">
      <c r="A6" s="112" t="s">
        <v>382</v>
      </c>
      <c r="B6" s="310" t="s">
        <v>383</v>
      </c>
      <c r="C6" s="415" t="s">
        <v>384</v>
      </c>
      <c r="D6" s="416"/>
      <c r="E6" s="416"/>
      <c r="F6" s="416"/>
      <c r="G6" s="417"/>
      <c r="H6" s="111" t="s">
        <v>385</v>
      </c>
    </row>
    <row r="7" spans="1:8" ht="34.5" thickBot="1">
      <c r="A7" s="303"/>
      <c r="B7" s="302"/>
      <c r="C7" s="309" t="s">
        <v>386</v>
      </c>
      <c r="D7" s="300" t="s">
        <v>387</v>
      </c>
      <c r="E7" s="110" t="s">
        <v>566</v>
      </c>
      <c r="F7" s="109" t="s">
        <v>389</v>
      </c>
      <c r="G7" s="299" t="s">
        <v>390</v>
      </c>
      <c r="H7" s="311"/>
    </row>
    <row r="8" spans="1:8" ht="12.75">
      <c r="A8" s="304" t="s">
        <v>391</v>
      </c>
      <c r="B8" s="314">
        <v>4348580</v>
      </c>
      <c r="C8" s="315">
        <v>2385080</v>
      </c>
      <c r="D8" s="315"/>
      <c r="E8" s="316"/>
      <c r="F8" s="317"/>
      <c r="G8" s="318">
        <f>SUM(C8:E8)</f>
        <v>2385080</v>
      </c>
      <c r="H8" s="319">
        <f aca="true" t="shared" si="0" ref="H8:H39">IF(B8&lt;&gt;0,ROUND(G8*100/B8,2),"-    ")</f>
        <v>54.85</v>
      </c>
    </row>
    <row r="9" spans="1:8" ht="12.75">
      <c r="A9" s="305" t="s">
        <v>392</v>
      </c>
      <c r="B9" s="314">
        <v>1401811386</v>
      </c>
      <c r="C9" s="315">
        <v>1622550562</v>
      </c>
      <c r="D9" s="315">
        <v>198307</v>
      </c>
      <c r="E9" s="316">
        <v>128678129</v>
      </c>
      <c r="F9" s="317">
        <v>4724710</v>
      </c>
      <c r="G9" s="320">
        <f aca="true" t="shared" si="1" ref="G9:G39">SUM(C9:E9)</f>
        <v>1751426998</v>
      </c>
      <c r="H9" s="321">
        <f t="shared" si="0"/>
        <v>124.94</v>
      </c>
    </row>
    <row r="10" spans="1:8" ht="12.75">
      <c r="A10" s="305" t="s">
        <v>393</v>
      </c>
      <c r="B10" s="314">
        <v>6338400</v>
      </c>
      <c r="C10" s="315">
        <v>6338400</v>
      </c>
      <c r="D10" s="315"/>
      <c r="E10" s="316"/>
      <c r="F10" s="317"/>
      <c r="G10" s="320">
        <f t="shared" si="1"/>
        <v>6338400</v>
      </c>
      <c r="H10" s="321">
        <f t="shared" si="0"/>
        <v>100</v>
      </c>
    </row>
    <row r="11" spans="1:8" ht="12.75">
      <c r="A11" s="305" t="s">
        <v>396</v>
      </c>
      <c r="B11" s="314">
        <v>275667436</v>
      </c>
      <c r="C11" s="315">
        <v>101722546</v>
      </c>
      <c r="D11" s="315"/>
      <c r="E11" s="316"/>
      <c r="F11" s="317"/>
      <c r="G11" s="320">
        <f t="shared" si="1"/>
        <v>101722546</v>
      </c>
      <c r="H11" s="321">
        <f t="shared" si="0"/>
        <v>36.9</v>
      </c>
    </row>
    <row r="12" spans="1:8" ht="12.75">
      <c r="A12" s="305" t="s">
        <v>397</v>
      </c>
      <c r="B12" s="314">
        <v>395870547</v>
      </c>
      <c r="C12" s="315">
        <v>382941513</v>
      </c>
      <c r="D12" s="315"/>
      <c r="E12" s="316"/>
      <c r="F12" s="317"/>
      <c r="G12" s="320">
        <f t="shared" si="1"/>
        <v>382941513</v>
      </c>
      <c r="H12" s="321">
        <f t="shared" si="0"/>
        <v>96.73</v>
      </c>
    </row>
    <row r="13" spans="1:8" ht="12.75">
      <c r="A13" s="306" t="s">
        <v>398</v>
      </c>
      <c r="B13" s="322">
        <f>SUM(B8:B12)</f>
        <v>2084036349</v>
      </c>
      <c r="C13" s="323">
        <f>SUM(C8:C12)</f>
        <v>2115938101</v>
      </c>
      <c r="D13" s="323">
        <f>SUM(D8:D12)</f>
        <v>198307</v>
      </c>
      <c r="E13" s="324">
        <f>SUM(E8:E12)</f>
        <v>128678129</v>
      </c>
      <c r="F13" s="325">
        <f>SUM(F8:F12)</f>
        <v>4724710</v>
      </c>
      <c r="G13" s="327">
        <f t="shared" si="1"/>
        <v>2244814537</v>
      </c>
      <c r="H13" s="326">
        <f t="shared" si="0"/>
        <v>107.71</v>
      </c>
    </row>
    <row r="14" spans="1:8" ht="12.75">
      <c r="A14" s="305" t="s">
        <v>403</v>
      </c>
      <c r="B14" s="314">
        <v>596955</v>
      </c>
      <c r="C14" s="315">
        <v>0</v>
      </c>
      <c r="D14" s="315"/>
      <c r="E14" s="316">
        <v>582999</v>
      </c>
      <c r="F14" s="317"/>
      <c r="G14" s="320">
        <f t="shared" si="1"/>
        <v>582999</v>
      </c>
      <c r="H14" s="326">
        <f t="shared" si="0"/>
        <v>97.66</v>
      </c>
    </row>
    <row r="15" spans="1:8" ht="12.75">
      <c r="A15" s="305" t="s">
        <v>399</v>
      </c>
      <c r="B15" s="314"/>
      <c r="C15" s="315"/>
      <c r="D15" s="315"/>
      <c r="E15" s="316"/>
      <c r="F15" s="317"/>
      <c r="G15" s="320">
        <f t="shared" si="1"/>
        <v>0</v>
      </c>
      <c r="H15" s="326" t="str">
        <f t="shared" si="0"/>
        <v>-    </v>
      </c>
    </row>
    <row r="16" spans="1:8" s="8" customFormat="1" ht="12.75">
      <c r="A16" s="306" t="s">
        <v>405</v>
      </c>
      <c r="B16" s="322">
        <f>SUM(B14:B15)</f>
        <v>596955</v>
      </c>
      <c r="C16" s="323">
        <f>SUM(C14:C15)</f>
        <v>0</v>
      </c>
      <c r="D16" s="323">
        <f>SUM(D14:D15)</f>
        <v>0</v>
      </c>
      <c r="E16" s="324">
        <f>SUM(E14:E15)</f>
        <v>582999</v>
      </c>
      <c r="F16" s="325">
        <f>SUM(F14:F15)</f>
        <v>0</v>
      </c>
      <c r="G16" s="327">
        <f t="shared" si="1"/>
        <v>582999</v>
      </c>
      <c r="H16" s="326">
        <f t="shared" si="0"/>
        <v>97.66</v>
      </c>
    </row>
    <row r="17" spans="1:8" s="8" customFormat="1" ht="12.75">
      <c r="A17" s="306" t="s">
        <v>404</v>
      </c>
      <c r="B17" s="322">
        <v>301215510</v>
      </c>
      <c r="C17" s="323">
        <v>609526912</v>
      </c>
      <c r="D17" s="323">
        <v>306215</v>
      </c>
      <c r="E17" s="324">
        <v>3042483</v>
      </c>
      <c r="F17" s="325">
        <v>4630076</v>
      </c>
      <c r="G17" s="327">
        <f t="shared" si="1"/>
        <v>612875610</v>
      </c>
      <c r="H17" s="326">
        <f t="shared" si="0"/>
        <v>203.47</v>
      </c>
    </row>
    <row r="18" spans="1:8" ht="12.75">
      <c r="A18" s="305" t="s">
        <v>400</v>
      </c>
      <c r="B18" s="314">
        <v>60728036</v>
      </c>
      <c r="C18" s="315">
        <v>14514850</v>
      </c>
      <c r="D18" s="315"/>
      <c r="E18" s="316"/>
      <c r="F18" s="317"/>
      <c r="G18" s="320">
        <f t="shared" si="1"/>
        <v>14514850</v>
      </c>
      <c r="H18" s="326">
        <f t="shared" si="0"/>
        <v>23.9</v>
      </c>
    </row>
    <row r="19" spans="1:8" ht="12.75">
      <c r="A19" s="305" t="s">
        <v>401</v>
      </c>
      <c r="B19" s="314"/>
      <c r="C19" s="315"/>
      <c r="D19" s="315"/>
      <c r="E19" s="316">
        <v>453378</v>
      </c>
      <c r="F19" s="317"/>
      <c r="G19" s="320">
        <f t="shared" si="1"/>
        <v>453378</v>
      </c>
      <c r="H19" s="326" t="str">
        <f t="shared" si="0"/>
        <v>-    </v>
      </c>
    </row>
    <row r="20" spans="1:8" ht="12.75">
      <c r="A20" s="307" t="s">
        <v>402</v>
      </c>
      <c r="B20" s="328">
        <f>SUM(B18:B19)</f>
        <v>60728036</v>
      </c>
      <c r="C20" s="329">
        <f>SUM(C18:C19)</f>
        <v>14514850</v>
      </c>
      <c r="D20" s="329">
        <f>SUM(D18:D19)</f>
        <v>0</v>
      </c>
      <c r="E20" s="330">
        <f>SUM(E18:E19)</f>
        <v>453378</v>
      </c>
      <c r="F20" s="331">
        <f>SUM(F18:F19)</f>
        <v>0</v>
      </c>
      <c r="G20" s="327">
        <f t="shared" si="1"/>
        <v>14968228</v>
      </c>
      <c r="H20" s="326">
        <f t="shared" si="0"/>
        <v>24.65</v>
      </c>
    </row>
    <row r="21" spans="1:8" s="8" customFormat="1" ht="12.75">
      <c r="A21" s="306" t="s">
        <v>406</v>
      </c>
      <c r="B21" s="322">
        <v>-682256</v>
      </c>
      <c r="C21" s="323"/>
      <c r="D21" s="323">
        <v>20280</v>
      </c>
      <c r="E21" s="324">
        <v>-1610000</v>
      </c>
      <c r="F21" s="325"/>
      <c r="G21" s="327">
        <f t="shared" si="1"/>
        <v>-1589720</v>
      </c>
      <c r="H21" s="326">
        <f>IF(B21&lt;&gt;0,ROUND(G21*100/B21,2),"-    ")</f>
        <v>233.01</v>
      </c>
    </row>
    <row r="22" spans="1:8" s="8" customFormat="1" ht="12.75">
      <c r="A22" s="306" t="s">
        <v>407</v>
      </c>
      <c r="B22" s="328"/>
      <c r="C22" s="329"/>
      <c r="D22" s="329"/>
      <c r="E22" s="330"/>
      <c r="F22" s="331"/>
      <c r="G22" s="327">
        <f t="shared" si="1"/>
        <v>0</v>
      </c>
      <c r="H22" s="326"/>
    </row>
    <row r="23" spans="1:8" ht="12.75">
      <c r="A23" s="306" t="s">
        <v>394</v>
      </c>
      <c r="B23" s="322">
        <f>SUM(B13+B16+B17+B20+B21+B22)</f>
        <v>2445894594</v>
      </c>
      <c r="C23" s="323">
        <f>SUM(C13+C16+C17+C20+C21+C22)</f>
        <v>2739979863</v>
      </c>
      <c r="D23" s="323">
        <f>SUM(D13+D16+D17+D20+D21+D22)</f>
        <v>524802</v>
      </c>
      <c r="E23" s="324">
        <f>SUM(E13+E16+E17+E20+E21+E22)</f>
        <v>131146989</v>
      </c>
      <c r="F23" s="325">
        <f>SUM(F13+F16+F17+F20+F21+F22)</f>
        <v>9354786</v>
      </c>
      <c r="G23" s="327">
        <f t="shared" si="1"/>
        <v>2871651654</v>
      </c>
      <c r="H23" s="326">
        <f t="shared" si="0"/>
        <v>117.41</v>
      </c>
    </row>
    <row r="24" spans="1:8" ht="12.75">
      <c r="A24" s="305"/>
      <c r="B24" s="314"/>
      <c r="C24" s="315"/>
      <c r="D24" s="315"/>
      <c r="E24" s="316"/>
      <c r="F24" s="317"/>
      <c r="G24" s="320">
        <f t="shared" si="1"/>
        <v>0</v>
      </c>
      <c r="H24" s="326" t="str">
        <f t="shared" si="0"/>
        <v>-    </v>
      </c>
    </row>
    <row r="25" spans="1:8" ht="12.75">
      <c r="A25" s="305" t="s">
        <v>408</v>
      </c>
      <c r="B25" s="314">
        <v>1456110580</v>
      </c>
      <c r="C25" s="315">
        <v>1288913456</v>
      </c>
      <c r="D25" s="315"/>
      <c r="E25" s="316">
        <v>167197124</v>
      </c>
      <c r="F25" s="317"/>
      <c r="G25" s="320">
        <f t="shared" si="1"/>
        <v>1456110580</v>
      </c>
      <c r="H25" s="326">
        <f t="shared" si="0"/>
        <v>100</v>
      </c>
    </row>
    <row r="26" spans="1:8" ht="12.75">
      <c r="A26" s="305" t="s">
        <v>409</v>
      </c>
      <c r="B26" s="314"/>
      <c r="C26" s="315"/>
      <c r="D26" s="315"/>
      <c r="E26" s="316"/>
      <c r="F26" s="317"/>
      <c r="G26" s="320">
        <f t="shared" si="1"/>
        <v>0</v>
      </c>
      <c r="H26" s="326" t="str">
        <f t="shared" si="0"/>
        <v>-    </v>
      </c>
    </row>
    <row r="27" spans="1:8" ht="12.75">
      <c r="A27" s="305" t="s">
        <v>410</v>
      </c>
      <c r="B27" s="314">
        <v>74887896</v>
      </c>
      <c r="C27" s="315">
        <v>74019587</v>
      </c>
      <c r="D27" s="315"/>
      <c r="E27" s="316">
        <v>868309</v>
      </c>
      <c r="F27" s="317"/>
      <c r="G27" s="320">
        <f t="shared" si="1"/>
        <v>74887896</v>
      </c>
      <c r="H27" s="326"/>
    </row>
    <row r="28" spans="1:8" ht="12.75">
      <c r="A28" s="305" t="s">
        <v>411</v>
      </c>
      <c r="B28" s="314">
        <v>-55033103</v>
      </c>
      <c r="C28" s="315">
        <v>81133421</v>
      </c>
      <c r="D28" s="315">
        <v>-6375295</v>
      </c>
      <c r="E28" s="316">
        <v>-41382194</v>
      </c>
      <c r="F28" s="317">
        <v>7192311</v>
      </c>
      <c r="G28" s="320">
        <f t="shared" si="1"/>
        <v>33375932</v>
      </c>
      <c r="H28" s="326">
        <f t="shared" si="0"/>
        <v>-60.65</v>
      </c>
    </row>
    <row r="29" spans="1:8" ht="12.75">
      <c r="A29" s="305" t="s">
        <v>412</v>
      </c>
      <c r="B29" s="314"/>
      <c r="C29" s="315"/>
      <c r="D29" s="315"/>
      <c r="E29" s="316"/>
      <c r="F29" s="317"/>
      <c r="G29" s="320">
        <f t="shared" si="1"/>
        <v>0</v>
      </c>
      <c r="H29" s="326"/>
    </row>
    <row r="30" spans="1:8" ht="12.75">
      <c r="A30" s="305" t="s">
        <v>413</v>
      </c>
      <c r="B30" s="314">
        <v>88409035</v>
      </c>
      <c r="C30" s="315">
        <v>614051203</v>
      </c>
      <c r="D30" s="315">
        <v>-2025796</v>
      </c>
      <c r="E30" s="316">
        <v>-12958046</v>
      </c>
      <c r="F30" s="317">
        <v>924996</v>
      </c>
      <c r="G30" s="320">
        <f t="shared" si="1"/>
        <v>599067361</v>
      </c>
      <c r="H30" s="326"/>
    </row>
    <row r="31" spans="1:8" ht="12.75">
      <c r="A31" s="306" t="s">
        <v>416</v>
      </c>
      <c r="B31" s="328">
        <f>SUM(B25:B30)</f>
        <v>1564374408</v>
      </c>
      <c r="C31" s="329">
        <f>SUM(C25:C30)</f>
        <v>2058117667</v>
      </c>
      <c r="D31" s="329">
        <f>SUM(D25:D30)</f>
        <v>-8401091</v>
      </c>
      <c r="E31" s="330">
        <f>SUM(E25:E30)</f>
        <v>113725193</v>
      </c>
      <c r="F31" s="331">
        <f>SUM(F25:F30)</f>
        <v>8117307</v>
      </c>
      <c r="G31" s="320">
        <f t="shared" si="1"/>
        <v>2163441769</v>
      </c>
      <c r="H31" s="326">
        <f t="shared" si="0"/>
        <v>138.29</v>
      </c>
    </row>
    <row r="32" spans="1:8" ht="12.75">
      <c r="A32" s="305" t="s">
        <v>414</v>
      </c>
      <c r="B32" s="314">
        <v>1289398</v>
      </c>
      <c r="C32" s="315">
        <v>3286185</v>
      </c>
      <c r="D32" s="315">
        <v>192572</v>
      </c>
      <c r="E32" s="316">
        <v>9168838</v>
      </c>
      <c r="F32" s="317">
        <v>129792</v>
      </c>
      <c r="G32" s="320">
        <f t="shared" si="1"/>
        <v>12647595</v>
      </c>
      <c r="H32" s="326">
        <f t="shared" si="0"/>
        <v>980.89</v>
      </c>
    </row>
    <row r="33" spans="1:8" ht="12.75">
      <c r="A33" s="305" t="s">
        <v>415</v>
      </c>
      <c r="B33" s="314">
        <v>10327424</v>
      </c>
      <c r="C33" s="315">
        <v>12761365</v>
      </c>
      <c r="D33" s="315"/>
      <c r="E33" s="316"/>
      <c r="F33" s="317"/>
      <c r="G33" s="320">
        <f t="shared" si="1"/>
        <v>12761365</v>
      </c>
      <c r="H33" s="326">
        <f t="shared" si="0"/>
        <v>123.57</v>
      </c>
    </row>
    <row r="34" spans="1:8" ht="12.75">
      <c r="A34" s="305" t="s">
        <v>421</v>
      </c>
      <c r="B34" s="314">
        <v>189694326</v>
      </c>
      <c r="C34" s="315">
        <v>0</v>
      </c>
      <c r="D34" s="315"/>
      <c r="E34" s="316"/>
      <c r="F34" s="317"/>
      <c r="G34" s="320">
        <f t="shared" si="1"/>
        <v>0</v>
      </c>
      <c r="H34" s="326"/>
    </row>
    <row r="35" spans="1:8" ht="12.75">
      <c r="A35" s="306" t="s">
        <v>417</v>
      </c>
      <c r="B35" s="328">
        <f>SUM(B32:B34)</f>
        <v>201311148</v>
      </c>
      <c r="C35" s="329">
        <f>SUM(C32:C34)</f>
        <v>16047550</v>
      </c>
      <c r="D35" s="329">
        <f>SUM(D32:D34)</f>
        <v>192572</v>
      </c>
      <c r="E35" s="330">
        <f>SUM(E32:E34)</f>
        <v>9168838</v>
      </c>
      <c r="F35" s="331">
        <f>SUM(F32:F34)</f>
        <v>129792</v>
      </c>
      <c r="G35" s="320">
        <f t="shared" si="1"/>
        <v>25408960</v>
      </c>
      <c r="H35" s="326">
        <f t="shared" si="0"/>
        <v>12.62</v>
      </c>
    </row>
    <row r="36" spans="1:8" ht="12.75">
      <c r="A36" s="306" t="s">
        <v>418</v>
      </c>
      <c r="B36" s="314"/>
      <c r="C36" s="315"/>
      <c r="D36" s="315"/>
      <c r="E36" s="316"/>
      <c r="F36" s="317"/>
      <c r="G36" s="320">
        <f t="shared" si="1"/>
        <v>0</v>
      </c>
      <c r="H36" s="326" t="str">
        <f t="shared" si="0"/>
        <v>-    </v>
      </c>
    </row>
    <row r="37" spans="1:8" ht="12.75">
      <c r="A37" s="306" t="s">
        <v>419</v>
      </c>
      <c r="B37" s="314"/>
      <c r="C37" s="315"/>
      <c r="D37" s="315"/>
      <c r="E37" s="316"/>
      <c r="F37" s="317"/>
      <c r="G37" s="320">
        <f t="shared" si="1"/>
        <v>0</v>
      </c>
      <c r="H37" s="326" t="str">
        <f t="shared" si="0"/>
        <v>-    </v>
      </c>
    </row>
    <row r="38" spans="1:8" ht="12.75">
      <c r="A38" s="306" t="s">
        <v>420</v>
      </c>
      <c r="B38" s="314">
        <v>680209038</v>
      </c>
      <c r="C38" s="315">
        <v>665814646</v>
      </c>
      <c r="D38" s="315">
        <v>8733321</v>
      </c>
      <c r="E38" s="316">
        <v>8252958</v>
      </c>
      <c r="F38" s="317">
        <v>1107687</v>
      </c>
      <c r="G38" s="320">
        <f t="shared" si="1"/>
        <v>682800925</v>
      </c>
      <c r="H38" s="326">
        <f t="shared" si="0"/>
        <v>100.38</v>
      </c>
    </row>
    <row r="39" spans="1:8" ht="12.75">
      <c r="A39" s="306" t="s">
        <v>395</v>
      </c>
      <c r="B39" s="322">
        <f>SUM(B31+B35+B36+B37+B38)</f>
        <v>2445894594</v>
      </c>
      <c r="C39" s="323">
        <f>SUM(C31+C35+C36+C37+C38)</f>
        <v>2739979863</v>
      </c>
      <c r="D39" s="323">
        <f>SUM(D31+D35+D36+D37+D38)</f>
        <v>524802</v>
      </c>
      <c r="E39" s="324">
        <f>SUM(E31+E35+E36+E37+E38)</f>
        <v>131146989</v>
      </c>
      <c r="F39" s="325">
        <f>SUM(F31+F35+F36+F37+F38)</f>
        <v>9354786</v>
      </c>
      <c r="G39" s="320">
        <f t="shared" si="1"/>
        <v>2871651654</v>
      </c>
      <c r="H39" s="326">
        <f t="shared" si="0"/>
        <v>117.41</v>
      </c>
    </row>
    <row r="40" spans="1:8" ht="13.5" thickBot="1">
      <c r="A40" s="308"/>
      <c r="B40" s="81"/>
      <c r="C40" s="301"/>
      <c r="D40" s="301"/>
      <c r="E40" s="108"/>
      <c r="F40" s="308"/>
      <c r="G40" s="312"/>
      <c r="H40" s="313"/>
    </row>
    <row r="41" spans="1:8" ht="12.75">
      <c r="A41" s="46"/>
      <c r="B41" s="46"/>
      <c r="C41" s="46"/>
      <c r="D41" s="46"/>
      <c r="E41" s="46"/>
      <c r="F41" s="46"/>
      <c r="G41" s="46"/>
      <c r="H41" s="46"/>
    </row>
  </sheetData>
  <sheetProtection/>
  <mergeCells count="4">
    <mergeCell ref="A1:H1"/>
    <mergeCell ref="A3:H3"/>
    <mergeCell ref="A4:H4"/>
    <mergeCell ref="C6:G6"/>
  </mergeCells>
  <printOptions/>
  <pageMargins left="0.75" right="0.75" top="1" bottom="1" header="0.5" footer="0.5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2" max="2" width="61.00390625" style="0" customWidth="1"/>
    <col min="3" max="3" width="14.28125" style="0" customWidth="1"/>
    <col min="4" max="4" width="13.421875" style="0" bestFit="1" customWidth="1"/>
    <col min="5" max="5" width="12.7109375" style="0" customWidth="1"/>
    <col min="6" max="6" width="11.8515625" style="0" customWidth="1"/>
    <col min="7" max="7" width="14.00390625" style="0" customWidth="1"/>
    <col min="8" max="8" width="10.140625" style="0" customWidth="1"/>
    <col min="9" max="9" width="15.00390625" style="0" customWidth="1"/>
  </cols>
  <sheetData>
    <row r="2" spans="1:9" ht="12.75">
      <c r="A2" s="368" t="s">
        <v>607</v>
      </c>
      <c r="B2" s="367"/>
      <c r="C2" s="367"/>
      <c r="D2" s="367"/>
      <c r="E2" s="367"/>
      <c r="F2" s="367"/>
      <c r="G2" s="367"/>
      <c r="H2" s="367"/>
      <c r="I2" s="36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414" t="s">
        <v>381</v>
      </c>
      <c r="B5" s="414"/>
      <c r="C5" s="414"/>
      <c r="D5" s="414"/>
      <c r="E5" s="414"/>
      <c r="F5" s="414"/>
      <c r="G5" s="414"/>
      <c r="H5" s="414"/>
      <c r="I5" s="414"/>
    </row>
    <row r="6" spans="1:9" ht="15">
      <c r="A6" s="420" t="s">
        <v>449</v>
      </c>
      <c r="B6" s="420"/>
      <c r="C6" s="420"/>
      <c r="D6" s="420"/>
      <c r="E6" s="420"/>
      <c r="F6" s="420"/>
      <c r="G6" s="420"/>
      <c r="H6" s="420"/>
      <c r="I6" s="420"/>
    </row>
    <row r="7" spans="1:9" ht="15.75" thickBot="1">
      <c r="A7" s="421" t="s">
        <v>591</v>
      </c>
      <c r="B7" s="421"/>
      <c r="C7" s="421"/>
      <c r="D7" s="421"/>
      <c r="E7" s="421"/>
      <c r="F7" s="421"/>
      <c r="G7" s="421"/>
      <c r="H7" s="421"/>
      <c r="I7" s="421"/>
    </row>
    <row r="8" spans="1:9" ht="48.75" thickBot="1">
      <c r="A8" s="274" t="s">
        <v>357</v>
      </c>
      <c r="B8" s="275" t="s">
        <v>112</v>
      </c>
      <c r="C8" s="418" t="s">
        <v>568</v>
      </c>
      <c r="D8" s="418"/>
      <c r="E8" s="418"/>
      <c r="F8" s="418"/>
      <c r="G8" s="419"/>
      <c r="H8" s="284" t="s">
        <v>422</v>
      </c>
      <c r="I8" s="285" t="s">
        <v>592</v>
      </c>
    </row>
    <row r="9" spans="1:9" ht="63.75">
      <c r="A9" s="270"/>
      <c r="B9" s="263"/>
      <c r="C9" s="271" t="s">
        <v>99</v>
      </c>
      <c r="D9" s="272" t="s">
        <v>387</v>
      </c>
      <c r="E9" s="273" t="s">
        <v>388</v>
      </c>
      <c r="F9" s="276" t="s">
        <v>389</v>
      </c>
      <c r="G9" s="287" t="s">
        <v>390</v>
      </c>
      <c r="H9" s="288"/>
      <c r="I9" s="289"/>
    </row>
    <row r="10" spans="1:9" ht="12.75">
      <c r="A10" s="267" t="s">
        <v>106</v>
      </c>
      <c r="B10" s="264" t="s">
        <v>76</v>
      </c>
      <c r="C10" s="262">
        <v>1335352074</v>
      </c>
      <c r="D10" s="251">
        <v>37080077</v>
      </c>
      <c r="E10" s="101">
        <v>48844971</v>
      </c>
      <c r="F10" s="277">
        <v>10881655</v>
      </c>
      <c r="G10" s="290">
        <f>SUM(C10:E10)</f>
        <v>1421277122</v>
      </c>
      <c r="H10" s="286"/>
      <c r="I10" s="291">
        <f>SUM(G10:H10)</f>
        <v>1421277122</v>
      </c>
    </row>
    <row r="11" spans="1:9" ht="12.75">
      <c r="A11" s="267" t="s">
        <v>107</v>
      </c>
      <c r="B11" s="264" t="s">
        <v>77</v>
      </c>
      <c r="C11" s="262">
        <v>666960990</v>
      </c>
      <c r="D11" s="251">
        <v>139351909</v>
      </c>
      <c r="E11" s="101">
        <v>155584577</v>
      </c>
      <c r="F11" s="277">
        <v>14785982</v>
      </c>
      <c r="G11" s="290">
        <f aca="true" t="shared" si="0" ref="G11:G25">SUM(C11:E11)</f>
        <v>961897476</v>
      </c>
      <c r="H11" s="286"/>
      <c r="I11" s="291">
        <f aca="true" t="shared" si="1" ref="I11:I28">SUM(G11:H11)</f>
        <v>961897476</v>
      </c>
    </row>
    <row r="12" spans="1:9" ht="12.75">
      <c r="A12" s="268" t="s">
        <v>108</v>
      </c>
      <c r="B12" s="265" t="s">
        <v>78</v>
      </c>
      <c r="C12" s="74">
        <f>SUM(C10-C11)</f>
        <v>668391084</v>
      </c>
      <c r="D12" s="251">
        <f aca="true" t="shared" si="2" ref="D12:I12">SUM(D10-D11)</f>
        <v>-102271832</v>
      </c>
      <c r="E12" s="360">
        <f t="shared" si="2"/>
        <v>-106739606</v>
      </c>
      <c r="F12" s="277">
        <f t="shared" si="2"/>
        <v>-3904327</v>
      </c>
      <c r="G12" s="290">
        <f t="shared" si="2"/>
        <v>459379646</v>
      </c>
      <c r="H12" s="258">
        <f t="shared" si="2"/>
        <v>0</v>
      </c>
      <c r="I12" s="292">
        <f t="shared" si="2"/>
        <v>459379646</v>
      </c>
    </row>
    <row r="13" spans="1:9" ht="12.75">
      <c r="A13" s="267" t="s">
        <v>109</v>
      </c>
      <c r="B13" s="264" t="s">
        <v>79</v>
      </c>
      <c r="C13" s="262">
        <v>147160218</v>
      </c>
      <c r="D13" s="251">
        <v>102628324</v>
      </c>
      <c r="E13" s="101">
        <v>113329062</v>
      </c>
      <c r="F13" s="277">
        <v>8535403</v>
      </c>
      <c r="G13" s="290">
        <f t="shared" si="0"/>
        <v>363117604</v>
      </c>
      <c r="H13" s="286"/>
      <c r="I13" s="291">
        <f t="shared" si="1"/>
        <v>363117604</v>
      </c>
    </row>
    <row r="14" spans="1:9" ht="12.75">
      <c r="A14" s="267" t="s">
        <v>116</v>
      </c>
      <c r="B14" s="264" t="s">
        <v>80</v>
      </c>
      <c r="C14" s="262">
        <v>224128674</v>
      </c>
      <c r="D14" s="251"/>
      <c r="E14" s="101"/>
      <c r="F14" s="277"/>
      <c r="G14" s="290">
        <f t="shared" si="0"/>
        <v>224128674</v>
      </c>
      <c r="H14" s="286"/>
      <c r="I14" s="291">
        <f t="shared" si="1"/>
        <v>224128674</v>
      </c>
    </row>
    <row r="15" spans="1:9" ht="12.75">
      <c r="A15" s="268" t="s">
        <v>117</v>
      </c>
      <c r="B15" s="265" t="s">
        <v>81</v>
      </c>
      <c r="C15" s="75">
        <f>SUM(C13-C14)</f>
        <v>-76968456</v>
      </c>
      <c r="D15" s="252">
        <f aca="true" t="shared" si="3" ref="D15:I15">SUM(D13-D14)</f>
        <v>102628324</v>
      </c>
      <c r="E15" s="102">
        <f t="shared" si="3"/>
        <v>113329062</v>
      </c>
      <c r="F15" s="278">
        <f t="shared" si="3"/>
        <v>8535403</v>
      </c>
      <c r="G15" s="293">
        <f t="shared" si="3"/>
        <v>138988930</v>
      </c>
      <c r="H15" s="259">
        <f t="shared" si="3"/>
        <v>0</v>
      </c>
      <c r="I15" s="294">
        <f t="shared" si="3"/>
        <v>138988930</v>
      </c>
    </row>
    <row r="16" spans="1:9" ht="12.75">
      <c r="A16" s="268" t="s">
        <v>118</v>
      </c>
      <c r="B16" s="265" t="s">
        <v>82</v>
      </c>
      <c r="C16" s="74">
        <f>SUM(C12+C15)</f>
        <v>591422628</v>
      </c>
      <c r="D16" s="251">
        <f aca="true" t="shared" si="4" ref="D16:I16">SUM(D12+D15)</f>
        <v>356492</v>
      </c>
      <c r="E16" s="101">
        <f t="shared" si="4"/>
        <v>6589456</v>
      </c>
      <c r="F16" s="277">
        <f t="shared" si="4"/>
        <v>4631076</v>
      </c>
      <c r="G16" s="290">
        <f t="shared" si="4"/>
        <v>598368576</v>
      </c>
      <c r="H16" s="258">
        <f t="shared" si="4"/>
        <v>0</v>
      </c>
      <c r="I16" s="292">
        <f t="shared" si="4"/>
        <v>598368576</v>
      </c>
    </row>
    <row r="17" spans="1:9" ht="12.75">
      <c r="A17" s="267" t="s">
        <v>110</v>
      </c>
      <c r="B17" s="264" t="s">
        <v>83</v>
      </c>
      <c r="C17" s="74"/>
      <c r="D17" s="251"/>
      <c r="E17" s="101"/>
      <c r="F17" s="277"/>
      <c r="G17" s="290">
        <f t="shared" si="0"/>
        <v>0</v>
      </c>
      <c r="H17" s="286"/>
      <c r="I17" s="291">
        <f t="shared" si="1"/>
        <v>0</v>
      </c>
    </row>
    <row r="18" spans="1:9" ht="12.75">
      <c r="A18" s="267" t="s">
        <v>119</v>
      </c>
      <c r="B18" s="264" t="s">
        <v>84</v>
      </c>
      <c r="C18" s="74"/>
      <c r="D18" s="251"/>
      <c r="E18" s="101"/>
      <c r="F18" s="277"/>
      <c r="G18" s="290">
        <f t="shared" si="0"/>
        <v>0</v>
      </c>
      <c r="H18" s="286"/>
      <c r="I18" s="291">
        <f t="shared" si="1"/>
        <v>0</v>
      </c>
    </row>
    <row r="19" spans="1:9" ht="25.5">
      <c r="A19" s="268" t="s">
        <v>120</v>
      </c>
      <c r="B19" s="265" t="s">
        <v>85</v>
      </c>
      <c r="C19" s="74"/>
      <c r="D19" s="251"/>
      <c r="E19" s="101"/>
      <c r="F19" s="277"/>
      <c r="G19" s="290">
        <f t="shared" si="0"/>
        <v>0</v>
      </c>
      <c r="H19" s="286"/>
      <c r="I19" s="291">
        <f t="shared" si="1"/>
        <v>0</v>
      </c>
    </row>
    <row r="20" spans="1:9" ht="12.75">
      <c r="A20" s="267" t="s">
        <v>121</v>
      </c>
      <c r="B20" s="264" t="s">
        <v>86</v>
      </c>
      <c r="C20" s="76"/>
      <c r="D20" s="253"/>
      <c r="E20" s="103"/>
      <c r="F20" s="279"/>
      <c r="G20" s="290">
        <f t="shared" si="0"/>
        <v>0</v>
      </c>
      <c r="H20" s="260">
        <f>H15+H16+H17+H18+H19</f>
        <v>0</v>
      </c>
      <c r="I20" s="291">
        <f t="shared" si="1"/>
        <v>0</v>
      </c>
    </row>
    <row r="21" spans="1:9" ht="12.75">
      <c r="A21" s="267" t="s">
        <v>122</v>
      </c>
      <c r="B21" s="264" t="s">
        <v>87</v>
      </c>
      <c r="C21" s="74"/>
      <c r="D21" s="251"/>
      <c r="E21" s="101"/>
      <c r="F21" s="277"/>
      <c r="G21" s="290">
        <f t="shared" si="0"/>
        <v>0</v>
      </c>
      <c r="H21" s="286"/>
      <c r="I21" s="291">
        <f t="shared" si="1"/>
        <v>0</v>
      </c>
    </row>
    <row r="22" spans="1:9" ht="25.5">
      <c r="A22" s="268" t="s">
        <v>123</v>
      </c>
      <c r="B22" s="265" t="s">
        <v>88</v>
      </c>
      <c r="C22" s="74"/>
      <c r="D22" s="251"/>
      <c r="E22" s="101"/>
      <c r="F22" s="277"/>
      <c r="G22" s="290">
        <f t="shared" si="0"/>
        <v>0</v>
      </c>
      <c r="H22" s="286"/>
      <c r="I22" s="291">
        <f t="shared" si="1"/>
        <v>0</v>
      </c>
    </row>
    <row r="23" spans="1:9" ht="12.75">
      <c r="A23" s="268" t="s">
        <v>124</v>
      </c>
      <c r="B23" s="265" t="s">
        <v>89</v>
      </c>
      <c r="C23" s="74"/>
      <c r="D23" s="251"/>
      <c r="E23" s="101"/>
      <c r="F23" s="277"/>
      <c r="G23" s="290">
        <f t="shared" si="0"/>
        <v>0</v>
      </c>
      <c r="H23" s="286"/>
      <c r="I23" s="291">
        <f t="shared" si="1"/>
        <v>0</v>
      </c>
    </row>
    <row r="24" spans="1:9" ht="12.75">
      <c r="A24" s="268" t="s">
        <v>105</v>
      </c>
      <c r="B24" s="265" t="s">
        <v>90</v>
      </c>
      <c r="C24" s="77">
        <f>SUM(C16+C23)</f>
        <v>591422628</v>
      </c>
      <c r="D24" s="254">
        <f aca="true" t="shared" si="5" ref="D24:I24">SUM(D16+D23)</f>
        <v>356492</v>
      </c>
      <c r="E24" s="104">
        <f t="shared" si="5"/>
        <v>6589456</v>
      </c>
      <c r="F24" s="280">
        <f t="shared" si="5"/>
        <v>4631076</v>
      </c>
      <c r="G24" s="295">
        <f t="shared" si="5"/>
        <v>598368576</v>
      </c>
      <c r="H24" s="261">
        <f t="shared" si="5"/>
        <v>0</v>
      </c>
      <c r="I24" s="296">
        <f t="shared" si="5"/>
        <v>598368576</v>
      </c>
    </row>
    <row r="25" spans="1:9" ht="25.5">
      <c r="A25" s="268" t="s">
        <v>125</v>
      </c>
      <c r="B25" s="265" t="s">
        <v>91</v>
      </c>
      <c r="C25" s="80">
        <v>134398853</v>
      </c>
      <c r="D25" s="255">
        <v>408921</v>
      </c>
      <c r="E25" s="105">
        <v>6887843</v>
      </c>
      <c r="F25" s="281">
        <v>3394775</v>
      </c>
      <c r="G25" s="290">
        <f t="shared" si="0"/>
        <v>141695617</v>
      </c>
      <c r="H25" s="182"/>
      <c r="I25" s="291">
        <f t="shared" si="1"/>
        <v>141695617</v>
      </c>
    </row>
    <row r="26" spans="1:9" ht="12.75">
      <c r="A26" s="268" t="s">
        <v>126</v>
      </c>
      <c r="B26" s="265" t="s">
        <v>92</v>
      </c>
      <c r="C26" s="78"/>
      <c r="D26" s="256"/>
      <c r="E26" s="106"/>
      <c r="F26" s="282"/>
      <c r="G26" s="290">
        <f>SUM(C26:E26)</f>
        <v>0</v>
      </c>
      <c r="H26" s="182"/>
      <c r="I26" s="291">
        <f t="shared" si="1"/>
        <v>0</v>
      </c>
    </row>
    <row r="27" spans="1:9" ht="25.5">
      <c r="A27" s="268" t="s">
        <v>127</v>
      </c>
      <c r="B27" s="265" t="s">
        <v>93</v>
      </c>
      <c r="C27" s="78"/>
      <c r="D27" s="256"/>
      <c r="E27" s="106"/>
      <c r="F27" s="282"/>
      <c r="G27" s="290">
        <f>SUM(C27:E27)</f>
        <v>0</v>
      </c>
      <c r="H27" s="182"/>
      <c r="I27" s="291">
        <f t="shared" si="1"/>
        <v>0</v>
      </c>
    </row>
    <row r="28" spans="1:9" ht="26.25" thickBot="1">
      <c r="A28" s="269" t="s">
        <v>128</v>
      </c>
      <c r="B28" s="266" t="s">
        <v>94</v>
      </c>
      <c r="C28" s="79"/>
      <c r="D28" s="257"/>
      <c r="E28" s="107"/>
      <c r="F28" s="283"/>
      <c r="G28" s="297">
        <f>SUM(C28:E28)</f>
        <v>0</v>
      </c>
      <c r="H28" s="160"/>
      <c r="I28" s="298">
        <f t="shared" si="1"/>
        <v>0</v>
      </c>
    </row>
  </sheetData>
  <sheetProtection/>
  <mergeCells count="5">
    <mergeCell ref="C8:G8"/>
    <mergeCell ref="A2:I2"/>
    <mergeCell ref="A5:I5"/>
    <mergeCell ref="A6:I6"/>
    <mergeCell ref="A7:I7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74.00390625" style="0" customWidth="1"/>
    <col min="2" max="2" width="10.00390625" style="47" customWidth="1"/>
    <col min="3" max="3" width="16.140625" style="0" customWidth="1"/>
    <col min="4" max="4" width="14.140625" style="0" customWidth="1"/>
    <col min="5" max="5" width="13.8515625" style="0" customWidth="1"/>
  </cols>
  <sheetData>
    <row r="1" spans="1:5" ht="61.5" customHeight="1" thickBot="1">
      <c r="A1" s="422" t="s">
        <v>593</v>
      </c>
      <c r="B1" s="423"/>
      <c r="C1" s="424"/>
      <c r="D1" s="424"/>
      <c r="E1" s="425"/>
    </row>
    <row r="2" spans="1:5" ht="13.5" thickBot="1">
      <c r="A2" s="116"/>
      <c r="B2" s="119"/>
      <c r="C2" s="426" t="s">
        <v>567</v>
      </c>
      <c r="D2" s="427"/>
      <c r="E2" s="428"/>
    </row>
    <row r="3" spans="1:5" s="47" customFormat="1" ht="12.75">
      <c r="A3" s="117" t="s">
        <v>450</v>
      </c>
      <c r="B3" s="115" t="s">
        <v>451</v>
      </c>
      <c r="C3" s="120" t="s">
        <v>452</v>
      </c>
      <c r="D3" s="120" t="s">
        <v>453</v>
      </c>
      <c r="E3" s="120" t="s">
        <v>454</v>
      </c>
    </row>
    <row r="4" spans="1:5" ht="13.5" thickBot="1">
      <c r="A4" s="118"/>
      <c r="B4" s="114"/>
      <c r="C4" s="341" t="s">
        <v>455</v>
      </c>
      <c r="D4" s="340"/>
      <c r="E4" s="340"/>
    </row>
    <row r="5" spans="1:5" ht="12.75">
      <c r="A5" s="121" t="s">
        <v>456</v>
      </c>
      <c r="B5" s="336" t="s">
        <v>457</v>
      </c>
      <c r="C5" s="126" t="s">
        <v>458</v>
      </c>
      <c r="D5" s="127" t="s">
        <v>459</v>
      </c>
      <c r="E5" s="128" t="s">
        <v>460</v>
      </c>
    </row>
    <row r="6" spans="1:5" s="47" customFormat="1" ht="12.75">
      <c r="A6" s="122" t="s">
        <v>461</v>
      </c>
      <c r="B6" s="337" t="s">
        <v>462</v>
      </c>
      <c r="C6" s="333">
        <v>29034443</v>
      </c>
      <c r="D6" s="334">
        <v>2385080</v>
      </c>
      <c r="E6" s="335"/>
    </row>
    <row r="7" spans="1:5" s="48" customFormat="1" ht="10.5">
      <c r="A7" s="123" t="s">
        <v>463</v>
      </c>
      <c r="B7" s="338" t="s">
        <v>464</v>
      </c>
      <c r="C7" s="129">
        <f>SUM(C8+C18+C23+C28+C13)</f>
        <v>2164779046</v>
      </c>
      <c r="D7" s="113">
        <f>SUM(D8+D18+D23+D28+D13)</f>
        <v>1305466877</v>
      </c>
      <c r="E7" s="130">
        <f>SUM(E8+E18+E23+E28+E13)</f>
        <v>1877064605</v>
      </c>
    </row>
    <row r="8" spans="1:5" s="48" customFormat="1" ht="10.5">
      <c r="A8" s="123" t="s">
        <v>465</v>
      </c>
      <c r="B8" s="338" t="s">
        <v>466</v>
      </c>
      <c r="C8" s="129">
        <f>SUM(C9+C10+C11+C12)</f>
        <v>1877064605</v>
      </c>
      <c r="D8" s="113">
        <f>SUM(D9+D10+D11+D12)</f>
        <v>1160746262</v>
      </c>
      <c r="E8" s="130">
        <f>SUM(E9+E10+E11+E12)</f>
        <v>1877064605</v>
      </c>
    </row>
    <row r="9" spans="1:5" s="48" customFormat="1" ht="10.5">
      <c r="A9" s="123" t="s">
        <v>467</v>
      </c>
      <c r="B9" s="338" t="s">
        <v>468</v>
      </c>
      <c r="C9" s="129">
        <v>747116576</v>
      </c>
      <c r="D9" s="113">
        <v>527719128</v>
      </c>
      <c r="E9" s="130">
        <v>747116576</v>
      </c>
    </row>
    <row r="10" spans="1:5" s="48" customFormat="1" ht="21">
      <c r="A10" s="124" t="s">
        <v>469</v>
      </c>
      <c r="B10" s="338" t="s">
        <v>470</v>
      </c>
      <c r="C10" s="129"/>
      <c r="D10" s="113"/>
      <c r="E10" s="130"/>
    </row>
    <row r="11" spans="1:5" s="48" customFormat="1" ht="10.5">
      <c r="A11" s="124" t="s">
        <v>471</v>
      </c>
      <c r="B11" s="338" t="s">
        <v>472</v>
      </c>
      <c r="C11" s="129">
        <v>1129948029</v>
      </c>
      <c r="D11" s="113">
        <v>633027134</v>
      </c>
      <c r="E11" s="130">
        <v>1129948029</v>
      </c>
    </row>
    <row r="12" spans="1:5" s="48" customFormat="1" ht="10.5">
      <c r="A12" s="123" t="s">
        <v>473</v>
      </c>
      <c r="B12" s="338" t="s">
        <v>474</v>
      </c>
      <c r="C12" s="129"/>
      <c r="D12" s="113"/>
      <c r="E12" s="130"/>
    </row>
    <row r="13" spans="1:5" s="48" customFormat="1" ht="10.5">
      <c r="A13" s="123" t="s">
        <v>475</v>
      </c>
      <c r="B13" s="338" t="s">
        <v>476</v>
      </c>
      <c r="C13" s="129">
        <f>SUM(C14:C17)</f>
        <v>185598194</v>
      </c>
      <c r="D13" s="113">
        <f>SUM(D14:D17)</f>
        <v>42604368</v>
      </c>
      <c r="E13" s="130">
        <f>SUM(E14:E17)</f>
        <v>0</v>
      </c>
    </row>
    <row r="14" spans="1:5" s="48" customFormat="1" ht="10.5">
      <c r="A14" s="123" t="s">
        <v>477</v>
      </c>
      <c r="B14" s="338" t="s">
        <v>478</v>
      </c>
      <c r="C14" s="129"/>
      <c r="D14" s="113"/>
      <c r="E14" s="130"/>
    </row>
    <row r="15" spans="1:5" s="48" customFormat="1" ht="21">
      <c r="A15" s="124" t="s">
        <v>479</v>
      </c>
      <c r="B15" s="338" t="s">
        <v>337</v>
      </c>
      <c r="C15" s="129"/>
      <c r="D15" s="113"/>
      <c r="E15" s="130"/>
    </row>
    <row r="16" spans="1:5" s="48" customFormat="1" ht="10.5">
      <c r="A16" s="124" t="s">
        <v>480</v>
      </c>
      <c r="B16" s="338" t="s">
        <v>338</v>
      </c>
      <c r="C16" s="129">
        <v>185598194</v>
      </c>
      <c r="D16" s="113">
        <v>42604368</v>
      </c>
      <c r="E16" s="130"/>
    </row>
    <row r="17" spans="1:5" s="48" customFormat="1" ht="10.5">
      <c r="A17" s="123" t="s">
        <v>481</v>
      </c>
      <c r="B17" s="338" t="s">
        <v>361</v>
      </c>
      <c r="C17" s="129"/>
      <c r="D17" s="113"/>
      <c r="E17" s="130"/>
    </row>
    <row r="18" spans="1:5" s="48" customFormat="1" ht="10.5">
      <c r="A18" s="123" t="s">
        <v>482</v>
      </c>
      <c r="B18" s="338" t="s">
        <v>362</v>
      </c>
      <c r="C18" s="129">
        <f>SUM(C19:C22)</f>
        <v>393701</v>
      </c>
      <c r="D18" s="113">
        <f>SUM(D19:D22)</f>
        <v>393701</v>
      </c>
      <c r="E18" s="130">
        <f>SUM(E19:E22)</f>
        <v>0</v>
      </c>
    </row>
    <row r="19" spans="1:5" s="48" customFormat="1" ht="10.5">
      <c r="A19" s="123" t="s">
        <v>483</v>
      </c>
      <c r="B19" s="338" t="s">
        <v>363</v>
      </c>
      <c r="C19" s="129"/>
      <c r="D19" s="113"/>
      <c r="E19" s="130"/>
    </row>
    <row r="20" spans="1:5" s="48" customFormat="1" ht="10.5">
      <c r="A20" s="123" t="s">
        <v>484</v>
      </c>
      <c r="B20" s="338" t="s">
        <v>364</v>
      </c>
      <c r="C20" s="129"/>
      <c r="D20" s="113"/>
      <c r="E20" s="130"/>
    </row>
    <row r="21" spans="1:5" s="48" customFormat="1" ht="10.5">
      <c r="A21" s="123" t="s">
        <v>485</v>
      </c>
      <c r="B21" s="338" t="s">
        <v>365</v>
      </c>
      <c r="C21" s="129">
        <v>393701</v>
      </c>
      <c r="D21" s="113">
        <v>393701</v>
      </c>
      <c r="E21" s="130"/>
    </row>
    <row r="22" spans="1:5" s="48" customFormat="1" ht="10.5">
      <c r="A22" s="123" t="s">
        <v>486</v>
      </c>
      <c r="B22" s="338" t="s">
        <v>366</v>
      </c>
      <c r="C22" s="129"/>
      <c r="D22" s="113"/>
      <c r="E22" s="130"/>
    </row>
    <row r="23" spans="1:5" s="48" customFormat="1" ht="10.5">
      <c r="A23" s="123" t="s">
        <v>487</v>
      </c>
      <c r="B23" s="338" t="s">
        <v>367</v>
      </c>
      <c r="C23" s="129">
        <f>SUM(C24:C27)</f>
        <v>101722546</v>
      </c>
      <c r="D23" s="113">
        <f>SUM(D24:D27)</f>
        <v>101722546</v>
      </c>
      <c r="E23" s="130">
        <f>SUM(E24:E27)</f>
        <v>0</v>
      </c>
    </row>
    <row r="24" spans="1:5" s="48" customFormat="1" ht="10.5">
      <c r="A24" s="123" t="s">
        <v>488</v>
      </c>
      <c r="B24" s="338" t="s">
        <v>368</v>
      </c>
      <c r="C24" s="129">
        <v>101722546</v>
      </c>
      <c r="D24" s="113">
        <v>101722546</v>
      </c>
      <c r="E24" s="130"/>
    </row>
    <row r="25" spans="1:5" s="48" customFormat="1" ht="10.5">
      <c r="A25" s="123" t="s">
        <v>489</v>
      </c>
      <c r="B25" s="338" t="s">
        <v>369</v>
      </c>
      <c r="C25" s="129"/>
      <c r="D25" s="113"/>
      <c r="E25" s="130"/>
    </row>
    <row r="26" spans="1:5" s="48" customFormat="1" ht="10.5">
      <c r="A26" s="123" t="s">
        <v>490</v>
      </c>
      <c r="B26" s="338" t="s">
        <v>370</v>
      </c>
      <c r="C26" s="129"/>
      <c r="D26" s="113"/>
      <c r="E26" s="130"/>
    </row>
    <row r="27" spans="1:5" s="48" customFormat="1" ht="10.5">
      <c r="A27" s="123" t="s">
        <v>491</v>
      </c>
      <c r="B27" s="338" t="s">
        <v>371</v>
      </c>
      <c r="C27" s="129"/>
      <c r="D27" s="113"/>
      <c r="E27" s="130"/>
    </row>
    <row r="28" spans="1:5" s="48" customFormat="1" ht="10.5">
      <c r="A28" s="123" t="s">
        <v>492</v>
      </c>
      <c r="B28" s="338" t="s">
        <v>372</v>
      </c>
      <c r="C28" s="129">
        <f>SUM(C29:C32)</f>
        <v>0</v>
      </c>
      <c r="D28" s="113">
        <f>SUM(D29:D32)</f>
        <v>0</v>
      </c>
      <c r="E28" s="130">
        <f>SUM(E29:E32)</f>
        <v>0</v>
      </c>
    </row>
    <row r="29" spans="1:5" s="48" customFormat="1" ht="10.5">
      <c r="A29" s="123" t="s">
        <v>493</v>
      </c>
      <c r="B29" s="338" t="s">
        <v>373</v>
      </c>
      <c r="C29" s="129"/>
      <c r="D29" s="113"/>
      <c r="E29" s="130"/>
    </row>
    <row r="30" spans="1:5" s="48" customFormat="1" ht="21">
      <c r="A30" s="124" t="s">
        <v>494</v>
      </c>
      <c r="B30" s="338" t="s">
        <v>374</v>
      </c>
      <c r="C30" s="129"/>
      <c r="D30" s="113"/>
      <c r="E30" s="130"/>
    </row>
    <row r="31" spans="1:5" s="48" customFormat="1" ht="10.5">
      <c r="A31" s="124" t="s">
        <v>495</v>
      </c>
      <c r="B31" s="338" t="s">
        <v>375</v>
      </c>
      <c r="C31" s="129"/>
      <c r="D31" s="113"/>
      <c r="E31" s="130"/>
    </row>
    <row r="32" spans="1:5" s="48" customFormat="1" ht="10.5">
      <c r="A32" s="123" t="s">
        <v>496</v>
      </c>
      <c r="B32" s="338" t="s">
        <v>376</v>
      </c>
      <c r="C32" s="129"/>
      <c r="D32" s="113"/>
      <c r="E32" s="130"/>
    </row>
    <row r="33" spans="1:5" s="48" customFormat="1" ht="10.5">
      <c r="A33" s="123" t="s">
        <v>497</v>
      </c>
      <c r="B33" s="338" t="s">
        <v>377</v>
      </c>
      <c r="C33" s="129">
        <f>SUM(C34+C36+C37+C38)</f>
        <v>6338400</v>
      </c>
      <c r="D33" s="113">
        <f>SUM(D34+D36+D37+D38)</f>
        <v>6338400</v>
      </c>
      <c r="E33" s="130">
        <f>SUM(E34+E36+E37+E38)</f>
        <v>0</v>
      </c>
    </row>
    <row r="34" spans="1:5" s="48" customFormat="1" ht="10.5">
      <c r="A34" s="123" t="s">
        <v>498</v>
      </c>
      <c r="B34" s="338" t="s">
        <v>378</v>
      </c>
      <c r="C34" s="129">
        <v>0</v>
      </c>
      <c r="D34" s="113">
        <v>0</v>
      </c>
      <c r="E34" s="130">
        <v>0</v>
      </c>
    </row>
    <row r="35" spans="1:5" s="48" customFormat="1" ht="10.5">
      <c r="A35" s="123" t="s">
        <v>499</v>
      </c>
      <c r="B35" s="338" t="s">
        <v>500</v>
      </c>
      <c r="C35" s="129"/>
      <c r="D35" s="113"/>
      <c r="E35" s="130"/>
    </row>
    <row r="36" spans="1:5" s="48" customFormat="1" ht="10.5">
      <c r="A36" s="123" t="s">
        <v>501</v>
      </c>
      <c r="B36" s="338" t="s">
        <v>502</v>
      </c>
      <c r="C36" s="129"/>
      <c r="D36" s="113"/>
      <c r="E36" s="130"/>
    </row>
    <row r="37" spans="1:5" s="48" customFormat="1" ht="10.5">
      <c r="A37" s="123" t="s">
        <v>503</v>
      </c>
      <c r="B37" s="338" t="s">
        <v>504</v>
      </c>
      <c r="C37" s="129">
        <v>6338400</v>
      </c>
      <c r="D37" s="113">
        <v>6338400</v>
      </c>
      <c r="E37" s="130"/>
    </row>
    <row r="38" spans="1:5" s="48" customFormat="1" ht="10.5">
      <c r="A38" s="123" t="s">
        <v>505</v>
      </c>
      <c r="B38" s="338" t="s">
        <v>506</v>
      </c>
      <c r="C38" s="129"/>
      <c r="D38" s="113"/>
      <c r="E38" s="130"/>
    </row>
    <row r="39" spans="1:5" s="48" customFormat="1" ht="10.5">
      <c r="A39" s="123" t="s">
        <v>507</v>
      </c>
      <c r="B39" s="338" t="s">
        <v>508</v>
      </c>
      <c r="C39" s="129">
        <f>SUM(C40:C43)</f>
        <v>0</v>
      </c>
      <c r="D39" s="113">
        <f>SUM(D40:D43)</f>
        <v>0</v>
      </c>
      <c r="E39" s="130">
        <f>SUM(E40:E43)</f>
        <v>0</v>
      </c>
    </row>
    <row r="40" spans="1:5" s="48" customFormat="1" ht="10.5">
      <c r="A40" s="123" t="s">
        <v>509</v>
      </c>
      <c r="B40" s="338" t="s">
        <v>510</v>
      </c>
      <c r="C40" s="129"/>
      <c r="D40" s="113"/>
      <c r="E40" s="130"/>
    </row>
    <row r="41" spans="1:5" s="48" customFormat="1" ht="21">
      <c r="A41" s="124" t="s">
        <v>511</v>
      </c>
      <c r="B41" s="338" t="s">
        <v>512</v>
      </c>
      <c r="C41" s="129"/>
      <c r="D41" s="113"/>
      <c r="E41" s="130"/>
    </row>
    <row r="42" spans="1:5" s="48" customFormat="1" ht="10.5">
      <c r="A42" s="124" t="s">
        <v>513</v>
      </c>
      <c r="B42" s="338" t="s">
        <v>514</v>
      </c>
      <c r="C42" s="129"/>
      <c r="D42" s="113"/>
      <c r="E42" s="130"/>
    </row>
    <row r="43" spans="1:5" s="48" customFormat="1" ht="10.5">
      <c r="A43" s="123" t="s">
        <v>515</v>
      </c>
      <c r="B43" s="338" t="s">
        <v>516</v>
      </c>
      <c r="C43" s="129"/>
      <c r="D43" s="113"/>
      <c r="E43" s="130"/>
    </row>
    <row r="44" spans="1:5" s="48" customFormat="1" ht="10.5">
      <c r="A44" s="123" t="s">
        <v>517</v>
      </c>
      <c r="B44" s="338" t="s">
        <v>518</v>
      </c>
      <c r="C44" s="129">
        <f>SUM(C45:C48)</f>
        <v>0</v>
      </c>
      <c r="D44" s="113">
        <f>SUM(D45:D48)</f>
        <v>0</v>
      </c>
      <c r="E44" s="130">
        <f>SUM(E45:E48)</f>
        <v>0</v>
      </c>
    </row>
    <row r="45" spans="1:5" s="48" customFormat="1" ht="10.5">
      <c r="A45" s="123" t="s">
        <v>519</v>
      </c>
      <c r="B45" s="338" t="s">
        <v>520</v>
      </c>
      <c r="C45" s="129"/>
      <c r="D45" s="113"/>
      <c r="E45" s="130"/>
    </row>
    <row r="46" spans="1:5" s="48" customFormat="1" ht="21">
      <c r="A46" s="124" t="s">
        <v>521</v>
      </c>
      <c r="B46" s="338" t="s">
        <v>522</v>
      </c>
      <c r="C46" s="129"/>
      <c r="D46" s="113"/>
      <c r="E46" s="130"/>
    </row>
    <row r="47" spans="1:5" s="48" customFormat="1" ht="10.5">
      <c r="A47" s="124" t="s">
        <v>523</v>
      </c>
      <c r="B47" s="338" t="s">
        <v>524</v>
      </c>
      <c r="C47" s="129"/>
      <c r="D47" s="113"/>
      <c r="E47" s="130"/>
    </row>
    <row r="48" spans="1:5" s="48" customFormat="1" ht="10.5">
      <c r="A48" s="123" t="s">
        <v>525</v>
      </c>
      <c r="B48" s="338" t="s">
        <v>526</v>
      </c>
      <c r="C48" s="129"/>
      <c r="D48" s="113"/>
      <c r="E48" s="130"/>
    </row>
    <row r="49" spans="1:5" s="48" customFormat="1" ht="10.5">
      <c r="A49" s="123" t="s">
        <v>527</v>
      </c>
      <c r="B49" s="338" t="s">
        <v>528</v>
      </c>
      <c r="C49" s="129">
        <v>430457673</v>
      </c>
      <c r="D49" s="113">
        <v>382941513</v>
      </c>
      <c r="E49" s="130">
        <v>421548611</v>
      </c>
    </row>
    <row r="50" spans="1:5" s="48" customFormat="1" ht="21">
      <c r="A50" s="124" t="s">
        <v>529</v>
      </c>
      <c r="B50" s="338" t="s">
        <v>530</v>
      </c>
      <c r="C50" s="129">
        <f>SUM(C6+C7+C33+C49)</f>
        <v>2630609562</v>
      </c>
      <c r="D50" s="113">
        <f>SUM(D6+D7+D33+D49)</f>
        <v>1697131870</v>
      </c>
      <c r="E50" s="130">
        <f>SUM(E6+E7+E33+E49)</f>
        <v>2298613216</v>
      </c>
    </row>
    <row r="51" spans="1:5" s="48" customFormat="1" ht="10.5">
      <c r="A51" s="124" t="s">
        <v>531</v>
      </c>
      <c r="B51" s="338" t="s">
        <v>532</v>
      </c>
      <c r="C51" s="129">
        <v>582999</v>
      </c>
      <c r="D51" s="113">
        <v>582999</v>
      </c>
      <c r="E51" s="130"/>
    </row>
    <row r="52" spans="1:5" s="48" customFormat="1" ht="10.5">
      <c r="A52" s="123" t="s">
        <v>533</v>
      </c>
      <c r="B52" s="338" t="s">
        <v>534</v>
      </c>
      <c r="C52" s="129"/>
      <c r="D52" s="113"/>
      <c r="E52" s="130"/>
    </row>
    <row r="53" spans="1:5" s="48" customFormat="1" ht="10.5">
      <c r="A53" s="123" t="s">
        <v>535</v>
      </c>
      <c r="B53" s="338" t="s">
        <v>536</v>
      </c>
      <c r="C53" s="129">
        <v>582999</v>
      </c>
      <c r="D53" s="113">
        <f>SUM(D51:D52)</f>
        <v>582999</v>
      </c>
      <c r="E53" s="130">
        <f>SUM(E51:E52)</f>
        <v>0</v>
      </c>
    </row>
    <row r="54" spans="1:5" s="48" customFormat="1" ht="10.5">
      <c r="A54" s="123" t="s">
        <v>537</v>
      </c>
      <c r="B54" s="338" t="s">
        <v>538</v>
      </c>
      <c r="C54" s="129"/>
      <c r="D54" s="113"/>
      <c r="E54" s="130"/>
    </row>
    <row r="55" spans="1:5" s="48" customFormat="1" ht="10.5">
      <c r="A55" s="123" t="s">
        <v>539</v>
      </c>
      <c r="B55" s="338" t="s">
        <v>540</v>
      </c>
      <c r="C55" s="129"/>
      <c r="D55" s="113"/>
      <c r="E55" s="130"/>
    </row>
    <row r="56" spans="1:5" s="48" customFormat="1" ht="10.5">
      <c r="A56" s="123" t="s">
        <v>541</v>
      </c>
      <c r="B56" s="338" t="s">
        <v>542</v>
      </c>
      <c r="C56" s="129">
        <v>612875610</v>
      </c>
      <c r="D56" s="113">
        <v>612875610</v>
      </c>
      <c r="E56" s="130"/>
    </row>
    <row r="57" spans="1:5" s="48" customFormat="1" ht="10.5">
      <c r="A57" s="123" t="s">
        <v>543</v>
      </c>
      <c r="B57" s="338" t="s">
        <v>544</v>
      </c>
      <c r="C57" s="129"/>
      <c r="D57" s="113"/>
      <c r="E57" s="130"/>
    </row>
    <row r="58" spans="1:5" s="48" customFormat="1" ht="10.5">
      <c r="A58" s="123" t="s">
        <v>545</v>
      </c>
      <c r="B58" s="338" t="s">
        <v>546</v>
      </c>
      <c r="C58" s="129">
        <v>612875610</v>
      </c>
      <c r="D58" s="113">
        <f>SUM(D54:D57)</f>
        <v>612875610</v>
      </c>
      <c r="E58" s="130">
        <f>SUM(E54:E57)</f>
        <v>0</v>
      </c>
    </row>
    <row r="59" spans="1:5" s="48" customFormat="1" ht="10.5">
      <c r="A59" s="123" t="s">
        <v>547</v>
      </c>
      <c r="B59" s="338" t="s">
        <v>548</v>
      </c>
      <c r="C59" s="129">
        <v>14514850</v>
      </c>
      <c r="D59" s="113">
        <v>14514850</v>
      </c>
      <c r="E59" s="130"/>
    </row>
    <row r="60" spans="1:5" s="48" customFormat="1" ht="10.5">
      <c r="A60" s="123" t="s">
        <v>549</v>
      </c>
      <c r="B60" s="338" t="s">
        <v>550</v>
      </c>
      <c r="C60" s="129">
        <v>453378</v>
      </c>
      <c r="D60" s="113">
        <v>453378</v>
      </c>
      <c r="E60" s="130"/>
    </row>
    <row r="61" spans="1:5" s="48" customFormat="1" ht="10.5">
      <c r="A61" s="123" t="s">
        <v>551</v>
      </c>
      <c r="B61" s="338" t="s">
        <v>552</v>
      </c>
      <c r="C61" s="129"/>
      <c r="D61" s="113"/>
      <c r="E61" s="130"/>
    </row>
    <row r="62" spans="1:5" s="48" customFormat="1" ht="10.5">
      <c r="A62" s="123" t="s">
        <v>553</v>
      </c>
      <c r="B62" s="338" t="s">
        <v>554</v>
      </c>
      <c r="C62" s="129">
        <v>14968228</v>
      </c>
      <c r="D62" s="113">
        <f>SUM(D59:D61)</f>
        <v>14968228</v>
      </c>
      <c r="E62" s="130">
        <f>SUM(E59:E61)</f>
        <v>0</v>
      </c>
    </row>
    <row r="63" spans="1:5" s="48" customFormat="1" ht="10.5">
      <c r="A63" s="123" t="s">
        <v>555</v>
      </c>
      <c r="B63" s="338" t="s">
        <v>556</v>
      </c>
      <c r="C63" s="129"/>
      <c r="D63" s="113"/>
      <c r="E63" s="130"/>
    </row>
    <row r="64" spans="1:5" s="48" customFormat="1" ht="21">
      <c r="A64" s="124" t="s">
        <v>557</v>
      </c>
      <c r="B64" s="338" t="s">
        <v>558</v>
      </c>
      <c r="C64" s="129"/>
      <c r="D64" s="113"/>
      <c r="E64" s="130"/>
    </row>
    <row r="65" spans="1:5" s="48" customFormat="1" ht="10.5">
      <c r="A65" s="124" t="s">
        <v>559</v>
      </c>
      <c r="B65" s="338" t="s">
        <v>560</v>
      </c>
      <c r="C65" s="129">
        <f>SUM(C63:C64)</f>
        <v>0</v>
      </c>
      <c r="D65" s="113">
        <f>SUM(D63:D64)</f>
        <v>0</v>
      </c>
      <c r="E65" s="130">
        <f>SUM(E63:E64)</f>
        <v>0</v>
      </c>
    </row>
    <row r="66" spans="1:5" s="48" customFormat="1" ht="10.5">
      <c r="A66" s="123" t="s">
        <v>561</v>
      </c>
      <c r="B66" s="338" t="s">
        <v>562</v>
      </c>
      <c r="C66" s="129">
        <v>190000</v>
      </c>
      <c r="D66" s="113">
        <v>190000</v>
      </c>
      <c r="E66" s="130"/>
    </row>
    <row r="67" spans="1:5" s="48" customFormat="1" ht="11.25" thickBot="1">
      <c r="A67" s="125" t="s">
        <v>563</v>
      </c>
      <c r="B67" s="339" t="s">
        <v>564</v>
      </c>
      <c r="C67" s="131">
        <f>SUM(C50+C53+C58+C62+C65+C66)</f>
        <v>3259226399</v>
      </c>
      <c r="D67" s="132">
        <f>SUM(D50+D53+D58+D62+D65+D66)</f>
        <v>2325748707</v>
      </c>
      <c r="E67" s="133">
        <f>SUM(E50+E53+E58+E62+E65+E66)</f>
        <v>2298613216</v>
      </c>
    </row>
    <row r="68" s="48" customFormat="1" ht="10.5">
      <c r="B68" s="49"/>
    </row>
    <row r="69" s="48" customFormat="1" ht="10.5">
      <c r="B69" s="49"/>
    </row>
    <row r="70" s="48" customFormat="1" ht="10.5">
      <c r="B70" s="49"/>
    </row>
    <row r="71" s="48" customFormat="1" ht="10.5">
      <c r="B71" s="49"/>
    </row>
  </sheetData>
  <sheetProtection/>
  <mergeCells count="2">
    <mergeCell ref="A1:E1"/>
    <mergeCell ref="C2:E2"/>
  </mergeCells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46.28125" style="0" customWidth="1"/>
    <col min="3" max="3" width="14.57421875" style="0" customWidth="1"/>
    <col min="4" max="4" width="14.28125" style="0" customWidth="1"/>
    <col min="5" max="5" width="13.00390625" style="0" customWidth="1"/>
    <col min="6" max="6" width="17.421875" style="0" customWidth="1"/>
    <col min="7" max="7" width="17.57421875" style="0" customWidth="1"/>
    <col min="8" max="8" width="19.421875" style="0" customWidth="1"/>
  </cols>
  <sheetData>
    <row r="1" spans="1:8" ht="12.75">
      <c r="A1" s="368" t="s">
        <v>596</v>
      </c>
      <c r="B1" s="368"/>
      <c r="C1" s="368"/>
      <c r="D1" s="368"/>
      <c r="E1" s="368"/>
      <c r="F1" s="368"/>
      <c r="G1" s="367"/>
      <c r="H1" s="367"/>
    </row>
    <row r="2" spans="1:8" ht="12.75">
      <c r="A2" s="367"/>
      <c r="B2" s="367"/>
      <c r="C2" s="367"/>
      <c r="D2" s="367"/>
      <c r="E2" s="367"/>
      <c r="F2" s="367"/>
      <c r="G2" s="367"/>
      <c r="H2" s="367"/>
    </row>
    <row r="3" spans="1:8" ht="15">
      <c r="A3" s="366" t="s">
        <v>301</v>
      </c>
      <c r="B3" s="366"/>
      <c r="C3" s="366"/>
      <c r="D3" s="366"/>
      <c r="E3" s="366"/>
      <c r="F3" s="366"/>
      <c r="G3" s="367"/>
      <c r="H3" s="367"/>
    </row>
    <row r="4" spans="1:8" ht="15">
      <c r="A4" s="366" t="s">
        <v>300</v>
      </c>
      <c r="B4" s="366"/>
      <c r="C4" s="366"/>
      <c r="D4" s="366"/>
      <c r="E4" s="366"/>
      <c r="F4" s="366"/>
      <c r="G4" s="367"/>
      <c r="H4" s="367"/>
    </row>
    <row r="5" spans="1:8" ht="15.75" thickBot="1">
      <c r="A5" s="179"/>
      <c r="B5" s="7"/>
      <c r="C5" s="4"/>
      <c r="D5" s="4"/>
      <c r="E5" s="4"/>
      <c r="F5" s="4"/>
      <c r="G5" s="4"/>
      <c r="H5" s="4"/>
    </row>
    <row r="6" spans="1:8" ht="62.25" customHeight="1">
      <c r="A6" s="183" t="s">
        <v>111</v>
      </c>
      <c r="B6" s="235" t="s">
        <v>112</v>
      </c>
      <c r="C6" s="235" t="s">
        <v>113</v>
      </c>
      <c r="D6" s="235" t="s">
        <v>114</v>
      </c>
      <c r="E6" s="239" t="s">
        <v>115</v>
      </c>
      <c r="F6" s="183" t="s">
        <v>578</v>
      </c>
      <c r="G6" s="235" t="s">
        <v>579</v>
      </c>
      <c r="H6" s="184" t="s">
        <v>580</v>
      </c>
    </row>
    <row r="7" spans="1:8" ht="12.75">
      <c r="A7" s="185" t="s">
        <v>129</v>
      </c>
      <c r="B7" s="180" t="s">
        <v>130</v>
      </c>
      <c r="C7" s="63">
        <f>SUM('05.mell'!O9)</f>
        <v>402876219</v>
      </c>
      <c r="D7" s="63">
        <f>SUM('05.mell'!P9)</f>
        <v>428343423</v>
      </c>
      <c r="E7" s="85">
        <f>SUM('05.mell'!Q9)</f>
        <v>393989750</v>
      </c>
      <c r="F7" s="57">
        <f>SUM(E7)</f>
        <v>393989750</v>
      </c>
      <c r="G7" s="52"/>
      <c r="H7" s="58"/>
    </row>
    <row r="8" spans="1:8" ht="38.25">
      <c r="A8" s="185" t="s">
        <v>131</v>
      </c>
      <c r="B8" s="180" t="s">
        <v>132</v>
      </c>
      <c r="C8" s="63">
        <f>SUM('05.mell'!O10)</f>
        <v>79123453</v>
      </c>
      <c r="D8" s="63">
        <f>SUM('05.mell'!P10)</f>
        <v>82177002</v>
      </c>
      <c r="E8" s="85">
        <f>SUM('05.mell'!Q10)</f>
        <v>63099291</v>
      </c>
      <c r="F8" s="57">
        <f aca="true" t="shared" si="0" ref="F8:F71">SUM(E8)</f>
        <v>63099291</v>
      </c>
      <c r="G8" s="52"/>
      <c r="H8" s="58"/>
    </row>
    <row r="9" spans="1:8" ht="12.75">
      <c r="A9" s="185" t="s">
        <v>142</v>
      </c>
      <c r="B9" s="180" t="s">
        <v>143</v>
      </c>
      <c r="C9" s="63">
        <f>SUM('05.mell'!O11)</f>
        <v>70361298</v>
      </c>
      <c r="D9" s="63">
        <f>SUM('05.mell'!P11)</f>
        <v>69124379</v>
      </c>
      <c r="E9" s="85">
        <f>SUM('05.mell'!Q11)</f>
        <v>60728137</v>
      </c>
      <c r="F9" s="57">
        <f t="shared" si="0"/>
        <v>60728137</v>
      </c>
      <c r="G9" s="52"/>
      <c r="H9" s="58"/>
    </row>
    <row r="10" spans="1:8" ht="25.5">
      <c r="A10" s="185" t="s">
        <v>145</v>
      </c>
      <c r="B10" s="180" t="s">
        <v>146</v>
      </c>
      <c r="C10" s="63">
        <f>SUM('05.mell'!O12)</f>
        <v>3658848</v>
      </c>
      <c r="D10" s="63">
        <f>SUM('05.mell'!P12)</f>
        <v>3404975</v>
      </c>
      <c r="E10" s="85">
        <f>SUM('05.mell'!Q12)</f>
        <v>1613562</v>
      </c>
      <c r="F10" s="57">
        <f t="shared" si="0"/>
        <v>1613562</v>
      </c>
      <c r="G10" s="52"/>
      <c r="H10" s="58"/>
    </row>
    <row r="11" spans="1:8" ht="25.5">
      <c r="A11" s="185" t="s">
        <v>152</v>
      </c>
      <c r="B11" s="180" t="s">
        <v>153</v>
      </c>
      <c r="C11" s="63">
        <f>SUM('05.mell'!O13)</f>
        <v>104796288</v>
      </c>
      <c r="D11" s="63">
        <f>SUM('05.mell'!P13)</f>
        <v>117753915</v>
      </c>
      <c r="E11" s="85">
        <f>SUM('05.mell'!Q13)</f>
        <v>84416177</v>
      </c>
      <c r="F11" s="57">
        <f t="shared" si="0"/>
        <v>84416177</v>
      </c>
      <c r="G11" s="52"/>
      <c r="H11" s="58"/>
    </row>
    <row r="12" spans="1:8" ht="25.5">
      <c r="A12" s="185" t="s">
        <v>155</v>
      </c>
      <c r="B12" s="180" t="s">
        <v>156</v>
      </c>
      <c r="C12" s="63">
        <f>SUM('05.mell'!O14)</f>
        <v>1130000</v>
      </c>
      <c r="D12" s="63">
        <f>SUM('05.mell'!P14)</f>
        <v>1361630</v>
      </c>
      <c r="E12" s="85">
        <f>SUM('05.mell'!Q14)</f>
        <v>575830</v>
      </c>
      <c r="F12" s="57">
        <f t="shared" si="0"/>
        <v>575830</v>
      </c>
      <c r="G12" s="52"/>
      <c r="H12" s="58"/>
    </row>
    <row r="13" spans="1:8" ht="25.5">
      <c r="A13" s="185" t="s">
        <v>158</v>
      </c>
      <c r="B13" s="180" t="s">
        <v>159</v>
      </c>
      <c r="C13" s="63">
        <f>SUM('05.mell'!O15)</f>
        <v>39714985</v>
      </c>
      <c r="D13" s="63">
        <f>SUM('05.mell'!P15)</f>
        <v>89018107</v>
      </c>
      <c r="E13" s="85">
        <f>SUM('05.mell'!Q15)</f>
        <v>79405922</v>
      </c>
      <c r="F13" s="57">
        <f t="shared" si="0"/>
        <v>79405922</v>
      </c>
      <c r="G13" s="52"/>
      <c r="H13" s="58"/>
    </row>
    <row r="14" spans="1:8" ht="12.75">
      <c r="A14" s="185" t="s">
        <v>160</v>
      </c>
      <c r="B14" s="180" t="s">
        <v>161</v>
      </c>
      <c r="C14" s="63">
        <f>SUM('05.mell'!O16)</f>
        <v>219661419</v>
      </c>
      <c r="D14" s="63">
        <f>SUM('05.mell'!P16)</f>
        <v>280663006</v>
      </c>
      <c r="E14" s="85">
        <f>SUM('05.mell'!Q16)</f>
        <v>226739628</v>
      </c>
      <c r="F14" s="57">
        <f t="shared" si="0"/>
        <v>226739628</v>
      </c>
      <c r="G14" s="63">
        <f>SUM(G9:G13)</f>
        <v>0</v>
      </c>
      <c r="H14" s="64">
        <f>SUM(H9:H13)</f>
        <v>0</v>
      </c>
    </row>
    <row r="15" spans="1:8" ht="12.75">
      <c r="A15" s="187" t="s">
        <v>162</v>
      </c>
      <c r="B15" s="181" t="s">
        <v>163</v>
      </c>
      <c r="C15" s="63">
        <f>SUM('05.mell'!O17)</f>
        <v>0</v>
      </c>
      <c r="D15" s="63">
        <f>SUM('05.mell'!P17)</f>
        <v>0</v>
      </c>
      <c r="E15" s="85">
        <f>SUM('05.mell'!Q17)</f>
        <v>0</v>
      </c>
      <c r="F15" s="57">
        <f t="shared" si="0"/>
        <v>0</v>
      </c>
      <c r="G15" s="52"/>
      <c r="H15" s="58"/>
    </row>
    <row r="16" spans="1:8" ht="12.75">
      <c r="A16" s="187" t="s">
        <v>165</v>
      </c>
      <c r="B16" s="181" t="s">
        <v>166</v>
      </c>
      <c r="C16" s="63">
        <f>SUM('05.mell'!O18)</f>
        <v>0</v>
      </c>
      <c r="D16" s="63">
        <f>SUM('05.mell'!P18)</f>
        <v>0</v>
      </c>
      <c r="E16" s="85">
        <f>SUM('05.mell'!Q18)</f>
        <v>0</v>
      </c>
      <c r="F16" s="57">
        <f t="shared" si="0"/>
        <v>0</v>
      </c>
      <c r="G16" s="52"/>
      <c r="H16" s="58"/>
    </row>
    <row r="17" spans="1:8" ht="38.25">
      <c r="A17" s="187" t="s">
        <v>167</v>
      </c>
      <c r="B17" s="181" t="s">
        <v>168</v>
      </c>
      <c r="C17" s="63">
        <f>SUM('05.mell'!O19)</f>
        <v>0</v>
      </c>
      <c r="D17" s="63">
        <f>SUM('05.mell'!P19)</f>
        <v>0</v>
      </c>
      <c r="E17" s="85">
        <f>SUM('05.mell'!Q19)</f>
        <v>0</v>
      </c>
      <c r="F17" s="57">
        <f t="shared" si="0"/>
        <v>0</v>
      </c>
      <c r="G17" s="52"/>
      <c r="H17" s="58"/>
    </row>
    <row r="18" spans="1:8" ht="25.5">
      <c r="A18" s="187" t="s">
        <v>170</v>
      </c>
      <c r="B18" s="181" t="s">
        <v>171</v>
      </c>
      <c r="C18" s="63">
        <f>SUM('05.mell'!O20)</f>
        <v>0</v>
      </c>
      <c r="D18" s="63">
        <f>SUM('05.mell'!P20)</f>
        <v>0</v>
      </c>
      <c r="E18" s="85">
        <f>SUM('05.mell'!Q20)</f>
        <v>0</v>
      </c>
      <c r="F18" s="57">
        <f t="shared" si="0"/>
        <v>0</v>
      </c>
      <c r="G18" s="52"/>
      <c r="H18" s="58"/>
    </row>
    <row r="19" spans="1:8" ht="25.5">
      <c r="A19" s="187" t="s">
        <v>172</v>
      </c>
      <c r="B19" s="181" t="s">
        <v>173</v>
      </c>
      <c r="C19" s="63">
        <f>SUM('05.mell'!O21)</f>
        <v>0</v>
      </c>
      <c r="D19" s="63">
        <f>SUM('05.mell'!P21)</f>
        <v>0</v>
      </c>
      <c r="E19" s="85">
        <f>SUM('05.mell'!Q21)</f>
        <v>0</v>
      </c>
      <c r="F19" s="57">
        <f t="shared" si="0"/>
        <v>0</v>
      </c>
      <c r="G19" s="52"/>
      <c r="H19" s="58"/>
    </row>
    <row r="20" spans="1:8" ht="25.5">
      <c r="A20" s="187" t="s">
        <v>175</v>
      </c>
      <c r="B20" s="181" t="s">
        <v>104</v>
      </c>
      <c r="C20" s="63">
        <f>SUM('05.mell'!O22)</f>
        <v>37191235</v>
      </c>
      <c r="D20" s="63">
        <f>SUM('05.mell'!P22)</f>
        <v>37191235</v>
      </c>
      <c r="E20" s="85">
        <f>SUM('05.mell'!Q22)</f>
        <v>23366223</v>
      </c>
      <c r="F20" s="57">
        <f t="shared" si="0"/>
        <v>23366223</v>
      </c>
      <c r="G20" s="52"/>
      <c r="H20" s="58"/>
    </row>
    <row r="21" spans="1:8" ht="25.5">
      <c r="A21" s="185" t="s">
        <v>178</v>
      </c>
      <c r="B21" s="180" t="s">
        <v>179</v>
      </c>
      <c r="C21" s="63">
        <f>SUM('05.mell'!O23)</f>
        <v>37191235</v>
      </c>
      <c r="D21" s="63">
        <f>SUM('05.mell'!P23)</f>
        <v>37191235</v>
      </c>
      <c r="E21" s="85">
        <f>SUM('05.mell'!Q23)</f>
        <v>23366223</v>
      </c>
      <c r="F21" s="57">
        <f t="shared" si="0"/>
        <v>23366223</v>
      </c>
      <c r="G21" s="63">
        <f>SUM(G15:G20)</f>
        <v>0</v>
      </c>
      <c r="H21" s="64">
        <f>SUM(H15:H20)</f>
        <v>0</v>
      </c>
    </row>
    <row r="22" spans="1:8" ht="12.75">
      <c r="A22" s="187" t="s">
        <v>180</v>
      </c>
      <c r="B22" s="181" t="s">
        <v>181</v>
      </c>
      <c r="C22" s="63">
        <f>SUM('05.mell'!O24)</f>
        <v>0</v>
      </c>
      <c r="D22" s="63">
        <f>SUM('05.mell'!P24)</f>
        <v>0</v>
      </c>
      <c r="E22" s="85">
        <f>SUM('05.mell'!Q24)</f>
        <v>0</v>
      </c>
      <c r="F22" s="57">
        <f t="shared" si="0"/>
        <v>0</v>
      </c>
      <c r="G22" s="52"/>
      <c r="H22" s="58"/>
    </row>
    <row r="23" spans="1:8" ht="12.75">
      <c r="A23" s="187" t="s">
        <v>182</v>
      </c>
      <c r="B23" s="181" t="s">
        <v>183</v>
      </c>
      <c r="C23" s="63">
        <f>SUM('05.mell'!O25)</f>
        <v>0</v>
      </c>
      <c r="D23" s="63">
        <f>SUM('05.mell'!P25)</f>
        <v>0</v>
      </c>
      <c r="E23" s="85">
        <f>SUM('05.mell'!Q25)</f>
        <v>0</v>
      </c>
      <c r="F23" s="57">
        <f t="shared" si="0"/>
        <v>0</v>
      </c>
      <c r="G23" s="52"/>
      <c r="H23" s="58"/>
    </row>
    <row r="24" spans="1:8" ht="38.25">
      <c r="A24" s="187" t="s">
        <v>184</v>
      </c>
      <c r="B24" s="181" t="s">
        <v>185</v>
      </c>
      <c r="C24" s="63">
        <f>SUM('05.mell'!O26)</f>
        <v>0</v>
      </c>
      <c r="D24" s="63">
        <f>SUM('05.mell'!P26)</f>
        <v>0</v>
      </c>
      <c r="E24" s="85">
        <f>SUM('05.mell'!Q26)</f>
        <v>0</v>
      </c>
      <c r="F24" s="57">
        <f t="shared" si="0"/>
        <v>0</v>
      </c>
      <c r="G24" s="52"/>
      <c r="H24" s="58"/>
    </row>
    <row r="25" spans="1:8" ht="38.25">
      <c r="A25" s="187" t="s">
        <v>186</v>
      </c>
      <c r="B25" s="181" t="s">
        <v>187</v>
      </c>
      <c r="C25" s="63">
        <f>SUM('05.mell'!O27)</f>
        <v>0</v>
      </c>
      <c r="D25" s="63">
        <f>SUM('05.mell'!P27)</f>
        <v>0</v>
      </c>
      <c r="E25" s="85">
        <f>SUM('05.mell'!Q27)</f>
        <v>0</v>
      </c>
      <c r="F25" s="57">
        <f t="shared" si="0"/>
        <v>0</v>
      </c>
      <c r="G25" s="52"/>
      <c r="H25" s="58"/>
    </row>
    <row r="26" spans="1:8" ht="38.25">
      <c r="A26" s="187" t="s">
        <v>189</v>
      </c>
      <c r="B26" s="181" t="s">
        <v>190</v>
      </c>
      <c r="C26" s="63">
        <f>SUM('05.mell'!O28)</f>
        <v>0</v>
      </c>
      <c r="D26" s="63">
        <f>SUM('05.mell'!P28)</f>
        <v>0</v>
      </c>
      <c r="E26" s="85">
        <f>SUM('05.mell'!Q28)</f>
        <v>0</v>
      </c>
      <c r="F26" s="57">
        <f t="shared" si="0"/>
        <v>0</v>
      </c>
      <c r="G26" s="52"/>
      <c r="H26" s="58"/>
    </row>
    <row r="27" spans="1:8" ht="25.5">
      <c r="A27" s="187" t="s">
        <v>192</v>
      </c>
      <c r="B27" s="181" t="s">
        <v>193</v>
      </c>
      <c r="C27" s="63">
        <f>SUM('05.mell'!O29)</f>
        <v>3200000</v>
      </c>
      <c r="D27" s="63">
        <f>SUM('05.mell'!P29)</f>
        <v>3478206</v>
      </c>
      <c r="E27" s="85">
        <f>SUM('05.mell'!Q29)</f>
        <v>3403206</v>
      </c>
      <c r="F27" s="57">
        <f t="shared" si="0"/>
        <v>3403206</v>
      </c>
      <c r="G27" s="52"/>
      <c r="H27" s="58"/>
    </row>
    <row r="28" spans="1:8" ht="38.25">
      <c r="A28" s="187" t="s">
        <v>194</v>
      </c>
      <c r="B28" s="181" t="s">
        <v>195</v>
      </c>
      <c r="C28" s="63">
        <f>SUM('05.mell'!O30)</f>
        <v>0</v>
      </c>
      <c r="D28" s="63">
        <f>SUM('05.mell'!P30)</f>
        <v>0</v>
      </c>
      <c r="E28" s="85">
        <f>SUM('05.mell'!Q30)</f>
        <v>0</v>
      </c>
      <c r="F28" s="57">
        <f t="shared" si="0"/>
        <v>0</v>
      </c>
      <c r="G28" s="52"/>
      <c r="H28" s="58"/>
    </row>
    <row r="29" spans="1:8" ht="38.25">
      <c r="A29" s="187" t="s">
        <v>197</v>
      </c>
      <c r="B29" s="181" t="s">
        <v>198</v>
      </c>
      <c r="C29" s="63">
        <f>SUM('05.mell'!O31)</f>
        <v>0</v>
      </c>
      <c r="D29" s="63">
        <f>SUM('05.mell'!P31)</f>
        <v>0</v>
      </c>
      <c r="E29" s="85">
        <f>SUM('05.mell'!Q31)</f>
        <v>0</v>
      </c>
      <c r="F29" s="57">
        <f t="shared" si="0"/>
        <v>0</v>
      </c>
      <c r="G29" s="52"/>
      <c r="H29" s="58"/>
    </row>
    <row r="30" spans="1:8" ht="12.75">
      <c r="A30" s="187" t="s">
        <v>199</v>
      </c>
      <c r="B30" s="181" t="s">
        <v>200</v>
      </c>
      <c r="C30" s="63">
        <f>SUM('05.mell'!O32)</f>
        <v>0</v>
      </c>
      <c r="D30" s="63">
        <f>SUM('05.mell'!P32)</f>
        <v>0</v>
      </c>
      <c r="E30" s="85">
        <f>SUM('05.mell'!Q32)</f>
        <v>0</v>
      </c>
      <c r="F30" s="57">
        <f t="shared" si="0"/>
        <v>0</v>
      </c>
      <c r="G30" s="52"/>
      <c r="H30" s="58"/>
    </row>
    <row r="31" spans="1:8" ht="12.75">
      <c r="A31" s="187" t="s">
        <v>201</v>
      </c>
      <c r="B31" s="181" t="s">
        <v>202</v>
      </c>
      <c r="C31" s="63">
        <f>SUM('05.mell'!O33)</f>
        <v>0</v>
      </c>
      <c r="D31" s="63">
        <f>SUM('05.mell'!P33)</f>
        <v>0</v>
      </c>
      <c r="E31" s="85">
        <f>SUM('05.mell'!Q33)</f>
        <v>0</v>
      </c>
      <c r="F31" s="57">
        <f t="shared" si="0"/>
        <v>0</v>
      </c>
      <c r="G31" s="52"/>
      <c r="H31" s="58"/>
    </row>
    <row r="32" spans="1:8" ht="25.5">
      <c r="A32" s="187" t="s">
        <v>203</v>
      </c>
      <c r="B32" s="181" t="s">
        <v>204</v>
      </c>
      <c r="C32" s="63">
        <f>SUM('05.mell'!O34)</f>
        <v>3520000</v>
      </c>
      <c r="D32" s="63">
        <f>SUM('05.mell'!P34)</f>
        <v>5469150</v>
      </c>
      <c r="E32" s="85">
        <f>SUM('05.mell'!Q34)</f>
        <v>5469150</v>
      </c>
      <c r="F32" s="57">
        <f t="shared" si="0"/>
        <v>5469150</v>
      </c>
      <c r="G32" s="52"/>
      <c r="H32" s="58"/>
    </row>
    <row r="33" spans="1:8" ht="12.75">
      <c r="A33" s="187" t="s">
        <v>207</v>
      </c>
      <c r="B33" s="181" t="s">
        <v>208</v>
      </c>
      <c r="C33" s="63">
        <f>SUM('05.mell'!O35)</f>
        <v>10000000</v>
      </c>
      <c r="D33" s="63">
        <f>SUM('05.mell'!P35)</f>
        <v>10000000</v>
      </c>
      <c r="E33" s="85">
        <f>SUM('05.mell'!Q35)</f>
        <v>0</v>
      </c>
      <c r="F33" s="57">
        <f t="shared" si="0"/>
        <v>0</v>
      </c>
      <c r="G33" s="52"/>
      <c r="H33" s="58"/>
    </row>
    <row r="34" spans="1:8" ht="38.25">
      <c r="A34" s="185" t="s">
        <v>209</v>
      </c>
      <c r="B34" s="180" t="s">
        <v>210</v>
      </c>
      <c r="C34" s="63">
        <f>SUM('05.mell'!O36)</f>
        <v>16720000</v>
      </c>
      <c r="D34" s="63">
        <f>SUM('05.mell'!P36)</f>
        <v>18947356</v>
      </c>
      <c r="E34" s="85">
        <f>SUM('05.mell'!Q36)</f>
        <v>8872356</v>
      </c>
      <c r="F34" s="57">
        <f t="shared" si="0"/>
        <v>8872356</v>
      </c>
      <c r="G34" s="63">
        <f>SUM(G22:G33)</f>
        <v>0</v>
      </c>
      <c r="H34" s="64">
        <f>SUM(H22:H33)</f>
        <v>0</v>
      </c>
    </row>
    <row r="35" spans="1:8" ht="12.75">
      <c r="A35" s="187" t="s">
        <v>211</v>
      </c>
      <c r="B35" s="181" t="s">
        <v>212</v>
      </c>
      <c r="C35" s="63">
        <f>SUM('05.mell'!O37)</f>
        <v>0</v>
      </c>
      <c r="D35" s="63">
        <f>SUM('05.mell'!P37)</f>
        <v>0</v>
      </c>
      <c r="E35" s="85">
        <f>SUM('05.mell'!Q37)</f>
        <v>0</v>
      </c>
      <c r="F35" s="57">
        <f t="shared" si="0"/>
        <v>0</v>
      </c>
      <c r="G35" s="52"/>
      <c r="H35" s="58"/>
    </row>
    <row r="36" spans="1:8" ht="12.75">
      <c r="A36" s="187" t="s">
        <v>213</v>
      </c>
      <c r="B36" s="181" t="s">
        <v>214</v>
      </c>
      <c r="C36" s="63">
        <f>SUM('05.mell'!O38)</f>
        <v>202948189</v>
      </c>
      <c r="D36" s="63">
        <f>SUM('05.mell'!P38)</f>
        <v>211211842</v>
      </c>
      <c r="E36" s="85">
        <f>SUM('05.mell'!Q38)</f>
        <v>210881842</v>
      </c>
      <c r="F36" s="57">
        <f t="shared" si="0"/>
        <v>210881842</v>
      </c>
      <c r="G36" s="52"/>
      <c r="H36" s="58"/>
    </row>
    <row r="37" spans="1:8" ht="25.5">
      <c r="A37" s="187" t="s">
        <v>215</v>
      </c>
      <c r="B37" s="181" t="s">
        <v>216</v>
      </c>
      <c r="C37" s="63">
        <f>SUM('05.mell'!O39)</f>
        <v>3556000</v>
      </c>
      <c r="D37" s="63">
        <f>SUM('05.mell'!P39)</f>
        <v>3556000</v>
      </c>
      <c r="E37" s="85" t="s">
        <v>577</v>
      </c>
      <c r="F37" s="57">
        <f t="shared" si="0"/>
        <v>0</v>
      </c>
      <c r="G37" s="52"/>
      <c r="H37" s="58"/>
    </row>
    <row r="38" spans="1:8" ht="25.5">
      <c r="A38" s="187" t="s">
        <v>217</v>
      </c>
      <c r="B38" s="181" t="s">
        <v>218</v>
      </c>
      <c r="C38" s="63">
        <f>SUM('05.mell'!O40)</f>
        <v>13885418</v>
      </c>
      <c r="D38" s="63">
        <f>SUM('05.mell'!P40)</f>
        <v>14345743</v>
      </c>
      <c r="E38" s="85">
        <f>SUM('05.mell'!Q40)</f>
        <v>5098341</v>
      </c>
      <c r="F38" s="57">
        <f t="shared" si="0"/>
        <v>5098341</v>
      </c>
      <c r="G38" s="52"/>
      <c r="H38" s="58"/>
    </row>
    <row r="39" spans="1:8" ht="12.75">
      <c r="A39" s="187" t="s">
        <v>219</v>
      </c>
      <c r="B39" s="181" t="s">
        <v>220</v>
      </c>
      <c r="C39" s="63">
        <f>SUM('05.mell'!O41)</f>
        <v>0</v>
      </c>
      <c r="D39" s="63">
        <f>SUM('05.mell'!P41)</f>
        <v>0</v>
      </c>
      <c r="E39" s="85">
        <f>SUM('05.mell'!Q41)</f>
        <v>0</v>
      </c>
      <c r="F39" s="57">
        <f t="shared" si="0"/>
        <v>0</v>
      </c>
      <c r="G39" s="52"/>
      <c r="H39" s="58"/>
    </row>
    <row r="40" spans="1:8" ht="25.5">
      <c r="A40" s="187" t="s">
        <v>221</v>
      </c>
      <c r="B40" s="181" t="s">
        <v>222</v>
      </c>
      <c r="C40" s="63">
        <f>SUM('05.mell'!O42)</f>
        <v>0</v>
      </c>
      <c r="D40" s="63">
        <f>SUM('05.mell'!P42)</f>
        <v>0</v>
      </c>
      <c r="E40" s="85">
        <f>SUM('05.mell'!Q42)</f>
        <v>0</v>
      </c>
      <c r="F40" s="57">
        <f t="shared" si="0"/>
        <v>0</v>
      </c>
      <c r="G40" s="52"/>
      <c r="H40" s="58"/>
    </row>
    <row r="41" spans="1:8" ht="25.5">
      <c r="A41" s="187" t="s">
        <v>223</v>
      </c>
      <c r="B41" s="181" t="s">
        <v>224</v>
      </c>
      <c r="C41" s="63">
        <f>SUM('05.mell'!O43)</f>
        <v>59989074</v>
      </c>
      <c r="D41" s="63">
        <f>SUM('05.mell'!P43)</f>
        <v>26642077</v>
      </c>
      <c r="E41" s="85">
        <f>SUM('05.mell'!Q43)</f>
        <v>3947461</v>
      </c>
      <c r="F41" s="57">
        <f t="shared" si="0"/>
        <v>3947461</v>
      </c>
      <c r="G41" s="52"/>
      <c r="H41" s="58"/>
    </row>
    <row r="42" spans="1:8" ht="12.75">
      <c r="A42" s="185" t="s">
        <v>225</v>
      </c>
      <c r="B42" s="180" t="s">
        <v>226</v>
      </c>
      <c r="C42" s="63">
        <f>SUM('05.mell'!O44)</f>
        <v>280378681</v>
      </c>
      <c r="D42" s="63">
        <f>SUM('05.mell'!P44)</f>
        <v>255755662</v>
      </c>
      <c r="E42" s="85">
        <f>SUM('05.mell'!Q44)</f>
        <v>219927644</v>
      </c>
      <c r="F42" s="57">
        <f t="shared" si="0"/>
        <v>219927644</v>
      </c>
      <c r="G42" s="63">
        <f>SUM(G35:G41)</f>
        <v>0</v>
      </c>
      <c r="H42" s="64">
        <f>SUM(H35:H41)</f>
        <v>0</v>
      </c>
    </row>
    <row r="43" spans="1:8" ht="12.75">
      <c r="A43" s="187" t="s">
        <v>227</v>
      </c>
      <c r="B43" s="181" t="s">
        <v>228</v>
      </c>
      <c r="C43" s="63">
        <f>SUM('05.mell'!O45)</f>
        <v>0</v>
      </c>
      <c r="D43" s="63">
        <f>SUM('05.mell'!P45)</f>
        <v>70743160</v>
      </c>
      <c r="E43" s="85">
        <f>SUM('05.mell'!Q45)</f>
        <v>32038241</v>
      </c>
      <c r="F43" s="57">
        <f t="shared" si="0"/>
        <v>32038241</v>
      </c>
      <c r="G43" s="52"/>
      <c r="H43" s="58"/>
    </row>
    <row r="44" spans="1:8" ht="12.75">
      <c r="A44" s="187" t="s">
        <v>229</v>
      </c>
      <c r="B44" s="181" t="s">
        <v>230</v>
      </c>
      <c r="C44" s="63">
        <f>SUM('05.mell'!O46)</f>
        <v>0</v>
      </c>
      <c r="D44" s="63">
        <f>SUM('05.mell'!P46)</f>
        <v>0</v>
      </c>
      <c r="E44" s="85">
        <f>SUM('05.mell'!Q46)</f>
        <v>0</v>
      </c>
      <c r="F44" s="57">
        <f t="shared" si="0"/>
        <v>0</v>
      </c>
      <c r="G44" s="52"/>
      <c r="H44" s="58"/>
    </row>
    <row r="45" spans="1:8" ht="12.75">
      <c r="A45" s="187" t="s">
        <v>231</v>
      </c>
      <c r="B45" s="181" t="s">
        <v>232</v>
      </c>
      <c r="C45" s="63">
        <f>SUM('05.mell'!O47)</f>
        <v>0</v>
      </c>
      <c r="D45" s="63">
        <f>SUM('05.mell'!P47)</f>
        <v>0</v>
      </c>
      <c r="E45" s="85">
        <f>SUM('05.mell'!Q47)</f>
        <v>0</v>
      </c>
      <c r="F45" s="57">
        <f t="shared" si="0"/>
        <v>0</v>
      </c>
      <c r="G45" s="52"/>
      <c r="H45" s="58"/>
    </row>
    <row r="46" spans="1:8" ht="25.5">
      <c r="A46" s="187" t="s">
        <v>233</v>
      </c>
      <c r="B46" s="181" t="s">
        <v>234</v>
      </c>
      <c r="C46" s="63">
        <f>SUM('05.mell'!O48)</f>
        <v>0</v>
      </c>
      <c r="D46" s="63">
        <f>SUM('05.mell'!P48)</f>
        <v>19100353</v>
      </c>
      <c r="E46" s="85">
        <f>SUM('05.mell'!Q48)</f>
        <v>8650325</v>
      </c>
      <c r="F46" s="57">
        <f t="shared" si="0"/>
        <v>8650325</v>
      </c>
      <c r="G46" s="52"/>
      <c r="H46" s="58"/>
    </row>
    <row r="47" spans="1:8" ht="12.75">
      <c r="A47" s="185" t="s">
        <v>235</v>
      </c>
      <c r="B47" s="180" t="s">
        <v>236</v>
      </c>
      <c r="C47" s="63">
        <f>SUM('05.mell'!O49)</f>
        <v>0</v>
      </c>
      <c r="D47" s="63">
        <f>SUM('05.mell'!P49)</f>
        <v>89843513</v>
      </c>
      <c r="E47" s="85">
        <f>SUM('05.mell'!Q49)</f>
        <v>40688566</v>
      </c>
      <c r="F47" s="57">
        <f t="shared" si="0"/>
        <v>40688566</v>
      </c>
      <c r="G47" s="63">
        <f>SUM(G43:G46)</f>
        <v>0</v>
      </c>
      <c r="H47" s="64">
        <f>SUM(H43:H46)</f>
        <v>0</v>
      </c>
    </row>
    <row r="48" spans="1:8" ht="38.25">
      <c r="A48" s="187" t="s">
        <v>237</v>
      </c>
      <c r="B48" s="181" t="s">
        <v>238</v>
      </c>
      <c r="C48" s="63">
        <f>SUM('05.mell'!O50)</f>
        <v>0</v>
      </c>
      <c r="D48" s="63">
        <f>SUM('05.mell'!P50)</f>
        <v>0</v>
      </c>
      <c r="E48" s="85">
        <f>SUM('05.mell'!Q50)</f>
        <v>0</v>
      </c>
      <c r="F48" s="57">
        <f t="shared" si="0"/>
        <v>0</v>
      </c>
      <c r="G48" s="52"/>
      <c r="H48" s="58"/>
    </row>
    <row r="49" spans="1:8" ht="38.25">
      <c r="A49" s="187" t="s">
        <v>239</v>
      </c>
      <c r="B49" s="181" t="s">
        <v>240</v>
      </c>
      <c r="C49" s="63">
        <f>SUM('05.mell'!O51)</f>
        <v>0</v>
      </c>
      <c r="D49" s="63">
        <f>SUM('05.mell'!P51)</f>
        <v>0</v>
      </c>
      <c r="E49" s="85">
        <f>SUM('05.mell'!Q51)</f>
        <v>0</v>
      </c>
      <c r="F49" s="57">
        <f t="shared" si="0"/>
        <v>0</v>
      </c>
      <c r="G49" s="52"/>
      <c r="H49" s="58"/>
    </row>
    <row r="50" spans="1:8" ht="38.25">
      <c r="A50" s="187" t="s">
        <v>248</v>
      </c>
      <c r="B50" s="181" t="s">
        <v>249</v>
      </c>
      <c r="C50" s="63">
        <f>SUM('05.mell'!O52)</f>
        <v>0</v>
      </c>
      <c r="D50" s="63">
        <f>SUM('05.mell'!P52)</f>
        <v>0</v>
      </c>
      <c r="E50" s="85">
        <f>SUM('05.mell'!Q52)</f>
        <v>0</v>
      </c>
      <c r="F50" s="57">
        <f t="shared" si="0"/>
        <v>0</v>
      </c>
      <c r="G50" s="52"/>
      <c r="H50" s="58"/>
    </row>
    <row r="51" spans="1:8" ht="38.25">
      <c r="A51" s="187" t="s">
        <v>251</v>
      </c>
      <c r="B51" s="181" t="s">
        <v>252</v>
      </c>
      <c r="C51" s="63">
        <f>SUM('05.mell'!O53)</f>
        <v>0</v>
      </c>
      <c r="D51" s="63">
        <f>SUM('05.mell'!P53)</f>
        <v>0</v>
      </c>
      <c r="E51" s="85">
        <f>SUM('05.mell'!Q53)</f>
        <v>0</v>
      </c>
      <c r="F51" s="57">
        <f t="shared" si="0"/>
        <v>0</v>
      </c>
      <c r="G51" s="52"/>
      <c r="H51" s="58"/>
    </row>
    <row r="52" spans="1:8" ht="38.25">
      <c r="A52" s="187" t="s">
        <v>254</v>
      </c>
      <c r="B52" s="181" t="s">
        <v>255</v>
      </c>
      <c r="C52" s="63">
        <f>SUM('05.mell'!O54)</f>
        <v>0</v>
      </c>
      <c r="D52" s="63">
        <f>SUM('05.mell'!P54)</f>
        <v>0</v>
      </c>
      <c r="E52" s="85">
        <f>SUM('05.mell'!Q54)</f>
        <v>0</v>
      </c>
      <c r="F52" s="57">
        <f t="shared" si="0"/>
        <v>0</v>
      </c>
      <c r="G52" s="52"/>
      <c r="H52" s="58"/>
    </row>
    <row r="53" spans="1:8" ht="12.75">
      <c r="A53" s="187" t="s">
        <v>257</v>
      </c>
      <c r="B53" s="181" t="s">
        <v>258</v>
      </c>
      <c r="C53" s="63">
        <f>SUM('05.mell'!O55)</f>
        <v>0</v>
      </c>
      <c r="D53" s="63">
        <f>SUM('05.mell'!P55)</f>
        <v>0</v>
      </c>
      <c r="E53" s="85">
        <f>SUM('05.mell'!Q55)</f>
        <v>0</v>
      </c>
      <c r="F53" s="57">
        <f t="shared" si="0"/>
        <v>0</v>
      </c>
      <c r="G53" s="52"/>
      <c r="H53" s="58"/>
    </row>
    <row r="54" spans="1:8" ht="25.5">
      <c r="A54" s="187" t="s">
        <v>259</v>
      </c>
      <c r="B54" s="181" t="s">
        <v>260</v>
      </c>
      <c r="C54" s="63">
        <f>SUM('05.mell'!O56)</f>
        <v>0</v>
      </c>
      <c r="D54" s="63">
        <f>SUM('05.mell'!P56)</f>
        <v>0</v>
      </c>
      <c r="E54" s="85">
        <f>SUM('05.mell'!Q56)</f>
        <v>0</v>
      </c>
      <c r="F54" s="57">
        <f t="shared" si="0"/>
        <v>0</v>
      </c>
      <c r="G54" s="52"/>
      <c r="H54" s="58"/>
    </row>
    <row r="55" spans="1:8" ht="25.5">
      <c r="A55" s="185" t="s">
        <v>261</v>
      </c>
      <c r="B55" s="180" t="s">
        <v>262</v>
      </c>
      <c r="C55" s="63">
        <f>SUM('05.mell'!O57)</f>
        <v>0</v>
      </c>
      <c r="D55" s="63">
        <f>SUM('05.mell'!P57)</f>
        <v>0</v>
      </c>
      <c r="E55" s="85">
        <f>SUM('05.mell'!Q57)</f>
        <v>0</v>
      </c>
      <c r="F55" s="57">
        <f t="shared" si="0"/>
        <v>0</v>
      </c>
      <c r="G55" s="63">
        <f>SUM(G48:G54)</f>
        <v>0</v>
      </c>
      <c r="H55" s="64">
        <f>SUM(H48:H54)</f>
        <v>0</v>
      </c>
    </row>
    <row r="56" spans="1:8" ht="25.5">
      <c r="A56" s="185" t="s">
        <v>263</v>
      </c>
      <c r="B56" s="180" t="s">
        <v>264</v>
      </c>
      <c r="C56" s="63">
        <f>SUM('05.mell'!O58)</f>
        <v>1035951007</v>
      </c>
      <c r="D56" s="63">
        <f>SUM('05.mell'!P58)</f>
        <v>1192921197</v>
      </c>
      <c r="E56" s="85">
        <f>SUM('05.mell'!Q58)</f>
        <v>976683458</v>
      </c>
      <c r="F56" s="57">
        <f t="shared" si="0"/>
        <v>976683458</v>
      </c>
      <c r="G56" s="63">
        <f>SUM(G7+G8+G14+G21+G34+G42+G47+G55)</f>
        <v>0</v>
      </c>
      <c r="H56" s="64">
        <f>SUM(H7+H8+H14+H21+H34+H42+H47+H55)</f>
        <v>0</v>
      </c>
    </row>
    <row r="57" spans="1:8" ht="25.5">
      <c r="A57" s="187" t="s">
        <v>106</v>
      </c>
      <c r="B57" s="181" t="s">
        <v>27</v>
      </c>
      <c r="C57" s="63">
        <f>SUM('05.mell'!O59)</f>
        <v>0</v>
      </c>
      <c r="D57" s="63">
        <f>SUM('05.mell'!P59)</f>
        <v>0</v>
      </c>
      <c r="E57" s="85">
        <f>SUM('05.mell'!Q59)</f>
        <v>0</v>
      </c>
      <c r="F57" s="57">
        <f t="shared" si="0"/>
        <v>0</v>
      </c>
      <c r="G57" s="52"/>
      <c r="H57" s="58"/>
    </row>
    <row r="58" spans="1:8" ht="25.5">
      <c r="A58" s="187" t="s">
        <v>109</v>
      </c>
      <c r="B58" s="181" t="s">
        <v>28</v>
      </c>
      <c r="C58" s="63">
        <f>SUM('05.mell'!O60)</f>
        <v>0</v>
      </c>
      <c r="D58" s="63">
        <f>SUM('05.mell'!P60)</f>
        <v>0</v>
      </c>
      <c r="E58" s="85">
        <f>SUM('05.mell'!Q60)</f>
        <v>0</v>
      </c>
      <c r="F58" s="57">
        <f t="shared" si="0"/>
        <v>0</v>
      </c>
      <c r="G58" s="52"/>
      <c r="H58" s="58"/>
    </row>
    <row r="59" spans="1:8" ht="25.5">
      <c r="A59" s="187" t="s">
        <v>116</v>
      </c>
      <c r="B59" s="181" t="s">
        <v>29</v>
      </c>
      <c r="C59" s="63">
        <f>SUM('05.mell'!O61)</f>
        <v>0</v>
      </c>
      <c r="D59" s="63">
        <f>SUM('05.mell'!P61)</f>
        <v>0</v>
      </c>
      <c r="E59" s="85">
        <f>SUM('05.mell'!Q61)</f>
        <v>0</v>
      </c>
      <c r="F59" s="57">
        <f t="shared" si="0"/>
        <v>0</v>
      </c>
      <c r="G59" s="52"/>
      <c r="H59" s="58"/>
    </row>
    <row r="60" spans="1:8" ht="25.5">
      <c r="A60" s="185" t="s">
        <v>110</v>
      </c>
      <c r="B60" s="180" t="s">
        <v>30</v>
      </c>
      <c r="C60" s="63">
        <f>SUM('05.mell'!O62)</f>
        <v>0</v>
      </c>
      <c r="D60" s="63">
        <f>SUM('05.mell'!P62)</f>
        <v>0</v>
      </c>
      <c r="E60" s="85">
        <f>SUM('05.mell'!Q62)</f>
        <v>0</v>
      </c>
      <c r="F60" s="57">
        <f t="shared" si="0"/>
        <v>0</v>
      </c>
      <c r="G60" s="52">
        <f>SUM(G57:G59)</f>
        <v>0</v>
      </c>
      <c r="H60" s="58">
        <f>SUM(H57:H59)</f>
        <v>0</v>
      </c>
    </row>
    <row r="61" spans="1:8" ht="25.5">
      <c r="A61" s="187" t="s">
        <v>119</v>
      </c>
      <c r="B61" s="181" t="s">
        <v>31</v>
      </c>
      <c r="C61" s="63">
        <f>SUM('05.mell'!O63)</f>
        <v>0</v>
      </c>
      <c r="D61" s="63">
        <f>SUM('05.mell'!P63)</f>
        <v>0</v>
      </c>
      <c r="E61" s="85">
        <f>SUM('05.mell'!Q63)</f>
        <v>0</v>
      </c>
      <c r="F61" s="57">
        <f t="shared" si="0"/>
        <v>0</v>
      </c>
      <c r="G61" s="52"/>
      <c r="H61" s="58"/>
    </row>
    <row r="62" spans="1:8" ht="25.5">
      <c r="A62" s="187" t="s">
        <v>122</v>
      </c>
      <c r="B62" s="181" t="s">
        <v>32</v>
      </c>
      <c r="C62" s="63">
        <f>SUM('05.mell'!O64)</f>
        <v>0</v>
      </c>
      <c r="D62" s="63">
        <f>SUM('05.mell'!P64)</f>
        <v>0</v>
      </c>
      <c r="E62" s="85">
        <f>SUM('05.mell'!Q64)</f>
        <v>0</v>
      </c>
      <c r="F62" s="57">
        <f t="shared" si="0"/>
        <v>0</v>
      </c>
      <c r="G62" s="52"/>
      <c r="H62" s="58"/>
    </row>
    <row r="63" spans="1:8" ht="25.5">
      <c r="A63" s="187" t="s">
        <v>125</v>
      </c>
      <c r="B63" s="181" t="s">
        <v>33</v>
      </c>
      <c r="C63" s="63">
        <f>SUM('05.mell'!O65)</f>
        <v>0</v>
      </c>
      <c r="D63" s="63">
        <f>SUM('05.mell'!P65)</f>
        <v>0</v>
      </c>
      <c r="E63" s="85">
        <f>SUM('05.mell'!Q65)</f>
        <v>0</v>
      </c>
      <c r="F63" s="57">
        <f t="shared" si="0"/>
        <v>0</v>
      </c>
      <c r="G63" s="52"/>
      <c r="H63" s="58"/>
    </row>
    <row r="64" spans="1:8" ht="25.5">
      <c r="A64" s="187" t="s">
        <v>126</v>
      </c>
      <c r="B64" s="181" t="s">
        <v>34</v>
      </c>
      <c r="C64" s="63">
        <f>SUM('05.mell'!O66)</f>
        <v>0</v>
      </c>
      <c r="D64" s="63">
        <f>SUM('05.mell'!P66)</f>
        <v>0</v>
      </c>
      <c r="E64" s="85">
        <f>SUM('05.mell'!Q66)</f>
        <v>0</v>
      </c>
      <c r="F64" s="57">
        <f t="shared" si="0"/>
        <v>0</v>
      </c>
      <c r="G64" s="52"/>
      <c r="H64" s="58"/>
    </row>
    <row r="65" spans="1:8" ht="25.5">
      <c r="A65" s="185" t="s">
        <v>128</v>
      </c>
      <c r="B65" s="180" t="s">
        <v>35</v>
      </c>
      <c r="C65" s="63">
        <f>SUM('05.mell'!O67)</f>
        <v>0</v>
      </c>
      <c r="D65" s="63">
        <f>SUM('05.mell'!P67)</f>
        <v>0</v>
      </c>
      <c r="E65" s="85">
        <f>SUM('05.mell'!Q67)</f>
        <v>0</v>
      </c>
      <c r="F65" s="57">
        <f t="shared" si="0"/>
        <v>0</v>
      </c>
      <c r="G65" s="63">
        <f>SUM(G61:G64)</f>
        <v>0</v>
      </c>
      <c r="H65" s="64">
        <f>SUM(H61:H64)</f>
        <v>0</v>
      </c>
    </row>
    <row r="66" spans="1:8" ht="25.5">
      <c r="A66" s="187" t="s">
        <v>129</v>
      </c>
      <c r="B66" s="181" t="s">
        <v>36</v>
      </c>
      <c r="C66" s="63">
        <f>SUM('05.mell'!O68)</f>
        <v>13454230</v>
      </c>
      <c r="D66" s="63">
        <f>SUM('05.mell'!P68)</f>
        <v>13454230</v>
      </c>
      <c r="E66" s="85">
        <f>SUM('05.mell'!Q68)</f>
        <v>10327424</v>
      </c>
      <c r="F66" s="57">
        <f t="shared" si="0"/>
        <v>10327424</v>
      </c>
      <c r="G66" s="52"/>
      <c r="H66" s="58"/>
    </row>
    <row r="67" spans="1:8" ht="25.5">
      <c r="A67" s="187" t="s">
        <v>131</v>
      </c>
      <c r="B67" s="181" t="s">
        <v>37</v>
      </c>
      <c r="C67" s="63">
        <f>SUM('05.mell'!O69)</f>
        <v>0</v>
      </c>
      <c r="D67" s="63">
        <f>SUM('05.mell'!P69)</f>
        <v>0</v>
      </c>
      <c r="E67" s="85">
        <f>SUM('05.mell'!Q69)</f>
        <v>0</v>
      </c>
      <c r="F67" s="57">
        <f t="shared" si="0"/>
        <v>0</v>
      </c>
      <c r="G67" s="52"/>
      <c r="H67" s="58"/>
    </row>
    <row r="68" spans="1:8" ht="25.5">
      <c r="A68" s="187" t="s">
        <v>133</v>
      </c>
      <c r="B68" s="181" t="s">
        <v>38</v>
      </c>
      <c r="C68" s="63">
        <f>SUM('05.mell'!O70)</f>
        <v>245227834</v>
      </c>
      <c r="D68" s="63">
        <f>SUM('05.mell'!P70)</f>
        <v>245227834</v>
      </c>
      <c r="E68" s="85">
        <f>SUM('05.mell'!Q70)</f>
        <v>213801250</v>
      </c>
      <c r="F68" s="57">
        <f t="shared" si="0"/>
        <v>213801250</v>
      </c>
      <c r="G68" s="52"/>
      <c r="H68" s="58"/>
    </row>
    <row r="69" spans="1:8" ht="12.75">
      <c r="A69" s="187" t="s">
        <v>134</v>
      </c>
      <c r="B69" s="181" t="s">
        <v>39</v>
      </c>
      <c r="C69" s="63">
        <f>SUM('05.mell'!O71)</f>
        <v>0</v>
      </c>
      <c r="D69" s="63">
        <f>SUM('05.mell'!P71)</f>
        <v>0</v>
      </c>
      <c r="E69" s="85">
        <f>SUM('05.mell'!Q71)</f>
        <v>0</v>
      </c>
      <c r="F69" s="57">
        <f t="shared" si="0"/>
        <v>0</v>
      </c>
      <c r="G69" s="52"/>
      <c r="H69" s="58"/>
    </row>
    <row r="70" spans="1:8" ht="12.75">
      <c r="A70" s="187" t="s">
        <v>135</v>
      </c>
      <c r="B70" s="181" t="s">
        <v>40</v>
      </c>
      <c r="C70" s="63">
        <f>SUM('05.mell'!O72)</f>
        <v>0</v>
      </c>
      <c r="D70" s="63">
        <f>SUM('05.mell'!P72)</f>
        <v>0</v>
      </c>
      <c r="E70" s="85">
        <f>SUM('05.mell'!Q72)</f>
        <v>0</v>
      </c>
      <c r="F70" s="57">
        <f t="shared" si="0"/>
        <v>0</v>
      </c>
      <c r="G70" s="52"/>
      <c r="H70" s="58"/>
    </row>
    <row r="71" spans="1:8" ht="25.5">
      <c r="A71" s="187" t="s">
        <v>136</v>
      </c>
      <c r="B71" s="181" t="s">
        <v>41</v>
      </c>
      <c r="C71" s="63">
        <f>SUM('05.mell'!O73)</f>
        <v>0</v>
      </c>
      <c r="D71" s="63">
        <f>SUM('05.mell'!P73)</f>
        <v>0</v>
      </c>
      <c r="E71" s="85">
        <f>SUM('05.mell'!Q73)</f>
        <v>0</v>
      </c>
      <c r="F71" s="57">
        <f t="shared" si="0"/>
        <v>0</v>
      </c>
      <c r="G71" s="52"/>
      <c r="H71" s="58"/>
    </row>
    <row r="72" spans="1:8" ht="25.5">
      <c r="A72" s="185" t="s">
        <v>137</v>
      </c>
      <c r="B72" s="180" t="s">
        <v>42</v>
      </c>
      <c r="C72" s="63">
        <f>SUM('05.mell'!O74)</f>
        <v>258682064</v>
      </c>
      <c r="D72" s="63">
        <f>SUM('05.mell'!P74)</f>
        <v>258682064</v>
      </c>
      <c r="E72" s="85">
        <f>SUM('05.mell'!Q74)</f>
        <v>224128674</v>
      </c>
      <c r="F72" s="57">
        <f aca="true" t="shared" si="1" ref="F72:F80">SUM(E72)</f>
        <v>224128674</v>
      </c>
      <c r="G72" s="66">
        <f>SUM(G66:G71)</f>
        <v>0</v>
      </c>
      <c r="H72" s="67">
        <f>SUM(H66:H71)</f>
        <v>0</v>
      </c>
    </row>
    <row r="73" spans="1:8" ht="25.5">
      <c r="A73" s="187" t="s">
        <v>138</v>
      </c>
      <c r="B73" s="181" t="s">
        <v>43</v>
      </c>
      <c r="C73" s="63">
        <f>SUM('05.mell'!O75)</f>
        <v>0</v>
      </c>
      <c r="D73" s="63">
        <f>SUM('05.mell'!P75)</f>
        <v>0</v>
      </c>
      <c r="E73" s="85">
        <f>SUM('05.mell'!Q75)</f>
        <v>0</v>
      </c>
      <c r="F73" s="57">
        <f t="shared" si="1"/>
        <v>0</v>
      </c>
      <c r="G73" s="52"/>
      <c r="H73" s="58"/>
    </row>
    <row r="74" spans="1:8" ht="25.5">
      <c r="A74" s="187" t="s">
        <v>139</v>
      </c>
      <c r="B74" s="181" t="s">
        <v>44</v>
      </c>
      <c r="C74" s="63">
        <f>SUM('05.mell'!O76)</f>
        <v>0</v>
      </c>
      <c r="D74" s="63">
        <f>SUM('05.mell'!P76)</f>
        <v>0</v>
      </c>
      <c r="E74" s="85">
        <f>SUM('05.mell'!Q76)</f>
        <v>0</v>
      </c>
      <c r="F74" s="57">
        <f t="shared" si="1"/>
        <v>0</v>
      </c>
      <c r="G74" s="52"/>
      <c r="H74" s="58"/>
    </row>
    <row r="75" spans="1:8" ht="12.75">
      <c r="A75" s="187" t="s">
        <v>140</v>
      </c>
      <c r="B75" s="181" t="s">
        <v>45</v>
      </c>
      <c r="C75" s="63">
        <f>SUM('05.mell'!O77)</f>
        <v>0</v>
      </c>
      <c r="D75" s="63">
        <f>SUM('05.mell'!P77)</f>
        <v>0</v>
      </c>
      <c r="E75" s="85">
        <f>SUM('05.mell'!Q77)</f>
        <v>0</v>
      </c>
      <c r="F75" s="57">
        <f t="shared" si="1"/>
        <v>0</v>
      </c>
      <c r="G75" s="52"/>
      <c r="H75" s="58"/>
    </row>
    <row r="76" spans="1:8" ht="25.5">
      <c r="A76" s="187" t="s">
        <v>141</v>
      </c>
      <c r="B76" s="181" t="s">
        <v>46</v>
      </c>
      <c r="C76" s="63">
        <f>SUM('05.mell'!O78)</f>
        <v>0</v>
      </c>
      <c r="D76" s="63">
        <f>SUM('05.mell'!P78)</f>
        <v>0</v>
      </c>
      <c r="E76" s="85">
        <f>SUM('05.mell'!Q78)</f>
        <v>0</v>
      </c>
      <c r="F76" s="57">
        <f t="shared" si="1"/>
        <v>0</v>
      </c>
      <c r="G76" s="52"/>
      <c r="H76" s="58"/>
    </row>
    <row r="77" spans="1:8" ht="25.5">
      <c r="A77" s="185" t="s">
        <v>147</v>
      </c>
      <c r="B77" s="180" t="s">
        <v>47</v>
      </c>
      <c r="C77" s="63">
        <f>SUM('05.mell'!O79)</f>
        <v>0</v>
      </c>
      <c r="D77" s="63">
        <f>SUM('05.mell'!P79)</f>
        <v>0</v>
      </c>
      <c r="E77" s="85">
        <f>SUM('05.mell'!Q79)</f>
        <v>0</v>
      </c>
      <c r="F77" s="57">
        <f t="shared" si="1"/>
        <v>0</v>
      </c>
      <c r="G77" s="52">
        <f>SUM(G73:G76)</f>
        <v>0</v>
      </c>
      <c r="H77" s="58">
        <f>SUM(H73:H76)</f>
        <v>0</v>
      </c>
    </row>
    <row r="78" spans="1:8" ht="25.5">
      <c r="A78" s="187" t="s">
        <v>148</v>
      </c>
      <c r="B78" s="181" t="s">
        <v>48</v>
      </c>
      <c r="C78" s="63">
        <f>SUM('05.mell'!O80)</f>
        <v>0</v>
      </c>
      <c r="D78" s="63">
        <f>SUM('05.mell'!P80)</f>
        <v>0</v>
      </c>
      <c r="E78" s="85">
        <f>SUM('05.mell'!Q80)</f>
        <v>0</v>
      </c>
      <c r="F78" s="57">
        <f t="shared" si="1"/>
        <v>0</v>
      </c>
      <c r="G78" s="52"/>
      <c r="H78" s="58"/>
    </row>
    <row r="79" spans="1:8" ht="12.75">
      <c r="A79" s="185" t="s">
        <v>149</v>
      </c>
      <c r="B79" s="180" t="s">
        <v>49</v>
      </c>
      <c r="C79" s="63">
        <f>SUM('05.mell'!O81)</f>
        <v>258682064</v>
      </c>
      <c r="D79" s="63">
        <f>SUM('05.mell'!P81)</f>
        <v>258682064</v>
      </c>
      <c r="E79" s="85">
        <f>SUM('05.mell'!Q81)</f>
        <v>224128674</v>
      </c>
      <c r="F79" s="57">
        <f t="shared" si="1"/>
        <v>224128674</v>
      </c>
      <c r="G79" s="52">
        <f>SUM(G77,G72,G65,G60)</f>
        <v>0</v>
      </c>
      <c r="H79" s="58">
        <f>SUM(H77,H72,H65,H60)</f>
        <v>0</v>
      </c>
    </row>
    <row r="80" spans="1:8" ht="13.5" thickBot="1">
      <c r="A80" s="159"/>
      <c r="B80" s="237" t="s">
        <v>103</v>
      </c>
      <c r="C80" s="238">
        <f>SUM('05.mell'!O82)</f>
        <v>1294633071</v>
      </c>
      <c r="D80" s="238">
        <f>SUM('05.mell'!P82)</f>
        <v>1451603261</v>
      </c>
      <c r="E80" s="240">
        <f>SUM('05.mell'!Q82)</f>
        <v>1200812132</v>
      </c>
      <c r="F80" s="57">
        <f t="shared" si="1"/>
        <v>1200812132</v>
      </c>
      <c r="G80" s="60">
        <f>SUM(G56+G79)</f>
        <v>0</v>
      </c>
      <c r="H80" s="61">
        <f>SUM(H56+H79)</f>
        <v>0</v>
      </c>
    </row>
    <row r="81" spans="6:8" ht="12.75">
      <c r="F81" s="332"/>
      <c r="G81" s="332"/>
      <c r="H81" s="332"/>
    </row>
  </sheetData>
  <sheetProtection/>
  <mergeCells count="4">
    <mergeCell ref="A4:H4"/>
    <mergeCell ref="A1:H1"/>
    <mergeCell ref="A2:H2"/>
    <mergeCell ref="A3:H3"/>
  </mergeCells>
  <printOptions/>
  <pageMargins left="0.75" right="0.75" top="1" bottom="1" header="0.5" footer="0.5"/>
  <pageSetup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2.140625" style="1" bestFit="1" customWidth="1"/>
    <col min="2" max="2" width="14.00390625" style="0" customWidth="1"/>
    <col min="3" max="3" width="12.140625" style="0" customWidth="1"/>
    <col min="4" max="4" width="12.00390625" style="0" customWidth="1"/>
    <col min="5" max="5" width="11.421875" style="0" customWidth="1"/>
    <col min="6" max="6" width="33.57421875" style="0" bestFit="1" customWidth="1"/>
    <col min="7" max="7" width="12.57421875" style="0" customWidth="1"/>
    <col min="8" max="8" width="13.7109375" style="0" customWidth="1"/>
    <col min="9" max="9" width="12.8515625" style="0" customWidth="1"/>
    <col min="10" max="10" width="9.421875" style="0" customWidth="1"/>
  </cols>
  <sheetData>
    <row r="1" spans="1:10" ht="12.75">
      <c r="A1" s="368" t="s">
        <v>597</v>
      </c>
      <c r="B1" s="368"/>
      <c r="C1" s="368"/>
      <c r="D1" s="368"/>
      <c r="E1" s="368"/>
      <c r="F1" s="367"/>
      <c r="G1" s="367"/>
      <c r="H1" s="367"/>
      <c r="I1" s="367"/>
      <c r="J1" s="367"/>
    </row>
    <row r="2" spans="1:10" ht="12.75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14.25">
      <c r="A3" s="376" t="s">
        <v>437</v>
      </c>
      <c r="B3" s="377"/>
      <c r="C3" s="377"/>
      <c r="D3" s="377"/>
      <c r="E3" s="377"/>
      <c r="F3" s="377"/>
      <c r="G3" s="377"/>
      <c r="H3" s="377"/>
      <c r="I3" s="378"/>
      <c r="J3" s="378"/>
    </row>
    <row r="4" spans="1:10" ht="13.5" thickBot="1">
      <c r="A4" s="12"/>
      <c r="B4" s="13"/>
      <c r="C4" s="13"/>
      <c r="D4" s="13"/>
      <c r="E4" s="13"/>
      <c r="F4" s="13"/>
      <c r="G4" s="13"/>
      <c r="H4" s="13"/>
      <c r="I4" s="13"/>
      <c r="J4" s="14" t="s">
        <v>438</v>
      </c>
    </row>
    <row r="5" spans="1:10" ht="12.75">
      <c r="A5" s="379" t="s">
        <v>439</v>
      </c>
      <c r="B5" s="380"/>
      <c r="C5" s="380"/>
      <c r="D5" s="380"/>
      <c r="E5" s="381"/>
      <c r="F5" s="379" t="s">
        <v>440</v>
      </c>
      <c r="G5" s="380"/>
      <c r="H5" s="380"/>
      <c r="I5" s="380"/>
      <c r="J5" s="382"/>
    </row>
    <row r="6" spans="1:10" ht="12.75" customHeight="1">
      <c r="A6" s="370" t="s">
        <v>112</v>
      </c>
      <c r="B6" s="372" t="s">
        <v>581</v>
      </c>
      <c r="C6" s="372" t="s">
        <v>582</v>
      </c>
      <c r="D6" s="372" t="s">
        <v>583</v>
      </c>
      <c r="E6" s="374" t="s">
        <v>584</v>
      </c>
      <c r="F6" s="370" t="s">
        <v>112</v>
      </c>
      <c r="G6" s="372" t="s">
        <v>581</v>
      </c>
      <c r="H6" s="372" t="s">
        <v>582</v>
      </c>
      <c r="I6" s="372" t="s">
        <v>583</v>
      </c>
      <c r="J6" s="374" t="s">
        <v>584</v>
      </c>
    </row>
    <row r="7" spans="1:10" s="1" customFormat="1" ht="35.25" customHeight="1">
      <c r="A7" s="371"/>
      <c r="B7" s="373"/>
      <c r="C7" s="373"/>
      <c r="D7" s="373"/>
      <c r="E7" s="375"/>
      <c r="F7" s="371"/>
      <c r="G7" s="373"/>
      <c r="H7" s="373"/>
      <c r="I7" s="373"/>
      <c r="J7" s="375"/>
    </row>
    <row r="8" spans="1:10" ht="25.5">
      <c r="A8" s="210" t="s">
        <v>443</v>
      </c>
      <c r="B8" s="204">
        <f>SUM('01.mell'!C19)</f>
        <v>661382763</v>
      </c>
      <c r="C8" s="204">
        <f>SUM('01.mell'!D19)</f>
        <v>662096643</v>
      </c>
      <c r="D8" s="204">
        <f>SUM('01.mell'!E19)</f>
        <v>564893524</v>
      </c>
      <c r="E8" s="218">
        <f>SUM(D8/C8)</f>
        <v>0.8531889263785317</v>
      </c>
      <c r="F8" s="210" t="s">
        <v>10</v>
      </c>
      <c r="G8" s="205">
        <f>SUM('02.mell'!C7)</f>
        <v>402876219</v>
      </c>
      <c r="H8" s="205">
        <f>SUM('02.mell'!D7)</f>
        <v>428343423</v>
      </c>
      <c r="I8" s="205">
        <f>SUM('02.mell'!E7)</f>
        <v>393989750</v>
      </c>
      <c r="J8" s="211">
        <f aca="true" t="shared" si="0" ref="J8:J24">SUM(I8/H8)</f>
        <v>0.9197987615652032</v>
      </c>
    </row>
    <row r="9" spans="1:10" ht="25.5">
      <c r="A9" s="210" t="s">
        <v>444</v>
      </c>
      <c r="B9" s="206">
        <f>SUM('01.mell'!C35)</f>
        <v>30489850</v>
      </c>
      <c r="C9" s="206">
        <f>SUM('01.mell'!D35)</f>
        <v>30489850</v>
      </c>
      <c r="D9" s="206">
        <f>SUM('01.mell'!E35)</f>
        <v>35604497</v>
      </c>
      <c r="E9" s="218">
        <f>SUM(D9/C9)</f>
        <v>1.1677491689857444</v>
      </c>
      <c r="F9" s="210" t="s">
        <v>11</v>
      </c>
      <c r="G9" s="205">
        <f>SUM('02.mell'!C8)</f>
        <v>79123453</v>
      </c>
      <c r="H9" s="205">
        <f>SUM('02.mell'!D8)</f>
        <v>82177002</v>
      </c>
      <c r="I9" s="205">
        <f>SUM('02.mell'!E8)</f>
        <v>63099291</v>
      </c>
      <c r="J9" s="211">
        <f t="shared" si="0"/>
        <v>0.767846106140499</v>
      </c>
    </row>
    <row r="10" spans="1:10" ht="12.75">
      <c r="A10" s="210" t="s">
        <v>442</v>
      </c>
      <c r="B10" s="206">
        <f>SUM('01.mell'!C46)</f>
        <v>49288193</v>
      </c>
      <c r="C10" s="206">
        <f>SUM('01.mell'!D46)</f>
        <v>97454111</v>
      </c>
      <c r="D10" s="206">
        <f>SUM('01.mell'!E46)</f>
        <v>91821653</v>
      </c>
      <c r="E10" s="218">
        <f>SUM(D10/C10)</f>
        <v>0.9422039979411438</v>
      </c>
      <c r="F10" s="210" t="s">
        <v>12</v>
      </c>
      <c r="G10" s="205">
        <f>SUM('02.mell'!C14)</f>
        <v>219661419</v>
      </c>
      <c r="H10" s="205">
        <f>SUM('02.mell'!D14)</f>
        <v>280663006</v>
      </c>
      <c r="I10" s="205">
        <f>SUM('02.mell'!E14)</f>
        <v>226739628</v>
      </c>
      <c r="J10" s="211">
        <f t="shared" si="0"/>
        <v>0.8078714442330173</v>
      </c>
    </row>
    <row r="11" spans="1:10" ht="25.5" customHeight="1">
      <c r="A11" s="210" t="s">
        <v>445</v>
      </c>
      <c r="B11" s="206">
        <f>SUM('01.mell'!C56)</f>
        <v>36000</v>
      </c>
      <c r="C11" s="206">
        <f>SUM('01.mell'!D56)</f>
        <v>36000</v>
      </c>
      <c r="D11" s="206">
        <f>SUM('01.mell'!E56)</f>
        <v>2036000</v>
      </c>
      <c r="E11" s="218"/>
      <c r="F11" s="210" t="s">
        <v>13</v>
      </c>
      <c r="G11" s="205">
        <f>SUM('02.mell'!C21)</f>
        <v>37191235</v>
      </c>
      <c r="H11" s="205">
        <f>SUM('02.mell'!D21)</f>
        <v>37191235</v>
      </c>
      <c r="I11" s="205">
        <f>SUM('02.mell'!E21)</f>
        <v>23366223</v>
      </c>
      <c r="J11" s="211">
        <f t="shared" si="0"/>
        <v>0.6282723066335388</v>
      </c>
    </row>
    <row r="12" spans="1:10" ht="29.25" customHeight="1">
      <c r="A12" s="212" t="s">
        <v>9</v>
      </c>
      <c r="B12" s="206">
        <f>SUM(B8:B11)</f>
        <v>741196806</v>
      </c>
      <c r="C12" s="206">
        <f>SUM(C8:C11)</f>
        <v>790076604</v>
      </c>
      <c r="D12" s="206">
        <f>SUM(D8:D11)</f>
        <v>694355674</v>
      </c>
      <c r="E12" s="218">
        <f>SUM(D12/C12)</f>
        <v>0.8788460137721026</v>
      </c>
      <c r="F12" s="210" t="s">
        <v>14</v>
      </c>
      <c r="G12" s="205">
        <f>SUM('02.mell'!C27)</f>
        <v>3200000</v>
      </c>
      <c r="H12" s="205">
        <f>SUM('02.mell'!D27)</f>
        <v>3478206</v>
      </c>
      <c r="I12" s="205">
        <f>SUM('02.mell'!E27)</f>
        <v>3403206</v>
      </c>
      <c r="J12" s="211">
        <f t="shared" si="0"/>
        <v>0.9784371598461966</v>
      </c>
    </row>
    <row r="13" spans="1:10" ht="25.5">
      <c r="A13" s="210" t="s">
        <v>446</v>
      </c>
      <c r="B13" s="206">
        <f>SUM('01.mell'!C65)</f>
        <v>0</v>
      </c>
      <c r="C13" s="206">
        <f>SUM('01.mell'!D65)</f>
        <v>0</v>
      </c>
      <c r="D13" s="206">
        <f>SUM('01.mell'!E65)</f>
        <v>0</v>
      </c>
      <c r="E13" s="218"/>
      <c r="F13" s="210" t="s">
        <v>15</v>
      </c>
      <c r="G13" s="206">
        <f>SUM('02.mell'!C32)</f>
        <v>3520000</v>
      </c>
      <c r="H13" s="206">
        <f>SUM('02.mell'!D32)</f>
        <v>5469150</v>
      </c>
      <c r="I13" s="206">
        <f>SUM('02.mell'!E32)</f>
        <v>5469150</v>
      </c>
      <c r="J13" s="211">
        <f t="shared" si="0"/>
        <v>1</v>
      </c>
    </row>
    <row r="14" spans="1:10" ht="12.75">
      <c r="A14" s="210" t="s">
        <v>447</v>
      </c>
      <c r="B14" s="206">
        <f>SUM('01.mell'!C70)</f>
        <v>0</v>
      </c>
      <c r="C14" s="206">
        <f>SUM('01.mell'!D70)</f>
        <v>0</v>
      </c>
      <c r="D14" s="206">
        <f>SUM('01.mell'!E70)</f>
        <v>0</v>
      </c>
      <c r="E14" s="218"/>
      <c r="F14" s="210" t="s">
        <v>16</v>
      </c>
      <c r="G14" s="205">
        <f>SUM('02.mell'!C33)</f>
        <v>10000000</v>
      </c>
      <c r="H14" s="205">
        <f>SUM('02.mell'!D33)</f>
        <v>10000000</v>
      </c>
      <c r="I14" s="205">
        <f>SUM('02.mell'!E33)</f>
        <v>0</v>
      </c>
      <c r="J14" s="211"/>
    </row>
    <row r="15" spans="1:10" ht="12.75">
      <c r="A15" s="210" t="s">
        <v>448</v>
      </c>
      <c r="B15" s="206">
        <f>SUM('01.mell'!C71)</f>
        <v>37000000</v>
      </c>
      <c r="C15" s="206">
        <v>45090392</v>
      </c>
      <c r="D15" s="206">
        <v>45090392</v>
      </c>
      <c r="E15" s="218">
        <f>SUM(D15/C15)</f>
        <v>1</v>
      </c>
      <c r="F15" s="212" t="s">
        <v>17</v>
      </c>
      <c r="G15" s="206">
        <f>SUM(G8:G14)</f>
        <v>755572326</v>
      </c>
      <c r="H15" s="206">
        <f>SUM(H8:H14)</f>
        <v>847322022</v>
      </c>
      <c r="I15" s="206">
        <f>SUM(I8:I14)</f>
        <v>716067248</v>
      </c>
      <c r="J15" s="211">
        <f t="shared" si="0"/>
        <v>0.8450945796378699</v>
      </c>
    </row>
    <row r="16" spans="1:10" ht="12.75">
      <c r="A16" s="210" t="s">
        <v>6</v>
      </c>
      <c r="B16" s="206">
        <f>SUM('01.mell'!C79)</f>
        <v>258682064</v>
      </c>
      <c r="C16" s="206">
        <f>SUM('01.mell'!D79)</f>
        <v>258682064</v>
      </c>
      <c r="D16" s="206">
        <f>SUM('01.mell'!E79)</f>
        <v>226562615</v>
      </c>
      <c r="E16" s="218">
        <f>SUM(D16/C16)</f>
        <v>0.8758342634841509</v>
      </c>
      <c r="F16" s="221"/>
      <c r="G16" s="205"/>
      <c r="H16" s="205"/>
      <c r="I16" s="205"/>
      <c r="J16" s="211"/>
    </row>
    <row r="17" spans="1:10" ht="25.5">
      <c r="A17" s="210" t="s">
        <v>7</v>
      </c>
      <c r="B17" s="206">
        <f>SUM('01.mell'!C84)</f>
        <v>0</v>
      </c>
      <c r="C17" s="206">
        <f>SUM('01.mell'!D84)</f>
        <v>0</v>
      </c>
      <c r="D17" s="206">
        <f>SUM('01.mell'!E84)</f>
        <v>0</v>
      </c>
      <c r="E17" s="218"/>
      <c r="F17" s="210" t="s">
        <v>18</v>
      </c>
      <c r="G17" s="206">
        <f>SUM('02.mell'!C60)</f>
        <v>0</v>
      </c>
      <c r="H17" s="206">
        <f>SUM('02.mell'!D60)</f>
        <v>0</v>
      </c>
      <c r="I17" s="206">
        <f>SUM('02.mell'!E60)</f>
        <v>0</v>
      </c>
      <c r="J17" s="211"/>
    </row>
    <row r="18" spans="1:10" ht="12.75">
      <c r="A18" s="212" t="s">
        <v>8</v>
      </c>
      <c r="B18" s="206">
        <f>SUM(B13:B17)</f>
        <v>295682064</v>
      </c>
      <c r="C18" s="206">
        <f>SUM(C13:C17)</f>
        <v>303772456</v>
      </c>
      <c r="D18" s="206">
        <f>SUM(D13:D17)</f>
        <v>271653007</v>
      </c>
      <c r="E18" s="218">
        <f>SUM(D18/C18)</f>
        <v>0.8942647749472059</v>
      </c>
      <c r="F18" s="210" t="s">
        <v>19</v>
      </c>
      <c r="G18" s="206">
        <f>SUM('02.mell'!C65)</f>
        <v>0</v>
      </c>
      <c r="H18" s="206">
        <f>SUM('02.mell'!D65)</f>
        <v>0</v>
      </c>
      <c r="I18" s="206">
        <f>SUM('02.mell'!E65)</f>
        <v>0</v>
      </c>
      <c r="J18" s="211"/>
    </row>
    <row r="19" spans="1:10" ht="12.75">
      <c r="A19" s="362"/>
      <c r="B19" s="206"/>
      <c r="C19" s="206"/>
      <c r="D19" s="207"/>
      <c r="E19" s="218"/>
      <c r="F19" s="210" t="s">
        <v>20</v>
      </c>
      <c r="G19" s="206">
        <f>SUM('02.mell'!C72)</f>
        <v>258682064</v>
      </c>
      <c r="H19" s="206">
        <f>SUM('02.mell'!D72)</f>
        <v>258682064</v>
      </c>
      <c r="I19" s="206">
        <f>SUM('02.mell'!E72)</f>
        <v>224128674</v>
      </c>
      <c r="J19" s="211">
        <f t="shared" si="0"/>
        <v>0.8664252578408373</v>
      </c>
    </row>
    <row r="20" spans="1:10" ht="12.75">
      <c r="A20" s="362"/>
      <c r="B20" s="206"/>
      <c r="C20" s="206"/>
      <c r="D20" s="207"/>
      <c r="E20" s="218"/>
      <c r="F20" s="210" t="s">
        <v>21</v>
      </c>
      <c r="G20" s="206">
        <f>SUM('02.mell'!C77)</f>
        <v>0</v>
      </c>
      <c r="H20" s="206">
        <f>SUM('02.mell'!D77)</f>
        <v>0</v>
      </c>
      <c r="I20" s="206">
        <f>SUM('02.mell'!E77)</f>
        <v>0</v>
      </c>
      <c r="J20" s="211"/>
    </row>
    <row r="21" spans="1:10" ht="12.75">
      <c r="A21" s="362"/>
      <c r="B21" s="206"/>
      <c r="C21" s="206"/>
      <c r="D21" s="207"/>
      <c r="E21" s="218"/>
      <c r="F21" s="212" t="s">
        <v>22</v>
      </c>
      <c r="G21" s="206">
        <f>SUM(G17:G20)</f>
        <v>258682064</v>
      </c>
      <c r="H21" s="206">
        <f>SUM(H17:H20)</f>
        <v>258682064</v>
      </c>
      <c r="I21" s="206">
        <f>SUM(I17:I20)</f>
        <v>224128674</v>
      </c>
      <c r="J21" s="211">
        <f t="shared" si="0"/>
        <v>0.8664252578408373</v>
      </c>
    </row>
    <row r="22" spans="1:10" ht="12.75">
      <c r="A22" s="363"/>
      <c r="B22" s="206"/>
      <c r="C22" s="182"/>
      <c r="D22" s="182"/>
      <c r="E22" s="218"/>
      <c r="F22" s="213"/>
      <c r="G22" s="206"/>
      <c r="H22" s="206"/>
      <c r="I22" s="206"/>
      <c r="J22" s="211"/>
    </row>
    <row r="23" spans="1:10" ht="12.75">
      <c r="A23" s="363"/>
      <c r="B23" s="208"/>
      <c r="C23" s="208"/>
      <c r="D23" s="15"/>
      <c r="E23" s="219"/>
      <c r="F23" s="213"/>
      <c r="G23" s="206"/>
      <c r="H23" s="206"/>
      <c r="I23" s="209"/>
      <c r="J23" s="211"/>
    </row>
    <row r="24" spans="1:10" ht="13.5" thickBot="1">
      <c r="A24" s="364" t="s">
        <v>441</v>
      </c>
      <c r="B24" s="154">
        <f>SUM(B18,B12)</f>
        <v>1036878870</v>
      </c>
      <c r="C24" s="154">
        <f>SUM(C18,C12)</f>
        <v>1093849060</v>
      </c>
      <c r="D24" s="154">
        <f>SUM(D18,D12)</f>
        <v>966008681</v>
      </c>
      <c r="E24" s="220">
        <f>SUM(D24/C24)</f>
        <v>0.88312795277257</v>
      </c>
      <c r="F24" s="222" t="s">
        <v>441</v>
      </c>
      <c r="G24" s="216">
        <f>SUM(G15+G21)</f>
        <v>1014254390</v>
      </c>
      <c r="H24" s="216">
        <f>SUM(H15+H21)</f>
        <v>1106004086</v>
      </c>
      <c r="I24" s="216">
        <f>SUM(I15+I21)</f>
        <v>940195922</v>
      </c>
      <c r="J24" s="217">
        <f t="shared" si="0"/>
        <v>0.8500835882083713</v>
      </c>
    </row>
  </sheetData>
  <sheetProtection/>
  <mergeCells count="14">
    <mergeCell ref="A5:E5"/>
    <mergeCell ref="F5:J5"/>
    <mergeCell ref="I6:I7"/>
    <mergeCell ref="J6:J7"/>
    <mergeCell ref="A1:J1"/>
    <mergeCell ref="A6:A7"/>
    <mergeCell ref="B6:B7"/>
    <mergeCell ref="C6:C7"/>
    <mergeCell ref="D6:D7"/>
    <mergeCell ref="E6:E7"/>
    <mergeCell ref="F6:F7"/>
    <mergeCell ref="G6:G7"/>
    <mergeCell ref="H6:H7"/>
    <mergeCell ref="A3:J3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1.140625" style="0" customWidth="1"/>
    <col min="2" max="2" width="11.57421875" style="0" customWidth="1"/>
    <col min="3" max="3" width="11.28125" style="0" customWidth="1"/>
    <col min="4" max="4" width="11.421875" style="0" customWidth="1"/>
    <col min="5" max="5" width="13.7109375" style="0" customWidth="1"/>
    <col min="6" max="6" width="28.8515625" style="0" customWidth="1"/>
    <col min="7" max="7" width="11.7109375" style="0" customWidth="1"/>
    <col min="8" max="8" width="11.00390625" style="0" customWidth="1"/>
    <col min="9" max="9" width="11.421875" style="0" customWidth="1"/>
  </cols>
  <sheetData>
    <row r="1" spans="1:10" ht="12.75">
      <c r="A1" s="368" t="s">
        <v>594</v>
      </c>
      <c r="B1" s="368"/>
      <c r="C1" s="368"/>
      <c r="D1" s="368"/>
      <c r="E1" s="368"/>
      <c r="F1" s="367"/>
      <c r="G1" s="367"/>
      <c r="H1" s="367"/>
      <c r="I1" s="367"/>
      <c r="J1" s="367"/>
    </row>
    <row r="2" spans="1:10" ht="12.75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14.25">
      <c r="A3" s="376" t="s">
        <v>23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ht="13.5" thickBot="1">
      <c r="A4" s="12"/>
      <c r="B4" s="13"/>
      <c r="C4" s="13"/>
      <c r="D4" s="13"/>
      <c r="E4" s="13"/>
      <c r="F4" s="13"/>
      <c r="G4" s="13"/>
      <c r="H4" s="13"/>
      <c r="I4" s="13"/>
      <c r="J4" s="14" t="s">
        <v>438</v>
      </c>
    </row>
    <row r="5" spans="1:10" ht="12.75">
      <c r="A5" s="225" t="s">
        <v>439</v>
      </c>
      <c r="B5" s="226"/>
      <c r="C5" s="226"/>
      <c r="D5" s="226"/>
      <c r="E5" s="226"/>
      <c r="F5" s="226" t="s">
        <v>440</v>
      </c>
      <c r="G5" s="226"/>
      <c r="H5" s="226"/>
      <c r="I5" s="226"/>
      <c r="J5" s="227"/>
    </row>
    <row r="6" spans="1:10" ht="12.75" customHeight="1">
      <c r="A6" s="370" t="s">
        <v>112</v>
      </c>
      <c r="B6" s="372" t="s">
        <v>581</v>
      </c>
      <c r="C6" s="372" t="s">
        <v>582</v>
      </c>
      <c r="D6" s="372" t="s">
        <v>583</v>
      </c>
      <c r="E6" s="374" t="s">
        <v>584</v>
      </c>
      <c r="F6" s="383" t="s">
        <v>112</v>
      </c>
      <c r="G6" s="372" t="s">
        <v>581</v>
      </c>
      <c r="H6" s="372" t="s">
        <v>582</v>
      </c>
      <c r="I6" s="372" t="s">
        <v>583</v>
      </c>
      <c r="J6" s="374" t="s">
        <v>584</v>
      </c>
    </row>
    <row r="7" spans="1:10" ht="26.25" customHeight="1">
      <c r="A7" s="371"/>
      <c r="B7" s="373"/>
      <c r="C7" s="373"/>
      <c r="D7" s="373"/>
      <c r="E7" s="375"/>
      <c r="F7" s="384"/>
      <c r="G7" s="373"/>
      <c r="H7" s="373"/>
      <c r="I7" s="373"/>
      <c r="J7" s="375"/>
    </row>
    <row r="8" spans="1:10" ht="25.5">
      <c r="A8" s="210" t="s">
        <v>292</v>
      </c>
      <c r="B8" s="206">
        <f>SUM('01.mell'!C25)</f>
        <v>257754201</v>
      </c>
      <c r="C8" s="206">
        <f>SUM('01.mell'!D25)</f>
        <v>257754201</v>
      </c>
      <c r="D8" s="206">
        <f>SUM('01.mell'!E25)</f>
        <v>731549103</v>
      </c>
      <c r="E8" s="208">
        <f>SUM(D8/C8)</f>
        <v>2.838165586290483</v>
      </c>
      <c r="F8" s="181" t="s">
        <v>297</v>
      </c>
      <c r="G8" s="223">
        <f>SUM('02.mell'!C42)</f>
        <v>280378681</v>
      </c>
      <c r="H8" s="223">
        <f>SUM('02.mell'!D42)</f>
        <v>255755662</v>
      </c>
      <c r="I8" s="223">
        <f>SUM('02.mell'!E42)</f>
        <v>219927644</v>
      </c>
      <c r="J8" s="228">
        <f>SUM(I8/H8)</f>
        <v>0.8599130994018814</v>
      </c>
    </row>
    <row r="9" spans="1:10" ht="12.75">
      <c r="A9" s="210" t="s">
        <v>293</v>
      </c>
      <c r="B9" s="15">
        <f>SUM('01.mell'!C52)</f>
        <v>0</v>
      </c>
      <c r="C9" s="15">
        <f>SUM('01.mell'!D52)</f>
        <v>0</v>
      </c>
      <c r="D9" s="15">
        <f>SUM('01.mell'!E52)</f>
        <v>6254000</v>
      </c>
      <c r="E9" s="208"/>
      <c r="F9" s="181" t="s">
        <v>298</v>
      </c>
      <c r="G9" s="223">
        <f>SUM('02.mell'!C47)</f>
        <v>0</v>
      </c>
      <c r="H9" s="223">
        <f>SUM('02.mell'!D47)</f>
        <v>89843513</v>
      </c>
      <c r="I9" s="223">
        <f>SUM('02.mell'!E47)</f>
        <v>40688566</v>
      </c>
      <c r="J9" s="228">
        <f>SUM(I9/H9)</f>
        <v>0.452882624925853</v>
      </c>
    </row>
    <row r="10" spans="1:10" ht="25.5">
      <c r="A10" s="210" t="s">
        <v>294</v>
      </c>
      <c r="B10" s="206">
        <f>SUM('01.mell'!C60)</f>
        <v>0</v>
      </c>
      <c r="C10" s="206">
        <f>SUM('01.mell'!D60)</f>
        <v>0</v>
      </c>
      <c r="D10" s="206">
        <f>SUM('01.mell'!E60)</f>
        <v>0</v>
      </c>
      <c r="E10" s="208"/>
      <c r="F10" s="181" t="s">
        <v>220</v>
      </c>
      <c r="G10" s="205">
        <f>SUM('02.mell'!C39)</f>
        <v>0</v>
      </c>
      <c r="H10" s="205">
        <f>SUM('02.mell'!D39)</f>
        <v>0</v>
      </c>
      <c r="I10" s="205">
        <f>SUM('02.mell'!E39)</f>
        <v>0</v>
      </c>
      <c r="J10" s="228"/>
    </row>
    <row r="11" spans="1:10" ht="25.5">
      <c r="A11" s="212" t="s">
        <v>296</v>
      </c>
      <c r="B11" s="206">
        <f>SUM(B8:B10)</f>
        <v>257754201</v>
      </c>
      <c r="C11" s="206">
        <f>SUM(C8:C10)</f>
        <v>257754201</v>
      </c>
      <c r="D11" s="206">
        <f>SUM(D8:D10)</f>
        <v>737803103</v>
      </c>
      <c r="E11" s="208">
        <f>SUM(D11/C11)</f>
        <v>2.862429012359725</v>
      </c>
      <c r="F11" s="180" t="s">
        <v>299</v>
      </c>
      <c r="G11" s="205">
        <f>SUM(G8:G10)</f>
        <v>280378681</v>
      </c>
      <c r="H11" s="205">
        <f>SUM(H8:H10)</f>
        <v>345599175</v>
      </c>
      <c r="I11" s="205">
        <f>SUM(I8:I10)</f>
        <v>260616210</v>
      </c>
      <c r="J11" s="228">
        <f>SUM(I11/H11)</f>
        <v>0.7540996300121376</v>
      </c>
    </row>
    <row r="12" spans="1:10" ht="38.25">
      <c r="A12" s="229"/>
      <c r="B12" s="206"/>
      <c r="C12" s="206"/>
      <c r="D12" s="15"/>
      <c r="E12" s="208"/>
      <c r="F12" s="181" t="s">
        <v>260</v>
      </c>
      <c r="G12" s="63">
        <f>SUM('05.mell'!S14)</f>
        <v>0</v>
      </c>
      <c r="H12" s="63">
        <f>SUM('02.mell'!D54)</f>
        <v>0</v>
      </c>
      <c r="I12" s="63">
        <f>SUM('02.mell'!E54)</f>
        <v>0</v>
      </c>
      <c r="J12" s="228"/>
    </row>
    <row r="13" spans="1:10" ht="25.5">
      <c r="A13" s="210" t="s">
        <v>446</v>
      </c>
      <c r="B13" s="15">
        <f>SUM('01.mell'!C65)</f>
        <v>0</v>
      </c>
      <c r="C13" s="15">
        <f>SUM('01.mell'!D65)</f>
        <v>0</v>
      </c>
      <c r="D13" s="15">
        <f>SUM('01.mell'!E65)</f>
        <v>0</v>
      </c>
      <c r="E13" s="208"/>
      <c r="F13" s="181" t="s">
        <v>446</v>
      </c>
      <c r="G13" s="205"/>
      <c r="H13" s="205"/>
      <c r="I13" s="205"/>
      <c r="J13" s="228"/>
    </row>
    <row r="14" spans="1:10" ht="25.5">
      <c r="A14" s="210" t="s">
        <v>447</v>
      </c>
      <c r="B14" s="15">
        <f>SUM('01.mell'!C70)</f>
        <v>0</v>
      </c>
      <c r="C14" s="15">
        <f>SUM('01.mell'!D70)</f>
        <v>0</v>
      </c>
      <c r="D14" s="15">
        <f>SUM('01.mell'!E70)</f>
        <v>0</v>
      </c>
      <c r="E14" s="208"/>
      <c r="F14" s="181" t="s">
        <v>447</v>
      </c>
      <c r="G14" s="205"/>
      <c r="H14" s="205"/>
      <c r="I14" s="205"/>
      <c r="J14" s="228"/>
    </row>
    <row r="15" spans="1:10" ht="12.75">
      <c r="A15" s="210" t="s">
        <v>448</v>
      </c>
      <c r="B15" s="15"/>
      <c r="C15" s="15">
        <v>100000000</v>
      </c>
      <c r="D15" s="15">
        <v>100000000</v>
      </c>
      <c r="E15" s="208"/>
      <c r="F15" s="181" t="s">
        <v>448</v>
      </c>
      <c r="G15" s="206"/>
      <c r="H15" s="206"/>
      <c r="I15" s="205"/>
      <c r="J15" s="228"/>
    </row>
    <row r="16" spans="1:10" ht="25.5">
      <c r="A16" s="210" t="s">
        <v>6</v>
      </c>
      <c r="B16" s="15">
        <f>SUM('04.mell'!C77)</f>
        <v>0</v>
      </c>
      <c r="C16" s="15">
        <f>SUM('04.mell'!D77)</f>
        <v>0</v>
      </c>
      <c r="D16" s="15">
        <f>SUM('04.mell'!E77)</f>
        <v>0</v>
      </c>
      <c r="E16" s="208"/>
      <c r="F16" s="181" t="s">
        <v>6</v>
      </c>
      <c r="G16" s="206"/>
      <c r="H16" s="206"/>
      <c r="I16" s="206"/>
      <c r="J16" s="228"/>
    </row>
    <row r="17" spans="1:10" ht="25.5">
      <c r="A17" s="210" t="s">
        <v>7</v>
      </c>
      <c r="B17" s="15">
        <f>SUM('01.mell'!C84)</f>
        <v>0</v>
      </c>
      <c r="C17" s="15">
        <f>SUM('01.mell'!D84)</f>
        <v>0</v>
      </c>
      <c r="D17" s="15">
        <f>SUM('01.mell'!E84)</f>
        <v>0</v>
      </c>
      <c r="E17" s="208"/>
      <c r="F17" s="181" t="s">
        <v>7</v>
      </c>
      <c r="G17" s="206"/>
      <c r="H17" s="206"/>
      <c r="I17" s="206"/>
      <c r="J17" s="228"/>
    </row>
    <row r="18" spans="1:10" ht="12.75">
      <c r="A18" s="212" t="s">
        <v>295</v>
      </c>
      <c r="B18" s="15">
        <f>SUM(B13:B17)</f>
        <v>0</v>
      </c>
      <c r="C18" s="15">
        <f>SUM(C13:C17)</f>
        <v>100000000</v>
      </c>
      <c r="D18" s="15">
        <f>SUM(D13:D17)</f>
        <v>100000000</v>
      </c>
      <c r="E18" s="208"/>
      <c r="F18" s="180" t="s">
        <v>295</v>
      </c>
      <c r="G18" s="206">
        <f>SUM(G13:G17)</f>
        <v>0</v>
      </c>
      <c r="H18" s="206">
        <f>SUM(H13:H17)</f>
        <v>0</v>
      </c>
      <c r="I18" s="206">
        <f>SUM(I13:I17)</f>
        <v>0</v>
      </c>
      <c r="J18" s="230">
        <f>SUM(J13:J17)</f>
        <v>0</v>
      </c>
    </row>
    <row r="19" spans="1:10" ht="12.75">
      <c r="A19" s="231"/>
      <c r="B19" s="15"/>
      <c r="C19" s="15"/>
      <c r="D19" s="15"/>
      <c r="E19" s="208"/>
      <c r="F19" s="224"/>
      <c r="G19" s="206"/>
      <c r="H19" s="206"/>
      <c r="I19" s="206"/>
      <c r="J19" s="232"/>
    </row>
    <row r="20" spans="1:10" ht="12.75">
      <c r="A20" s="231"/>
      <c r="B20" s="15"/>
      <c r="C20" s="15"/>
      <c r="D20" s="15"/>
      <c r="E20" s="206"/>
      <c r="F20" s="140"/>
      <c r="G20" s="206"/>
      <c r="H20" s="206"/>
      <c r="I20" s="206"/>
      <c r="J20" s="230"/>
    </row>
    <row r="21" spans="1:10" ht="13.5" thickBot="1">
      <c r="A21" s="214" t="s">
        <v>441</v>
      </c>
      <c r="B21" s="154">
        <f>SUM(B11+B18)</f>
        <v>257754201</v>
      </c>
      <c r="C21" s="154">
        <f>SUM(C11+C18)</f>
        <v>357754201</v>
      </c>
      <c r="D21" s="154">
        <f>SUM(D11+D18)</f>
        <v>837803103</v>
      </c>
      <c r="E21" s="215">
        <f>SUM(D21/C21)</f>
        <v>2.3418400137808586</v>
      </c>
      <c r="F21" s="176" t="s">
        <v>441</v>
      </c>
      <c r="G21" s="233">
        <f>SUM(G11+G18)</f>
        <v>280378681</v>
      </c>
      <c r="H21" s="233">
        <f>SUM(H11+H18+H12)</f>
        <v>345599175</v>
      </c>
      <c r="I21" s="233">
        <f>SUM(I11+I18+I12)</f>
        <v>260616210</v>
      </c>
      <c r="J21" s="234">
        <f>SUM(I21/H21)</f>
        <v>0.7540996300121376</v>
      </c>
    </row>
  </sheetData>
  <sheetProtection/>
  <mergeCells count="12">
    <mergeCell ref="A1:J1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1.140625" style="0" customWidth="1"/>
    <col min="3" max="3" width="14.421875" style="0" customWidth="1"/>
    <col min="4" max="4" width="16.7109375" style="0" customWidth="1"/>
    <col min="5" max="5" width="14.421875" style="0" customWidth="1"/>
    <col min="6" max="6" width="14.140625" style="0" customWidth="1"/>
    <col min="7" max="7" width="14.00390625" style="0" customWidth="1"/>
    <col min="8" max="8" width="14.140625" style="0" customWidth="1"/>
    <col min="9" max="9" width="13.7109375" style="0" customWidth="1"/>
    <col min="10" max="10" width="14.7109375" style="0" customWidth="1"/>
    <col min="11" max="11" width="14.8515625" style="0" customWidth="1"/>
    <col min="12" max="12" width="14.57421875" style="0" customWidth="1"/>
    <col min="13" max="13" width="13.7109375" style="0" customWidth="1"/>
    <col min="14" max="14" width="12.7109375" style="0" customWidth="1"/>
    <col min="15" max="15" width="14.140625" style="0" customWidth="1"/>
    <col min="16" max="16" width="13.7109375" style="0" customWidth="1"/>
    <col min="17" max="17" width="13.421875" style="0" customWidth="1"/>
  </cols>
  <sheetData>
    <row r="1" spans="1:17" ht="24" customHeight="1">
      <c r="A1" s="5"/>
      <c r="B1" s="368" t="s">
        <v>598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366" t="s">
        <v>305</v>
      </c>
      <c r="C3" s="366"/>
      <c r="D3" s="366"/>
      <c r="E3" s="366"/>
      <c r="F3" s="366"/>
      <c r="G3" s="366"/>
      <c r="H3" s="367"/>
      <c r="I3" s="367"/>
      <c r="J3" s="369"/>
      <c r="K3" s="369"/>
      <c r="L3" s="369"/>
      <c r="M3" s="369"/>
      <c r="N3" s="369"/>
      <c r="O3" s="369"/>
      <c r="P3" s="369"/>
      <c r="Q3" s="369"/>
    </row>
    <row r="4" spans="1:17" ht="27" customHeight="1" thickBot="1">
      <c r="A4" s="391" t="s">
        <v>304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</row>
    <row r="5" spans="1:17" s="1" customFormat="1" ht="25.5" customHeight="1">
      <c r="A5" s="6"/>
      <c r="B5" s="7"/>
      <c r="C5" s="389" t="s">
        <v>99</v>
      </c>
      <c r="D5" s="387"/>
      <c r="E5" s="390"/>
      <c r="F5" s="386" t="s">
        <v>100</v>
      </c>
      <c r="G5" s="387"/>
      <c r="H5" s="390"/>
      <c r="I5" s="386" t="s">
        <v>101</v>
      </c>
      <c r="J5" s="387"/>
      <c r="K5" s="388"/>
      <c r="L5" s="389" t="s">
        <v>102</v>
      </c>
      <c r="M5" s="387"/>
      <c r="N5" s="388"/>
      <c r="O5" s="389" t="s">
        <v>75</v>
      </c>
      <c r="P5" s="387"/>
      <c r="Q5" s="390"/>
    </row>
    <row r="6" spans="1:17" s="1" customFormat="1" ht="17.25" customHeight="1" thickBot="1">
      <c r="A6" s="179"/>
      <c r="B6" s="7"/>
      <c r="C6" s="53"/>
      <c r="D6" s="50"/>
      <c r="E6" s="54"/>
      <c r="F6" s="90"/>
      <c r="G6" s="50"/>
      <c r="H6" s="54"/>
      <c r="I6" s="90"/>
      <c r="J6" s="50"/>
      <c r="K6" s="82"/>
      <c r="L6" s="53"/>
      <c r="M6" s="50"/>
      <c r="N6" s="82"/>
      <c r="O6" s="53"/>
      <c r="P6" s="50"/>
      <c r="Q6" s="54"/>
    </row>
    <row r="7" spans="1:17" ht="30">
      <c r="A7" s="183" t="s">
        <v>111</v>
      </c>
      <c r="B7" s="184" t="s">
        <v>112</v>
      </c>
      <c r="C7" s="91" t="s">
        <v>113</v>
      </c>
      <c r="D7" s="51" t="s">
        <v>114</v>
      </c>
      <c r="E7" s="56" t="s">
        <v>115</v>
      </c>
      <c r="F7" s="91" t="s">
        <v>113</v>
      </c>
      <c r="G7" s="51" t="s">
        <v>114</v>
      </c>
      <c r="H7" s="56" t="s">
        <v>115</v>
      </c>
      <c r="I7" s="91" t="s">
        <v>113</v>
      </c>
      <c r="J7" s="51" t="s">
        <v>114</v>
      </c>
      <c r="K7" s="83" t="s">
        <v>115</v>
      </c>
      <c r="L7" s="55" t="s">
        <v>113</v>
      </c>
      <c r="M7" s="51" t="s">
        <v>114</v>
      </c>
      <c r="N7" s="83" t="s">
        <v>115</v>
      </c>
      <c r="O7" s="55" t="s">
        <v>113</v>
      </c>
      <c r="P7" s="51" t="s">
        <v>114</v>
      </c>
      <c r="Q7" s="56" t="s">
        <v>115</v>
      </c>
    </row>
    <row r="8" spans="1:17" ht="15">
      <c r="A8" s="55">
        <v>2</v>
      </c>
      <c r="B8" s="56">
        <v>3</v>
      </c>
      <c r="C8" s="91">
        <v>4</v>
      </c>
      <c r="D8" s="51">
        <v>5</v>
      </c>
      <c r="E8" s="56">
        <v>10</v>
      </c>
      <c r="F8" s="91">
        <v>4</v>
      </c>
      <c r="G8" s="51">
        <v>5</v>
      </c>
      <c r="H8" s="56">
        <v>10</v>
      </c>
      <c r="I8" s="91">
        <v>4</v>
      </c>
      <c r="J8" s="51">
        <v>5</v>
      </c>
      <c r="K8" s="83">
        <v>10</v>
      </c>
      <c r="L8" s="55">
        <v>4</v>
      </c>
      <c r="M8" s="51">
        <v>5</v>
      </c>
      <c r="N8" s="83">
        <v>10</v>
      </c>
      <c r="O8" s="55">
        <v>4</v>
      </c>
      <c r="P8" s="51">
        <v>5</v>
      </c>
      <c r="Q8" s="56">
        <v>10</v>
      </c>
    </row>
    <row r="9" spans="1:17" ht="13.5" customHeight="1">
      <c r="A9" s="185" t="s">
        <v>129</v>
      </c>
      <c r="B9" s="186" t="s">
        <v>130</v>
      </c>
      <c r="C9" s="94">
        <v>204831648</v>
      </c>
      <c r="D9" s="66">
        <v>217974143</v>
      </c>
      <c r="E9" s="67">
        <v>194457362</v>
      </c>
      <c r="F9" s="92">
        <v>104344100</v>
      </c>
      <c r="G9" s="52">
        <v>108326809</v>
      </c>
      <c r="H9" s="58">
        <v>101646239</v>
      </c>
      <c r="I9" s="92">
        <v>88739896</v>
      </c>
      <c r="J9" s="52">
        <v>91079896</v>
      </c>
      <c r="K9" s="84">
        <v>87068520</v>
      </c>
      <c r="L9" s="57">
        <v>4960575</v>
      </c>
      <c r="M9" s="52">
        <v>10962575</v>
      </c>
      <c r="N9" s="84">
        <v>10817629</v>
      </c>
      <c r="O9" s="57">
        <f>SUM(C9+F9+I9+L9)</f>
        <v>402876219</v>
      </c>
      <c r="P9" s="52">
        <f aca="true" t="shared" si="0" ref="P9:Q24">SUM(D9+G9+J9+M9)</f>
        <v>428343423</v>
      </c>
      <c r="Q9" s="58">
        <f t="shared" si="0"/>
        <v>393989750</v>
      </c>
    </row>
    <row r="10" spans="1:17" ht="25.5">
      <c r="A10" s="185" t="s">
        <v>131</v>
      </c>
      <c r="B10" s="186" t="s">
        <v>132</v>
      </c>
      <c r="C10" s="94">
        <v>40839130</v>
      </c>
      <c r="D10" s="66">
        <v>42810504</v>
      </c>
      <c r="E10" s="67">
        <v>27165897</v>
      </c>
      <c r="F10" s="92">
        <v>20347100</v>
      </c>
      <c r="G10" s="52">
        <v>20552100</v>
      </c>
      <c r="H10" s="58">
        <v>18915716</v>
      </c>
      <c r="I10" s="92">
        <v>17192647</v>
      </c>
      <c r="J10" s="52">
        <v>17420647</v>
      </c>
      <c r="K10" s="84">
        <v>15763751</v>
      </c>
      <c r="L10" s="57">
        <v>744576</v>
      </c>
      <c r="M10" s="52">
        <v>1393751</v>
      </c>
      <c r="N10" s="84">
        <v>1253927</v>
      </c>
      <c r="O10" s="57">
        <f aca="true" t="shared" si="1" ref="O10:Q73">SUM(C10+F10+I10+L10)</f>
        <v>79123453</v>
      </c>
      <c r="P10" s="52">
        <f t="shared" si="0"/>
        <v>82177002</v>
      </c>
      <c r="Q10" s="58">
        <f t="shared" si="0"/>
        <v>63099291</v>
      </c>
    </row>
    <row r="11" spans="1:17" ht="12.75">
      <c r="A11" s="185" t="s">
        <v>142</v>
      </c>
      <c r="B11" s="186" t="s">
        <v>143</v>
      </c>
      <c r="C11" s="94">
        <v>27024578</v>
      </c>
      <c r="D11" s="66">
        <v>23194048</v>
      </c>
      <c r="E11" s="67">
        <v>22465143</v>
      </c>
      <c r="F11" s="92">
        <v>1371865</v>
      </c>
      <c r="G11" s="52">
        <v>1765221</v>
      </c>
      <c r="H11" s="58">
        <v>1316572</v>
      </c>
      <c r="I11" s="92">
        <v>41579445</v>
      </c>
      <c r="J11" s="52">
        <v>44015840</v>
      </c>
      <c r="K11" s="84">
        <v>36797152</v>
      </c>
      <c r="L11" s="57">
        <v>385410</v>
      </c>
      <c r="M11" s="52">
        <v>149270</v>
      </c>
      <c r="N11" s="84">
        <v>149270</v>
      </c>
      <c r="O11" s="57">
        <f t="shared" si="1"/>
        <v>70361298</v>
      </c>
      <c r="P11" s="52">
        <f t="shared" si="0"/>
        <v>69124379</v>
      </c>
      <c r="Q11" s="58">
        <f t="shared" si="0"/>
        <v>60728137</v>
      </c>
    </row>
    <row r="12" spans="1:17" ht="12.75">
      <c r="A12" s="185" t="s">
        <v>145</v>
      </c>
      <c r="B12" s="186" t="s">
        <v>146</v>
      </c>
      <c r="C12" s="94">
        <v>1516170</v>
      </c>
      <c r="D12" s="66">
        <v>1736351</v>
      </c>
      <c r="E12" s="67">
        <v>802992</v>
      </c>
      <c r="F12" s="92">
        <v>1401800</v>
      </c>
      <c r="G12" s="52">
        <v>927746</v>
      </c>
      <c r="H12" s="58">
        <v>499573</v>
      </c>
      <c r="I12" s="92">
        <v>530378</v>
      </c>
      <c r="J12" s="52">
        <v>530378</v>
      </c>
      <c r="K12" s="84">
        <v>236041</v>
      </c>
      <c r="L12" s="57">
        <v>210500</v>
      </c>
      <c r="M12" s="52">
        <v>210500</v>
      </c>
      <c r="N12" s="84">
        <v>74956</v>
      </c>
      <c r="O12" s="57">
        <f t="shared" si="1"/>
        <v>3658848</v>
      </c>
      <c r="P12" s="52">
        <f t="shared" si="0"/>
        <v>3404975</v>
      </c>
      <c r="Q12" s="58">
        <f t="shared" si="0"/>
        <v>1613562</v>
      </c>
    </row>
    <row r="13" spans="1:17" ht="12.75">
      <c r="A13" s="185" t="s">
        <v>152</v>
      </c>
      <c r="B13" s="186" t="s">
        <v>153</v>
      </c>
      <c r="C13" s="94">
        <v>84548773</v>
      </c>
      <c r="D13" s="66">
        <v>92256767</v>
      </c>
      <c r="E13" s="67">
        <v>60828499</v>
      </c>
      <c r="F13" s="92">
        <v>10879253</v>
      </c>
      <c r="G13" s="52">
        <v>14979981</v>
      </c>
      <c r="H13" s="58">
        <v>14354210</v>
      </c>
      <c r="I13" s="92">
        <v>7499262</v>
      </c>
      <c r="J13" s="52">
        <v>8250672</v>
      </c>
      <c r="K13" s="84">
        <v>7525882</v>
      </c>
      <c r="L13" s="57">
        <v>1869000</v>
      </c>
      <c r="M13" s="52">
        <v>2266495</v>
      </c>
      <c r="N13" s="84">
        <v>1707586</v>
      </c>
      <c r="O13" s="57">
        <f t="shared" si="1"/>
        <v>104796288</v>
      </c>
      <c r="P13" s="52">
        <f t="shared" si="0"/>
        <v>117753915</v>
      </c>
      <c r="Q13" s="58">
        <f t="shared" si="0"/>
        <v>84416177</v>
      </c>
    </row>
    <row r="14" spans="1:17" ht="12.75">
      <c r="A14" s="185" t="s">
        <v>155</v>
      </c>
      <c r="B14" s="186" t="s">
        <v>156</v>
      </c>
      <c r="C14" s="94">
        <v>550000</v>
      </c>
      <c r="D14" s="66">
        <v>731630</v>
      </c>
      <c r="E14" s="67">
        <v>368125</v>
      </c>
      <c r="F14" s="92">
        <v>580000</v>
      </c>
      <c r="G14" s="52">
        <v>580000</v>
      </c>
      <c r="H14" s="58">
        <v>190605</v>
      </c>
      <c r="I14" s="92"/>
      <c r="J14" s="52">
        <v>50000</v>
      </c>
      <c r="K14" s="84">
        <v>17100</v>
      </c>
      <c r="L14" s="57"/>
      <c r="M14" s="52"/>
      <c r="N14" s="84"/>
      <c r="O14" s="57">
        <f t="shared" si="1"/>
        <v>1130000</v>
      </c>
      <c r="P14" s="52">
        <f t="shared" si="0"/>
        <v>1361630</v>
      </c>
      <c r="Q14" s="58">
        <f t="shared" si="0"/>
        <v>575830</v>
      </c>
    </row>
    <row r="15" spans="1:17" ht="25.5">
      <c r="A15" s="185" t="s">
        <v>158</v>
      </c>
      <c r="B15" s="186" t="s">
        <v>159</v>
      </c>
      <c r="C15" s="94">
        <v>20867656</v>
      </c>
      <c r="D15" s="66">
        <v>71137334</v>
      </c>
      <c r="E15" s="67">
        <v>68533173</v>
      </c>
      <c r="F15" s="92">
        <v>4989806</v>
      </c>
      <c r="G15" s="52">
        <v>2501958</v>
      </c>
      <c r="H15" s="58">
        <v>2428994</v>
      </c>
      <c r="I15" s="92">
        <v>13577497</v>
      </c>
      <c r="J15" s="52">
        <v>14476825</v>
      </c>
      <c r="K15" s="84">
        <v>7993421</v>
      </c>
      <c r="L15" s="57">
        <v>280026</v>
      </c>
      <c r="M15" s="52">
        <v>901990</v>
      </c>
      <c r="N15" s="84">
        <v>450334</v>
      </c>
      <c r="O15" s="57">
        <f t="shared" si="1"/>
        <v>39714985</v>
      </c>
      <c r="P15" s="52">
        <f t="shared" si="0"/>
        <v>89018107</v>
      </c>
      <c r="Q15" s="58">
        <f t="shared" si="0"/>
        <v>79405922</v>
      </c>
    </row>
    <row r="16" spans="1:17" ht="12.75">
      <c r="A16" s="185" t="s">
        <v>160</v>
      </c>
      <c r="B16" s="186" t="s">
        <v>161</v>
      </c>
      <c r="C16" s="93">
        <f>SUM(C11:C15)</f>
        <v>134507177</v>
      </c>
      <c r="D16" s="63">
        <f aca="true" t="shared" si="2" ref="D16:N16">SUM(D11:D15)</f>
        <v>189056130</v>
      </c>
      <c r="E16" s="64">
        <f t="shared" si="2"/>
        <v>152997932</v>
      </c>
      <c r="F16" s="93">
        <f t="shared" si="2"/>
        <v>19222724</v>
      </c>
      <c r="G16" s="63">
        <f t="shared" si="2"/>
        <v>20754906</v>
      </c>
      <c r="H16" s="64">
        <f t="shared" si="2"/>
        <v>18789954</v>
      </c>
      <c r="I16" s="93">
        <f t="shared" si="2"/>
        <v>63186582</v>
      </c>
      <c r="J16" s="63">
        <f t="shared" si="2"/>
        <v>67323715</v>
      </c>
      <c r="K16" s="85">
        <f t="shared" si="2"/>
        <v>52569596</v>
      </c>
      <c r="L16" s="62">
        <f t="shared" si="2"/>
        <v>2744936</v>
      </c>
      <c r="M16" s="63">
        <f t="shared" si="2"/>
        <v>3528255</v>
      </c>
      <c r="N16" s="85">
        <f t="shared" si="2"/>
        <v>2382146</v>
      </c>
      <c r="O16" s="57">
        <f t="shared" si="1"/>
        <v>219661419</v>
      </c>
      <c r="P16" s="52">
        <f t="shared" si="0"/>
        <v>280663006</v>
      </c>
      <c r="Q16" s="58">
        <f t="shared" si="0"/>
        <v>226739628</v>
      </c>
    </row>
    <row r="17" spans="1:17" ht="12.75">
      <c r="A17" s="187" t="s">
        <v>162</v>
      </c>
      <c r="B17" s="188" t="s">
        <v>163</v>
      </c>
      <c r="C17" s="94"/>
      <c r="D17" s="66"/>
      <c r="E17" s="67"/>
      <c r="F17" s="92"/>
      <c r="G17" s="52"/>
      <c r="H17" s="58"/>
      <c r="I17" s="92"/>
      <c r="J17" s="52"/>
      <c r="K17" s="84"/>
      <c r="L17" s="57"/>
      <c r="M17" s="52"/>
      <c r="N17" s="84"/>
      <c r="O17" s="57">
        <f t="shared" si="1"/>
        <v>0</v>
      </c>
      <c r="P17" s="52">
        <f t="shared" si="0"/>
        <v>0</v>
      </c>
      <c r="Q17" s="58">
        <f t="shared" si="0"/>
        <v>0</v>
      </c>
    </row>
    <row r="18" spans="1:17" ht="12.75">
      <c r="A18" s="187" t="s">
        <v>165</v>
      </c>
      <c r="B18" s="188" t="s">
        <v>166</v>
      </c>
      <c r="C18" s="94">
        <v>0</v>
      </c>
      <c r="D18" s="66">
        <v>0</v>
      </c>
      <c r="E18" s="67">
        <v>0</v>
      </c>
      <c r="F18" s="92"/>
      <c r="G18" s="52"/>
      <c r="H18" s="58"/>
      <c r="I18" s="92"/>
      <c r="J18" s="52"/>
      <c r="K18" s="84"/>
      <c r="L18" s="57"/>
      <c r="M18" s="52"/>
      <c r="N18" s="84"/>
      <c r="O18" s="57">
        <f t="shared" si="1"/>
        <v>0</v>
      </c>
      <c r="P18" s="52">
        <f t="shared" si="0"/>
        <v>0</v>
      </c>
      <c r="Q18" s="58">
        <f t="shared" si="0"/>
        <v>0</v>
      </c>
    </row>
    <row r="19" spans="1:17" ht="25.5">
      <c r="A19" s="187" t="s">
        <v>167</v>
      </c>
      <c r="B19" s="188" t="s">
        <v>168</v>
      </c>
      <c r="C19" s="94"/>
      <c r="D19" s="66"/>
      <c r="E19" s="67"/>
      <c r="F19" s="92"/>
      <c r="G19" s="52"/>
      <c r="H19" s="58"/>
      <c r="I19" s="92"/>
      <c r="J19" s="52"/>
      <c r="K19" s="84"/>
      <c r="L19" s="57"/>
      <c r="M19" s="52"/>
      <c r="N19" s="84"/>
      <c r="O19" s="57">
        <f t="shared" si="1"/>
        <v>0</v>
      </c>
      <c r="P19" s="52">
        <f t="shared" si="0"/>
        <v>0</v>
      </c>
      <c r="Q19" s="58">
        <f t="shared" si="0"/>
        <v>0</v>
      </c>
    </row>
    <row r="20" spans="1:17" ht="25.5">
      <c r="A20" s="187" t="s">
        <v>170</v>
      </c>
      <c r="B20" s="188" t="s">
        <v>171</v>
      </c>
      <c r="C20" s="94"/>
      <c r="D20" s="66"/>
      <c r="E20" s="67"/>
      <c r="F20" s="92"/>
      <c r="G20" s="52"/>
      <c r="H20" s="58"/>
      <c r="I20" s="92"/>
      <c r="J20" s="52"/>
      <c r="K20" s="84"/>
      <c r="L20" s="57"/>
      <c r="M20" s="52"/>
      <c r="N20" s="84"/>
      <c r="O20" s="57">
        <f t="shared" si="1"/>
        <v>0</v>
      </c>
      <c r="P20" s="52">
        <f t="shared" si="0"/>
        <v>0</v>
      </c>
      <c r="Q20" s="58">
        <f t="shared" si="0"/>
        <v>0</v>
      </c>
    </row>
    <row r="21" spans="1:17" ht="12.75">
      <c r="A21" s="187" t="s">
        <v>172</v>
      </c>
      <c r="B21" s="188" t="s">
        <v>173</v>
      </c>
      <c r="C21" s="94"/>
      <c r="D21" s="66"/>
      <c r="E21" s="67"/>
      <c r="F21" s="92"/>
      <c r="G21" s="52"/>
      <c r="H21" s="58"/>
      <c r="I21" s="92"/>
      <c r="J21" s="52"/>
      <c r="K21" s="84"/>
      <c r="L21" s="57"/>
      <c r="M21" s="52"/>
      <c r="N21" s="84"/>
      <c r="O21" s="57">
        <f t="shared" si="1"/>
        <v>0</v>
      </c>
      <c r="P21" s="52">
        <f t="shared" si="0"/>
        <v>0</v>
      </c>
      <c r="Q21" s="58">
        <f t="shared" si="0"/>
        <v>0</v>
      </c>
    </row>
    <row r="22" spans="1:17" ht="12.75">
      <c r="A22" s="187" t="s">
        <v>175</v>
      </c>
      <c r="B22" s="188" t="s">
        <v>104</v>
      </c>
      <c r="C22" s="94">
        <v>37191235</v>
      </c>
      <c r="D22" s="66">
        <v>37191235</v>
      </c>
      <c r="E22" s="67">
        <v>23366223</v>
      </c>
      <c r="F22" s="92"/>
      <c r="G22" s="52"/>
      <c r="H22" s="58"/>
      <c r="I22" s="92"/>
      <c r="J22" s="52"/>
      <c r="K22" s="84"/>
      <c r="L22" s="57"/>
      <c r="M22" s="52"/>
      <c r="N22" s="84"/>
      <c r="O22" s="57">
        <f t="shared" si="1"/>
        <v>37191235</v>
      </c>
      <c r="P22" s="52">
        <f t="shared" si="0"/>
        <v>37191235</v>
      </c>
      <c r="Q22" s="58">
        <f t="shared" si="0"/>
        <v>23366223</v>
      </c>
    </row>
    <row r="23" spans="1:17" ht="12.75">
      <c r="A23" s="185" t="s">
        <v>178</v>
      </c>
      <c r="B23" s="186" t="s">
        <v>179</v>
      </c>
      <c r="C23" s="93">
        <f aca="true" t="shared" si="3" ref="C23:N23">SUM(C17:C22)</f>
        <v>37191235</v>
      </c>
      <c r="D23" s="63">
        <f t="shared" si="3"/>
        <v>37191235</v>
      </c>
      <c r="E23" s="64">
        <f t="shared" si="3"/>
        <v>23366223</v>
      </c>
      <c r="F23" s="93">
        <f t="shared" si="3"/>
        <v>0</v>
      </c>
      <c r="G23" s="63">
        <f t="shared" si="3"/>
        <v>0</v>
      </c>
      <c r="H23" s="64">
        <f t="shared" si="3"/>
        <v>0</v>
      </c>
      <c r="I23" s="93">
        <f t="shared" si="3"/>
        <v>0</v>
      </c>
      <c r="J23" s="63">
        <f t="shared" si="3"/>
        <v>0</v>
      </c>
      <c r="K23" s="85">
        <f t="shared" si="3"/>
        <v>0</v>
      </c>
      <c r="L23" s="62">
        <f t="shared" si="3"/>
        <v>0</v>
      </c>
      <c r="M23" s="63">
        <f t="shared" si="3"/>
        <v>0</v>
      </c>
      <c r="N23" s="85">
        <f t="shared" si="3"/>
        <v>0</v>
      </c>
      <c r="O23" s="57">
        <f t="shared" si="1"/>
        <v>37191235</v>
      </c>
      <c r="P23" s="52">
        <f t="shared" si="0"/>
        <v>37191235</v>
      </c>
      <c r="Q23" s="58">
        <f t="shared" si="0"/>
        <v>23366223</v>
      </c>
    </row>
    <row r="24" spans="1:17" ht="12.75">
      <c r="A24" s="187" t="s">
        <v>180</v>
      </c>
      <c r="B24" s="188" t="s">
        <v>181</v>
      </c>
      <c r="C24" s="94">
        <v>0</v>
      </c>
      <c r="D24" s="66">
        <v>0</v>
      </c>
      <c r="E24" s="67">
        <v>0</v>
      </c>
      <c r="F24" s="92"/>
      <c r="G24" s="52"/>
      <c r="H24" s="58"/>
      <c r="I24" s="92"/>
      <c r="J24" s="52"/>
      <c r="K24" s="84"/>
      <c r="L24" s="57"/>
      <c r="M24" s="52"/>
      <c r="N24" s="84"/>
      <c r="O24" s="57">
        <f t="shared" si="1"/>
        <v>0</v>
      </c>
      <c r="P24" s="52">
        <f t="shared" si="0"/>
        <v>0</v>
      </c>
      <c r="Q24" s="58">
        <f t="shared" si="0"/>
        <v>0</v>
      </c>
    </row>
    <row r="25" spans="1:17" ht="12.75">
      <c r="A25" s="187" t="s">
        <v>182</v>
      </c>
      <c r="B25" s="188" t="s">
        <v>183</v>
      </c>
      <c r="C25" s="94">
        <v>0</v>
      </c>
      <c r="D25" s="66"/>
      <c r="E25" s="67"/>
      <c r="F25" s="92"/>
      <c r="G25" s="52"/>
      <c r="H25" s="58"/>
      <c r="I25" s="92"/>
      <c r="J25" s="52"/>
      <c r="K25" s="84"/>
      <c r="L25" s="57"/>
      <c r="M25" s="52"/>
      <c r="N25" s="84"/>
      <c r="O25" s="57">
        <f t="shared" si="1"/>
        <v>0</v>
      </c>
      <c r="P25" s="52">
        <f t="shared" si="1"/>
        <v>0</v>
      </c>
      <c r="Q25" s="58">
        <f t="shared" si="1"/>
        <v>0</v>
      </c>
    </row>
    <row r="26" spans="1:17" ht="25.5">
      <c r="A26" s="187" t="s">
        <v>184</v>
      </c>
      <c r="B26" s="188" t="s">
        <v>185</v>
      </c>
      <c r="C26" s="94">
        <v>0</v>
      </c>
      <c r="D26" s="66">
        <v>0</v>
      </c>
      <c r="E26" s="67">
        <v>0</v>
      </c>
      <c r="F26" s="92"/>
      <c r="G26" s="52"/>
      <c r="H26" s="58"/>
      <c r="I26" s="92"/>
      <c r="J26" s="52"/>
      <c r="K26" s="84"/>
      <c r="L26" s="57"/>
      <c r="M26" s="52"/>
      <c r="N26" s="84"/>
      <c r="O26" s="57">
        <f t="shared" si="1"/>
        <v>0</v>
      </c>
      <c r="P26" s="52">
        <f t="shared" si="1"/>
        <v>0</v>
      </c>
      <c r="Q26" s="58">
        <f t="shared" si="1"/>
        <v>0</v>
      </c>
    </row>
    <row r="27" spans="1:17" ht="25.5">
      <c r="A27" s="187" t="s">
        <v>186</v>
      </c>
      <c r="B27" s="188" t="s">
        <v>187</v>
      </c>
      <c r="C27" s="94">
        <v>0</v>
      </c>
      <c r="D27" s="66">
        <v>0</v>
      </c>
      <c r="E27" s="67">
        <v>0</v>
      </c>
      <c r="F27" s="92"/>
      <c r="G27" s="52"/>
      <c r="H27" s="58"/>
      <c r="I27" s="92"/>
      <c r="J27" s="52"/>
      <c r="K27" s="84"/>
      <c r="L27" s="57"/>
      <c r="M27" s="52"/>
      <c r="N27" s="84"/>
      <c r="O27" s="57">
        <f t="shared" si="1"/>
        <v>0</v>
      </c>
      <c r="P27" s="52">
        <f t="shared" si="1"/>
        <v>0</v>
      </c>
      <c r="Q27" s="58">
        <f t="shared" si="1"/>
        <v>0</v>
      </c>
    </row>
    <row r="28" spans="1:17" ht="25.5">
      <c r="A28" s="187" t="s">
        <v>189</v>
      </c>
      <c r="B28" s="188" t="s">
        <v>190</v>
      </c>
      <c r="C28" s="94">
        <v>0</v>
      </c>
      <c r="D28" s="66">
        <v>0</v>
      </c>
      <c r="E28" s="67">
        <v>0</v>
      </c>
      <c r="F28" s="92"/>
      <c r="G28" s="52"/>
      <c r="H28" s="58"/>
      <c r="I28" s="92"/>
      <c r="J28" s="52"/>
      <c r="K28" s="84"/>
      <c r="L28" s="57"/>
      <c r="M28" s="52"/>
      <c r="N28" s="84"/>
      <c r="O28" s="57">
        <f t="shared" si="1"/>
        <v>0</v>
      </c>
      <c r="P28" s="52">
        <f t="shared" si="1"/>
        <v>0</v>
      </c>
      <c r="Q28" s="58">
        <f t="shared" si="1"/>
        <v>0</v>
      </c>
    </row>
    <row r="29" spans="1:17" ht="25.5">
      <c r="A29" s="187" t="s">
        <v>192</v>
      </c>
      <c r="B29" s="188" t="s">
        <v>193</v>
      </c>
      <c r="C29" s="94">
        <v>3200000</v>
      </c>
      <c r="D29" s="66">
        <v>3478206</v>
      </c>
      <c r="E29" s="67">
        <v>3403206</v>
      </c>
      <c r="F29" s="92"/>
      <c r="G29" s="52"/>
      <c r="H29" s="58"/>
      <c r="I29" s="92"/>
      <c r="J29" s="52"/>
      <c r="K29" s="84"/>
      <c r="L29" s="57"/>
      <c r="M29" s="52"/>
      <c r="N29" s="84"/>
      <c r="O29" s="57">
        <f t="shared" si="1"/>
        <v>3200000</v>
      </c>
      <c r="P29" s="52">
        <f t="shared" si="1"/>
        <v>3478206</v>
      </c>
      <c r="Q29" s="58">
        <f t="shared" si="1"/>
        <v>3403206</v>
      </c>
    </row>
    <row r="30" spans="1:17" ht="25.5">
      <c r="A30" s="187" t="s">
        <v>194</v>
      </c>
      <c r="B30" s="188" t="s">
        <v>195</v>
      </c>
      <c r="C30" s="94">
        <v>0</v>
      </c>
      <c r="D30" s="66">
        <v>0</v>
      </c>
      <c r="E30" s="67">
        <v>0</v>
      </c>
      <c r="F30" s="92"/>
      <c r="G30" s="52"/>
      <c r="H30" s="58"/>
      <c r="I30" s="92"/>
      <c r="J30" s="52"/>
      <c r="K30" s="84"/>
      <c r="L30" s="57"/>
      <c r="M30" s="52"/>
      <c r="N30" s="84"/>
      <c r="O30" s="57">
        <f t="shared" si="1"/>
        <v>0</v>
      </c>
      <c r="P30" s="52">
        <f t="shared" si="1"/>
        <v>0</v>
      </c>
      <c r="Q30" s="58">
        <f t="shared" si="1"/>
        <v>0</v>
      </c>
    </row>
    <row r="31" spans="1:17" ht="25.5">
      <c r="A31" s="187" t="s">
        <v>197</v>
      </c>
      <c r="B31" s="188" t="s">
        <v>198</v>
      </c>
      <c r="C31" s="94">
        <v>0</v>
      </c>
      <c r="D31" s="66">
        <v>0</v>
      </c>
      <c r="E31" s="67">
        <v>0</v>
      </c>
      <c r="F31" s="92"/>
      <c r="G31" s="52"/>
      <c r="H31" s="58"/>
      <c r="I31" s="92"/>
      <c r="J31" s="52"/>
      <c r="K31" s="84"/>
      <c r="L31" s="57"/>
      <c r="M31" s="52"/>
      <c r="N31" s="84"/>
      <c r="O31" s="57">
        <f t="shared" si="1"/>
        <v>0</v>
      </c>
      <c r="P31" s="52">
        <f t="shared" si="1"/>
        <v>0</v>
      </c>
      <c r="Q31" s="58">
        <f t="shared" si="1"/>
        <v>0</v>
      </c>
    </row>
    <row r="32" spans="1:17" ht="12.75">
      <c r="A32" s="187" t="s">
        <v>199</v>
      </c>
      <c r="B32" s="188" t="s">
        <v>200</v>
      </c>
      <c r="C32" s="94">
        <v>0</v>
      </c>
      <c r="D32" s="66">
        <v>0</v>
      </c>
      <c r="E32" s="67">
        <v>0</v>
      </c>
      <c r="F32" s="92"/>
      <c r="G32" s="52"/>
      <c r="H32" s="58"/>
      <c r="I32" s="92"/>
      <c r="J32" s="52"/>
      <c r="K32" s="84"/>
      <c r="L32" s="57"/>
      <c r="M32" s="52"/>
      <c r="N32" s="84"/>
      <c r="O32" s="57">
        <f t="shared" si="1"/>
        <v>0</v>
      </c>
      <c r="P32" s="52">
        <f t="shared" si="1"/>
        <v>0</v>
      </c>
      <c r="Q32" s="58">
        <f t="shared" si="1"/>
        <v>0</v>
      </c>
    </row>
    <row r="33" spans="1:17" ht="12.75">
      <c r="A33" s="187" t="s">
        <v>201</v>
      </c>
      <c r="B33" s="188" t="s">
        <v>202</v>
      </c>
      <c r="C33" s="94">
        <v>0</v>
      </c>
      <c r="D33" s="66">
        <v>0</v>
      </c>
      <c r="E33" s="67">
        <v>0</v>
      </c>
      <c r="F33" s="92"/>
      <c r="G33" s="52"/>
      <c r="H33" s="58"/>
      <c r="I33" s="92"/>
      <c r="J33" s="52"/>
      <c r="K33" s="84"/>
      <c r="L33" s="57"/>
      <c r="M33" s="52"/>
      <c r="N33" s="84"/>
      <c r="O33" s="57">
        <f t="shared" si="1"/>
        <v>0</v>
      </c>
      <c r="P33" s="52">
        <f t="shared" si="1"/>
        <v>0</v>
      </c>
      <c r="Q33" s="58">
        <f t="shared" si="1"/>
        <v>0</v>
      </c>
    </row>
    <row r="34" spans="1:17" ht="25.5">
      <c r="A34" s="187" t="s">
        <v>203</v>
      </c>
      <c r="B34" s="188" t="s">
        <v>204</v>
      </c>
      <c r="C34" s="94">
        <v>3520000</v>
      </c>
      <c r="D34" s="66">
        <v>5469150</v>
      </c>
      <c r="E34" s="67">
        <v>5469150</v>
      </c>
      <c r="F34" s="92"/>
      <c r="G34" s="52"/>
      <c r="H34" s="58"/>
      <c r="I34" s="92"/>
      <c r="J34" s="52"/>
      <c r="K34" s="84"/>
      <c r="L34" s="57"/>
      <c r="M34" s="52"/>
      <c r="N34" s="84"/>
      <c r="O34" s="57">
        <f t="shared" si="1"/>
        <v>3520000</v>
      </c>
      <c r="P34" s="52">
        <f t="shared" si="1"/>
        <v>5469150</v>
      </c>
      <c r="Q34" s="58">
        <f t="shared" si="1"/>
        <v>5469150</v>
      </c>
    </row>
    <row r="35" spans="1:17" ht="12.75">
      <c r="A35" s="187" t="s">
        <v>207</v>
      </c>
      <c r="B35" s="188" t="s">
        <v>208</v>
      </c>
      <c r="C35" s="94">
        <v>10000000</v>
      </c>
      <c r="D35" s="66">
        <v>10000000</v>
      </c>
      <c r="E35" s="67">
        <v>0</v>
      </c>
      <c r="F35" s="92"/>
      <c r="G35" s="52"/>
      <c r="H35" s="58"/>
      <c r="I35" s="92"/>
      <c r="J35" s="52"/>
      <c r="K35" s="84"/>
      <c r="L35" s="57"/>
      <c r="M35" s="52"/>
      <c r="N35" s="84"/>
      <c r="O35" s="57">
        <f t="shared" si="1"/>
        <v>10000000</v>
      </c>
      <c r="P35" s="52">
        <f t="shared" si="1"/>
        <v>10000000</v>
      </c>
      <c r="Q35" s="58">
        <f t="shared" si="1"/>
        <v>0</v>
      </c>
    </row>
    <row r="36" spans="1:17" ht="25.5">
      <c r="A36" s="185" t="s">
        <v>209</v>
      </c>
      <c r="B36" s="186" t="s">
        <v>210</v>
      </c>
      <c r="C36" s="93">
        <f>SUM(C24:C35)</f>
        <v>16720000</v>
      </c>
      <c r="D36" s="63">
        <f aca="true" t="shared" si="4" ref="D36:N36">SUM(D24:D35)</f>
        <v>18947356</v>
      </c>
      <c r="E36" s="64">
        <f t="shared" si="4"/>
        <v>8872356</v>
      </c>
      <c r="F36" s="93">
        <f t="shared" si="4"/>
        <v>0</v>
      </c>
      <c r="G36" s="63">
        <f t="shared" si="4"/>
        <v>0</v>
      </c>
      <c r="H36" s="64">
        <f t="shared" si="4"/>
        <v>0</v>
      </c>
      <c r="I36" s="93">
        <f t="shared" si="4"/>
        <v>0</v>
      </c>
      <c r="J36" s="63">
        <f t="shared" si="4"/>
        <v>0</v>
      </c>
      <c r="K36" s="85">
        <f t="shared" si="4"/>
        <v>0</v>
      </c>
      <c r="L36" s="62">
        <f t="shared" si="4"/>
        <v>0</v>
      </c>
      <c r="M36" s="63">
        <f t="shared" si="4"/>
        <v>0</v>
      </c>
      <c r="N36" s="85">
        <f t="shared" si="4"/>
        <v>0</v>
      </c>
      <c r="O36" s="57">
        <f t="shared" si="1"/>
        <v>16720000</v>
      </c>
      <c r="P36" s="52">
        <f t="shared" si="1"/>
        <v>18947356</v>
      </c>
      <c r="Q36" s="58">
        <f t="shared" si="1"/>
        <v>8872356</v>
      </c>
    </row>
    <row r="37" spans="1:17" ht="12.75">
      <c r="A37" s="187" t="s">
        <v>211</v>
      </c>
      <c r="B37" s="188" t="s">
        <v>212</v>
      </c>
      <c r="C37" s="94">
        <v>0</v>
      </c>
      <c r="D37" s="66"/>
      <c r="E37" s="67"/>
      <c r="F37" s="92"/>
      <c r="G37" s="52"/>
      <c r="H37" s="58"/>
      <c r="I37" s="92"/>
      <c r="J37" s="52"/>
      <c r="K37" s="84"/>
      <c r="L37" s="57"/>
      <c r="M37" s="52"/>
      <c r="N37" s="84"/>
      <c r="O37" s="57">
        <f t="shared" si="1"/>
        <v>0</v>
      </c>
      <c r="P37" s="52">
        <f t="shared" si="1"/>
        <v>0</v>
      </c>
      <c r="Q37" s="58">
        <f t="shared" si="1"/>
        <v>0</v>
      </c>
    </row>
    <row r="38" spans="1:17" ht="12.75">
      <c r="A38" s="187" t="s">
        <v>213</v>
      </c>
      <c r="B38" s="188" t="s">
        <v>214</v>
      </c>
      <c r="C38" s="94">
        <v>202948189</v>
      </c>
      <c r="D38" s="66">
        <v>211211842</v>
      </c>
      <c r="E38" s="67">
        <v>210881842</v>
      </c>
      <c r="F38" s="92"/>
      <c r="G38" s="52"/>
      <c r="H38" s="58"/>
      <c r="I38" s="92"/>
      <c r="J38" s="52"/>
      <c r="K38" s="84"/>
      <c r="L38" s="57"/>
      <c r="M38" s="52"/>
      <c r="N38" s="84"/>
      <c r="O38" s="57">
        <f t="shared" si="1"/>
        <v>202948189</v>
      </c>
      <c r="P38" s="52">
        <f t="shared" si="1"/>
        <v>211211842</v>
      </c>
      <c r="Q38" s="58">
        <f t="shared" si="1"/>
        <v>210881842</v>
      </c>
    </row>
    <row r="39" spans="1:17" ht="12.75">
      <c r="A39" s="187" t="s">
        <v>215</v>
      </c>
      <c r="B39" s="188" t="s">
        <v>216</v>
      </c>
      <c r="C39" s="94">
        <v>3556000</v>
      </c>
      <c r="D39" s="66">
        <v>3556000</v>
      </c>
      <c r="E39" s="67"/>
      <c r="F39" s="92"/>
      <c r="G39" s="52"/>
      <c r="H39" s="58"/>
      <c r="I39" s="92"/>
      <c r="J39" s="52"/>
      <c r="K39" s="84"/>
      <c r="L39" s="57"/>
      <c r="M39" s="52"/>
      <c r="N39" s="84"/>
      <c r="O39" s="57">
        <f t="shared" si="1"/>
        <v>3556000</v>
      </c>
      <c r="P39" s="52">
        <f t="shared" si="1"/>
        <v>3556000</v>
      </c>
      <c r="Q39" s="58">
        <f t="shared" si="1"/>
        <v>0</v>
      </c>
    </row>
    <row r="40" spans="1:17" ht="12.75">
      <c r="A40" s="187" t="s">
        <v>217</v>
      </c>
      <c r="B40" s="188" t="s">
        <v>218</v>
      </c>
      <c r="C40" s="94">
        <v>13885418</v>
      </c>
      <c r="D40" s="66">
        <v>13885418</v>
      </c>
      <c r="E40" s="67">
        <v>4638016</v>
      </c>
      <c r="F40" s="92"/>
      <c r="G40" s="52"/>
      <c r="H40" s="58"/>
      <c r="I40" s="92"/>
      <c r="J40" s="52">
        <v>143867</v>
      </c>
      <c r="K40" s="84">
        <v>143867</v>
      </c>
      <c r="L40" s="57"/>
      <c r="M40" s="52">
        <v>316458</v>
      </c>
      <c r="N40" s="84">
        <v>316458</v>
      </c>
      <c r="O40" s="57">
        <f t="shared" si="1"/>
        <v>13885418</v>
      </c>
      <c r="P40" s="52">
        <f t="shared" si="1"/>
        <v>14345743</v>
      </c>
      <c r="Q40" s="58">
        <f t="shared" si="1"/>
        <v>5098341</v>
      </c>
    </row>
    <row r="41" spans="1:17" ht="12.75">
      <c r="A41" s="187" t="s">
        <v>219</v>
      </c>
      <c r="B41" s="188" t="s">
        <v>220</v>
      </c>
      <c r="C41" s="94">
        <v>0</v>
      </c>
      <c r="D41" s="66"/>
      <c r="E41" s="67"/>
      <c r="F41" s="92"/>
      <c r="G41" s="52"/>
      <c r="H41" s="58"/>
      <c r="I41" s="92"/>
      <c r="J41" s="52"/>
      <c r="K41" s="84"/>
      <c r="L41" s="57"/>
      <c r="M41" s="52"/>
      <c r="N41" s="84"/>
      <c r="O41" s="57">
        <f t="shared" si="1"/>
        <v>0</v>
      </c>
      <c r="P41" s="52">
        <f t="shared" si="1"/>
        <v>0</v>
      </c>
      <c r="Q41" s="58">
        <f t="shared" si="1"/>
        <v>0</v>
      </c>
    </row>
    <row r="42" spans="1:17" ht="12.75">
      <c r="A42" s="187" t="s">
        <v>221</v>
      </c>
      <c r="B42" s="188" t="s">
        <v>222</v>
      </c>
      <c r="C42" s="94">
        <v>0</v>
      </c>
      <c r="D42" s="66">
        <v>0</v>
      </c>
      <c r="E42" s="67">
        <v>0</v>
      </c>
      <c r="F42" s="92"/>
      <c r="G42" s="52"/>
      <c r="H42" s="58"/>
      <c r="I42" s="92"/>
      <c r="J42" s="52"/>
      <c r="K42" s="84"/>
      <c r="L42" s="57"/>
      <c r="M42" s="52"/>
      <c r="N42" s="84"/>
      <c r="O42" s="57">
        <f t="shared" si="1"/>
        <v>0</v>
      </c>
      <c r="P42" s="52">
        <f t="shared" si="1"/>
        <v>0</v>
      </c>
      <c r="Q42" s="58">
        <f t="shared" si="1"/>
        <v>0</v>
      </c>
    </row>
    <row r="43" spans="1:17" ht="12.75">
      <c r="A43" s="187" t="s">
        <v>223</v>
      </c>
      <c r="B43" s="188" t="s">
        <v>224</v>
      </c>
      <c r="C43" s="94">
        <v>59989074</v>
      </c>
      <c r="D43" s="66">
        <v>26587411</v>
      </c>
      <c r="E43" s="67">
        <v>3892796</v>
      </c>
      <c r="F43" s="92"/>
      <c r="G43" s="52"/>
      <c r="H43" s="58"/>
      <c r="I43" s="92"/>
      <c r="J43" s="52">
        <v>38843</v>
      </c>
      <c r="K43" s="84">
        <v>38843</v>
      </c>
      <c r="L43" s="57"/>
      <c r="M43" s="52">
        <v>15823</v>
      </c>
      <c r="N43" s="84">
        <v>15822</v>
      </c>
      <c r="O43" s="57">
        <f t="shared" si="1"/>
        <v>59989074</v>
      </c>
      <c r="P43" s="52">
        <f t="shared" si="1"/>
        <v>26642077</v>
      </c>
      <c r="Q43" s="58">
        <f t="shared" si="1"/>
        <v>3947461</v>
      </c>
    </row>
    <row r="44" spans="1:17" ht="12.75">
      <c r="A44" s="185" t="s">
        <v>225</v>
      </c>
      <c r="B44" s="186" t="s">
        <v>226</v>
      </c>
      <c r="C44" s="93">
        <f>SUM(C37:C43)</f>
        <v>280378681</v>
      </c>
      <c r="D44" s="63">
        <f aca="true" t="shared" si="5" ref="D44:N44">SUM(D37:D43)</f>
        <v>255240671</v>
      </c>
      <c r="E44" s="64">
        <f t="shared" si="5"/>
        <v>219412654</v>
      </c>
      <c r="F44" s="93">
        <f t="shared" si="5"/>
        <v>0</v>
      </c>
      <c r="G44" s="63">
        <f t="shared" si="5"/>
        <v>0</v>
      </c>
      <c r="H44" s="64">
        <f t="shared" si="5"/>
        <v>0</v>
      </c>
      <c r="I44" s="93">
        <f t="shared" si="5"/>
        <v>0</v>
      </c>
      <c r="J44" s="63">
        <f t="shared" si="5"/>
        <v>182710</v>
      </c>
      <c r="K44" s="85">
        <f t="shared" si="5"/>
        <v>182710</v>
      </c>
      <c r="L44" s="62">
        <f t="shared" si="5"/>
        <v>0</v>
      </c>
      <c r="M44" s="63">
        <f t="shared" si="5"/>
        <v>332281</v>
      </c>
      <c r="N44" s="85">
        <f t="shared" si="5"/>
        <v>332280</v>
      </c>
      <c r="O44" s="57">
        <f t="shared" si="1"/>
        <v>280378681</v>
      </c>
      <c r="P44" s="52">
        <f t="shared" si="1"/>
        <v>255755662</v>
      </c>
      <c r="Q44" s="58">
        <f t="shared" si="1"/>
        <v>219927644</v>
      </c>
    </row>
    <row r="45" spans="1:17" ht="12.75">
      <c r="A45" s="187" t="s">
        <v>227</v>
      </c>
      <c r="B45" s="188" t="s">
        <v>228</v>
      </c>
      <c r="C45" s="94"/>
      <c r="D45" s="66">
        <v>70743160</v>
      </c>
      <c r="E45" s="67">
        <v>32038241</v>
      </c>
      <c r="F45" s="92"/>
      <c r="G45" s="52"/>
      <c r="H45" s="58"/>
      <c r="I45" s="92"/>
      <c r="J45" s="52"/>
      <c r="K45" s="84"/>
      <c r="L45" s="57"/>
      <c r="M45" s="52"/>
      <c r="N45" s="84"/>
      <c r="O45" s="57">
        <f t="shared" si="1"/>
        <v>0</v>
      </c>
      <c r="P45" s="52">
        <f t="shared" si="1"/>
        <v>70743160</v>
      </c>
      <c r="Q45" s="58">
        <f t="shared" si="1"/>
        <v>32038241</v>
      </c>
    </row>
    <row r="46" spans="1:17" ht="12.75">
      <c r="A46" s="187" t="s">
        <v>229</v>
      </c>
      <c r="B46" s="188" t="s">
        <v>230</v>
      </c>
      <c r="C46" s="94">
        <v>0</v>
      </c>
      <c r="D46" s="66">
        <v>0</v>
      </c>
      <c r="E46" s="67">
        <v>0</v>
      </c>
      <c r="F46" s="92"/>
      <c r="G46" s="52"/>
      <c r="H46" s="58"/>
      <c r="I46" s="92"/>
      <c r="J46" s="52"/>
      <c r="K46" s="84"/>
      <c r="L46" s="57"/>
      <c r="M46" s="52"/>
      <c r="N46" s="84"/>
      <c r="O46" s="57">
        <f t="shared" si="1"/>
        <v>0</v>
      </c>
      <c r="P46" s="52">
        <f t="shared" si="1"/>
        <v>0</v>
      </c>
      <c r="Q46" s="58">
        <f t="shared" si="1"/>
        <v>0</v>
      </c>
    </row>
    <row r="47" spans="1:17" ht="12.75">
      <c r="A47" s="187" t="s">
        <v>231</v>
      </c>
      <c r="B47" s="188" t="s">
        <v>232</v>
      </c>
      <c r="C47" s="94">
        <v>0</v>
      </c>
      <c r="D47" s="66">
        <v>0</v>
      </c>
      <c r="E47" s="67">
        <v>0</v>
      </c>
      <c r="F47" s="92"/>
      <c r="G47" s="52"/>
      <c r="H47" s="58"/>
      <c r="I47" s="92"/>
      <c r="J47" s="52"/>
      <c r="K47" s="84"/>
      <c r="L47" s="57"/>
      <c r="M47" s="52"/>
      <c r="N47" s="84"/>
      <c r="O47" s="57">
        <f t="shared" si="1"/>
        <v>0</v>
      </c>
      <c r="P47" s="52">
        <f t="shared" si="1"/>
        <v>0</v>
      </c>
      <c r="Q47" s="58">
        <f t="shared" si="1"/>
        <v>0</v>
      </c>
    </row>
    <row r="48" spans="1:17" ht="12.75">
      <c r="A48" s="187" t="s">
        <v>233</v>
      </c>
      <c r="B48" s="188" t="s">
        <v>234</v>
      </c>
      <c r="C48" s="94"/>
      <c r="D48" s="66">
        <v>19100353</v>
      </c>
      <c r="E48" s="67">
        <v>8650325</v>
      </c>
      <c r="F48" s="92"/>
      <c r="G48" s="52"/>
      <c r="H48" s="58"/>
      <c r="I48" s="92"/>
      <c r="J48" s="52"/>
      <c r="K48" s="84"/>
      <c r="L48" s="57"/>
      <c r="M48" s="52"/>
      <c r="N48" s="84"/>
      <c r="O48" s="57">
        <f t="shared" si="1"/>
        <v>0</v>
      </c>
      <c r="P48" s="52">
        <f t="shared" si="1"/>
        <v>19100353</v>
      </c>
      <c r="Q48" s="58">
        <f t="shared" si="1"/>
        <v>8650325</v>
      </c>
    </row>
    <row r="49" spans="1:17" ht="12.75">
      <c r="A49" s="185" t="s">
        <v>235</v>
      </c>
      <c r="B49" s="186" t="s">
        <v>236</v>
      </c>
      <c r="C49" s="93">
        <f>SUM(C45:C48)</f>
        <v>0</v>
      </c>
      <c r="D49" s="63">
        <f aca="true" t="shared" si="6" ref="D49:N49">SUM(D45:D48)</f>
        <v>89843513</v>
      </c>
      <c r="E49" s="64">
        <f t="shared" si="6"/>
        <v>40688566</v>
      </c>
      <c r="F49" s="93">
        <f t="shared" si="6"/>
        <v>0</v>
      </c>
      <c r="G49" s="63">
        <f t="shared" si="6"/>
        <v>0</v>
      </c>
      <c r="H49" s="64">
        <f t="shared" si="6"/>
        <v>0</v>
      </c>
      <c r="I49" s="93">
        <f t="shared" si="6"/>
        <v>0</v>
      </c>
      <c r="J49" s="63">
        <f t="shared" si="6"/>
        <v>0</v>
      </c>
      <c r="K49" s="85">
        <f t="shared" si="6"/>
        <v>0</v>
      </c>
      <c r="L49" s="62">
        <f t="shared" si="6"/>
        <v>0</v>
      </c>
      <c r="M49" s="63">
        <f t="shared" si="6"/>
        <v>0</v>
      </c>
      <c r="N49" s="85">
        <f t="shared" si="6"/>
        <v>0</v>
      </c>
      <c r="O49" s="57">
        <f t="shared" si="1"/>
        <v>0</v>
      </c>
      <c r="P49" s="52">
        <f t="shared" si="1"/>
        <v>89843513</v>
      </c>
      <c r="Q49" s="58">
        <f t="shared" si="1"/>
        <v>40688566</v>
      </c>
    </row>
    <row r="50" spans="1:17" ht="25.5">
      <c r="A50" s="187" t="s">
        <v>237</v>
      </c>
      <c r="B50" s="188" t="s">
        <v>238</v>
      </c>
      <c r="C50" s="94">
        <v>0</v>
      </c>
      <c r="D50" s="66">
        <v>0</v>
      </c>
      <c r="E50" s="67">
        <v>0</v>
      </c>
      <c r="F50" s="92"/>
      <c r="G50" s="52"/>
      <c r="H50" s="58"/>
      <c r="I50" s="92"/>
      <c r="J50" s="52"/>
      <c r="K50" s="84"/>
      <c r="L50" s="57"/>
      <c r="M50" s="52"/>
      <c r="N50" s="84"/>
      <c r="O50" s="57">
        <f t="shared" si="1"/>
        <v>0</v>
      </c>
      <c r="P50" s="52">
        <f t="shared" si="1"/>
        <v>0</v>
      </c>
      <c r="Q50" s="58">
        <f t="shared" si="1"/>
        <v>0</v>
      </c>
    </row>
    <row r="51" spans="1:17" ht="25.5">
      <c r="A51" s="187" t="s">
        <v>239</v>
      </c>
      <c r="B51" s="188" t="s">
        <v>240</v>
      </c>
      <c r="C51" s="94">
        <v>0</v>
      </c>
      <c r="D51" s="66">
        <v>0</v>
      </c>
      <c r="E51" s="67">
        <v>0</v>
      </c>
      <c r="F51" s="92"/>
      <c r="G51" s="52"/>
      <c r="H51" s="58"/>
      <c r="I51" s="92"/>
      <c r="J51" s="52"/>
      <c r="K51" s="84"/>
      <c r="L51" s="57"/>
      <c r="M51" s="52"/>
      <c r="N51" s="84"/>
      <c r="O51" s="57">
        <f t="shared" si="1"/>
        <v>0</v>
      </c>
      <c r="P51" s="52">
        <f t="shared" si="1"/>
        <v>0</v>
      </c>
      <c r="Q51" s="58">
        <f t="shared" si="1"/>
        <v>0</v>
      </c>
    </row>
    <row r="52" spans="1:17" ht="25.5">
      <c r="A52" s="187" t="s">
        <v>248</v>
      </c>
      <c r="B52" s="188" t="s">
        <v>249</v>
      </c>
      <c r="C52" s="94">
        <v>0</v>
      </c>
      <c r="D52" s="66">
        <v>0</v>
      </c>
      <c r="E52" s="67">
        <v>0</v>
      </c>
      <c r="F52" s="92"/>
      <c r="G52" s="52"/>
      <c r="H52" s="58"/>
      <c r="I52" s="92"/>
      <c r="J52" s="52"/>
      <c r="K52" s="84"/>
      <c r="L52" s="57"/>
      <c r="M52" s="52"/>
      <c r="N52" s="84"/>
      <c r="O52" s="57">
        <f t="shared" si="1"/>
        <v>0</v>
      </c>
      <c r="P52" s="52">
        <f t="shared" si="1"/>
        <v>0</v>
      </c>
      <c r="Q52" s="58">
        <f t="shared" si="1"/>
        <v>0</v>
      </c>
    </row>
    <row r="53" spans="1:17" ht="25.5">
      <c r="A53" s="187" t="s">
        <v>251</v>
      </c>
      <c r="B53" s="188" t="s">
        <v>252</v>
      </c>
      <c r="C53" s="94">
        <v>0</v>
      </c>
      <c r="D53" s="66">
        <v>0</v>
      </c>
      <c r="E53" s="67">
        <v>0</v>
      </c>
      <c r="F53" s="92"/>
      <c r="G53" s="52"/>
      <c r="H53" s="58"/>
      <c r="I53" s="92"/>
      <c r="J53" s="52"/>
      <c r="K53" s="84"/>
      <c r="L53" s="57"/>
      <c r="M53" s="52"/>
      <c r="N53" s="84"/>
      <c r="O53" s="57">
        <f t="shared" si="1"/>
        <v>0</v>
      </c>
      <c r="P53" s="52">
        <f t="shared" si="1"/>
        <v>0</v>
      </c>
      <c r="Q53" s="58">
        <f t="shared" si="1"/>
        <v>0</v>
      </c>
    </row>
    <row r="54" spans="1:17" ht="25.5">
      <c r="A54" s="187" t="s">
        <v>254</v>
      </c>
      <c r="B54" s="188" t="s">
        <v>255</v>
      </c>
      <c r="C54" s="94">
        <v>0</v>
      </c>
      <c r="D54" s="66">
        <v>0</v>
      </c>
      <c r="E54" s="67">
        <v>0</v>
      </c>
      <c r="F54" s="92"/>
      <c r="G54" s="52"/>
      <c r="H54" s="58"/>
      <c r="I54" s="92"/>
      <c r="J54" s="52"/>
      <c r="K54" s="84"/>
      <c r="L54" s="57"/>
      <c r="M54" s="52"/>
      <c r="N54" s="84"/>
      <c r="O54" s="57">
        <f t="shared" si="1"/>
        <v>0</v>
      </c>
      <c r="P54" s="52">
        <f t="shared" si="1"/>
        <v>0</v>
      </c>
      <c r="Q54" s="58">
        <f t="shared" si="1"/>
        <v>0</v>
      </c>
    </row>
    <row r="55" spans="1:17" ht="12.75">
      <c r="A55" s="187" t="s">
        <v>257</v>
      </c>
      <c r="B55" s="188" t="s">
        <v>258</v>
      </c>
      <c r="C55" s="94">
        <v>0</v>
      </c>
      <c r="D55" s="66">
        <v>0</v>
      </c>
      <c r="E55" s="67">
        <v>0</v>
      </c>
      <c r="F55" s="92"/>
      <c r="G55" s="52"/>
      <c r="H55" s="58"/>
      <c r="I55" s="92"/>
      <c r="J55" s="52"/>
      <c r="K55" s="84"/>
      <c r="L55" s="57"/>
      <c r="M55" s="52"/>
      <c r="N55" s="84"/>
      <c r="O55" s="57">
        <f t="shared" si="1"/>
        <v>0</v>
      </c>
      <c r="P55" s="52">
        <f t="shared" si="1"/>
        <v>0</v>
      </c>
      <c r="Q55" s="58">
        <f t="shared" si="1"/>
        <v>0</v>
      </c>
    </row>
    <row r="56" spans="1:17" ht="25.5">
      <c r="A56" s="187" t="s">
        <v>259</v>
      </c>
      <c r="B56" s="188" t="s">
        <v>260</v>
      </c>
      <c r="C56" s="94">
        <v>0</v>
      </c>
      <c r="D56" s="66"/>
      <c r="E56" s="67"/>
      <c r="F56" s="92"/>
      <c r="G56" s="52"/>
      <c r="H56" s="58"/>
      <c r="I56" s="92"/>
      <c r="J56" s="52"/>
      <c r="K56" s="84"/>
      <c r="L56" s="57"/>
      <c r="M56" s="52"/>
      <c r="N56" s="84"/>
      <c r="O56" s="57">
        <f t="shared" si="1"/>
        <v>0</v>
      </c>
      <c r="P56" s="52">
        <f t="shared" si="1"/>
        <v>0</v>
      </c>
      <c r="Q56" s="58">
        <f t="shared" si="1"/>
        <v>0</v>
      </c>
    </row>
    <row r="57" spans="1:17" ht="25.5">
      <c r="A57" s="185" t="s">
        <v>261</v>
      </c>
      <c r="B57" s="186" t="s">
        <v>262</v>
      </c>
      <c r="C57" s="93">
        <f>SUM(C50:C56)</f>
        <v>0</v>
      </c>
      <c r="D57" s="63">
        <f aca="true" t="shared" si="7" ref="D57:N57">SUM(D50:D56)</f>
        <v>0</v>
      </c>
      <c r="E57" s="64">
        <f t="shared" si="7"/>
        <v>0</v>
      </c>
      <c r="F57" s="93">
        <f t="shared" si="7"/>
        <v>0</v>
      </c>
      <c r="G57" s="63">
        <f t="shared" si="7"/>
        <v>0</v>
      </c>
      <c r="H57" s="64">
        <f t="shared" si="7"/>
        <v>0</v>
      </c>
      <c r="I57" s="93">
        <f t="shared" si="7"/>
        <v>0</v>
      </c>
      <c r="J57" s="63">
        <f t="shared" si="7"/>
        <v>0</v>
      </c>
      <c r="K57" s="85">
        <f t="shared" si="7"/>
        <v>0</v>
      </c>
      <c r="L57" s="62">
        <f t="shared" si="7"/>
        <v>0</v>
      </c>
      <c r="M57" s="63">
        <f t="shared" si="7"/>
        <v>0</v>
      </c>
      <c r="N57" s="85">
        <f t="shared" si="7"/>
        <v>0</v>
      </c>
      <c r="O57" s="57">
        <f t="shared" si="1"/>
        <v>0</v>
      </c>
      <c r="P57" s="52">
        <f t="shared" si="1"/>
        <v>0</v>
      </c>
      <c r="Q57" s="58">
        <f t="shared" si="1"/>
        <v>0</v>
      </c>
    </row>
    <row r="58" spans="1:17" ht="12.75">
      <c r="A58" s="185" t="s">
        <v>263</v>
      </c>
      <c r="B58" s="186" t="s">
        <v>264</v>
      </c>
      <c r="C58" s="93">
        <f>SUM(C9+C10+C16+C23+C36+C44+C49+C57)</f>
        <v>714467871</v>
      </c>
      <c r="D58" s="63">
        <f aca="true" t="shared" si="8" ref="D58:N58">SUM(D9+D10+D16+D23+D36+D44+D49+D57)</f>
        <v>851063552</v>
      </c>
      <c r="E58" s="64">
        <f t="shared" si="8"/>
        <v>666960990</v>
      </c>
      <c r="F58" s="93">
        <f t="shared" si="8"/>
        <v>143913924</v>
      </c>
      <c r="G58" s="63">
        <f t="shared" si="8"/>
        <v>149633815</v>
      </c>
      <c r="H58" s="64">
        <f t="shared" si="8"/>
        <v>139351909</v>
      </c>
      <c r="I58" s="93">
        <f t="shared" si="8"/>
        <v>169119125</v>
      </c>
      <c r="J58" s="63">
        <f t="shared" si="8"/>
        <v>176006968</v>
      </c>
      <c r="K58" s="85">
        <f t="shared" si="8"/>
        <v>155584577</v>
      </c>
      <c r="L58" s="62">
        <f t="shared" si="8"/>
        <v>8450087</v>
      </c>
      <c r="M58" s="63">
        <f t="shared" si="8"/>
        <v>16216862</v>
      </c>
      <c r="N58" s="85">
        <f t="shared" si="8"/>
        <v>14785982</v>
      </c>
      <c r="O58" s="57">
        <f t="shared" si="1"/>
        <v>1035951007</v>
      </c>
      <c r="P58" s="52">
        <f t="shared" si="1"/>
        <v>1192921197</v>
      </c>
      <c r="Q58" s="58">
        <f t="shared" si="1"/>
        <v>976683458</v>
      </c>
    </row>
    <row r="59" spans="1:17" ht="12.75">
      <c r="A59" s="187" t="s">
        <v>106</v>
      </c>
      <c r="B59" s="188" t="s">
        <v>27</v>
      </c>
      <c r="C59" s="92"/>
      <c r="D59" s="52"/>
      <c r="E59" s="58"/>
      <c r="F59" s="92"/>
      <c r="G59" s="52"/>
      <c r="H59" s="58"/>
      <c r="I59" s="92"/>
      <c r="J59" s="52"/>
      <c r="K59" s="84"/>
      <c r="L59" s="57"/>
      <c r="M59" s="52"/>
      <c r="N59" s="84"/>
      <c r="O59" s="57">
        <f t="shared" si="1"/>
        <v>0</v>
      </c>
      <c r="P59" s="52">
        <f t="shared" si="1"/>
        <v>0</v>
      </c>
      <c r="Q59" s="58">
        <f t="shared" si="1"/>
        <v>0</v>
      </c>
    </row>
    <row r="60" spans="1:17" ht="25.5">
      <c r="A60" s="187" t="s">
        <v>109</v>
      </c>
      <c r="B60" s="188" t="s">
        <v>28</v>
      </c>
      <c r="C60" s="92"/>
      <c r="D60" s="52"/>
      <c r="E60" s="58"/>
      <c r="F60" s="92"/>
      <c r="G60" s="52"/>
      <c r="H60" s="58"/>
      <c r="I60" s="92"/>
      <c r="J60" s="52"/>
      <c r="K60" s="84"/>
      <c r="L60" s="57"/>
      <c r="M60" s="52"/>
      <c r="N60" s="84"/>
      <c r="O60" s="57">
        <f t="shared" si="1"/>
        <v>0</v>
      </c>
      <c r="P60" s="52">
        <f t="shared" si="1"/>
        <v>0</v>
      </c>
      <c r="Q60" s="58">
        <f t="shared" si="1"/>
        <v>0</v>
      </c>
    </row>
    <row r="61" spans="1:17" ht="12.75">
      <c r="A61" s="187" t="s">
        <v>116</v>
      </c>
      <c r="B61" s="188" t="s">
        <v>29</v>
      </c>
      <c r="C61" s="92"/>
      <c r="D61" s="52"/>
      <c r="E61" s="58"/>
      <c r="F61" s="92"/>
      <c r="G61" s="52"/>
      <c r="H61" s="58"/>
      <c r="I61" s="92"/>
      <c r="J61" s="52"/>
      <c r="K61" s="84"/>
      <c r="L61" s="57"/>
      <c r="M61" s="52"/>
      <c r="N61" s="84"/>
      <c r="O61" s="57">
        <f t="shared" si="1"/>
        <v>0</v>
      </c>
      <c r="P61" s="52">
        <f t="shared" si="1"/>
        <v>0</v>
      </c>
      <c r="Q61" s="58">
        <f t="shared" si="1"/>
        <v>0</v>
      </c>
    </row>
    <row r="62" spans="1:17" ht="12.75">
      <c r="A62" s="185" t="s">
        <v>110</v>
      </c>
      <c r="B62" s="186" t="s">
        <v>30</v>
      </c>
      <c r="C62" s="92">
        <f>SUM(C59:C61)</f>
        <v>0</v>
      </c>
      <c r="D62" s="52">
        <f aca="true" t="shared" si="9" ref="D62:N62">SUM(D59:D61)</f>
        <v>0</v>
      </c>
      <c r="E62" s="58">
        <f t="shared" si="9"/>
        <v>0</v>
      </c>
      <c r="F62" s="92">
        <f t="shared" si="9"/>
        <v>0</v>
      </c>
      <c r="G62" s="52">
        <f t="shared" si="9"/>
        <v>0</v>
      </c>
      <c r="H62" s="58">
        <f t="shared" si="9"/>
        <v>0</v>
      </c>
      <c r="I62" s="92">
        <f t="shared" si="9"/>
        <v>0</v>
      </c>
      <c r="J62" s="52">
        <f t="shared" si="9"/>
        <v>0</v>
      </c>
      <c r="K62" s="84">
        <f t="shared" si="9"/>
        <v>0</v>
      </c>
      <c r="L62" s="57">
        <f t="shared" si="9"/>
        <v>0</v>
      </c>
      <c r="M62" s="52">
        <f t="shared" si="9"/>
        <v>0</v>
      </c>
      <c r="N62" s="84">
        <f t="shared" si="9"/>
        <v>0</v>
      </c>
      <c r="O62" s="57">
        <f t="shared" si="1"/>
        <v>0</v>
      </c>
      <c r="P62" s="52">
        <f t="shared" si="1"/>
        <v>0</v>
      </c>
      <c r="Q62" s="58">
        <f t="shared" si="1"/>
        <v>0</v>
      </c>
    </row>
    <row r="63" spans="1:17" ht="12.75">
      <c r="A63" s="187" t="s">
        <v>119</v>
      </c>
      <c r="B63" s="188" t="s">
        <v>31</v>
      </c>
      <c r="C63" s="92"/>
      <c r="D63" s="52"/>
      <c r="E63" s="58"/>
      <c r="F63" s="92"/>
      <c r="G63" s="52"/>
      <c r="H63" s="58"/>
      <c r="I63" s="92"/>
      <c r="J63" s="52"/>
      <c r="K63" s="84"/>
      <c r="L63" s="57"/>
      <c r="M63" s="52"/>
      <c r="N63" s="84"/>
      <c r="O63" s="57">
        <f t="shared" si="1"/>
        <v>0</v>
      </c>
      <c r="P63" s="52">
        <f t="shared" si="1"/>
        <v>0</v>
      </c>
      <c r="Q63" s="58">
        <f t="shared" si="1"/>
        <v>0</v>
      </c>
    </row>
    <row r="64" spans="1:17" ht="12.75">
      <c r="A64" s="187" t="s">
        <v>122</v>
      </c>
      <c r="B64" s="188" t="s">
        <v>32</v>
      </c>
      <c r="C64" s="93"/>
      <c r="D64" s="63"/>
      <c r="E64" s="64"/>
      <c r="F64" s="92"/>
      <c r="G64" s="52"/>
      <c r="H64" s="58"/>
      <c r="I64" s="92"/>
      <c r="J64" s="52"/>
      <c r="K64" s="84"/>
      <c r="L64" s="57"/>
      <c r="M64" s="52"/>
      <c r="N64" s="84"/>
      <c r="O64" s="57">
        <f t="shared" si="1"/>
        <v>0</v>
      </c>
      <c r="P64" s="52">
        <f t="shared" si="1"/>
        <v>0</v>
      </c>
      <c r="Q64" s="58">
        <f t="shared" si="1"/>
        <v>0</v>
      </c>
    </row>
    <row r="65" spans="1:17" ht="12.75">
      <c r="A65" s="187" t="s">
        <v>125</v>
      </c>
      <c r="B65" s="188" t="s">
        <v>33</v>
      </c>
      <c r="C65" s="94"/>
      <c r="D65" s="66"/>
      <c r="E65" s="67"/>
      <c r="F65" s="92"/>
      <c r="G65" s="52"/>
      <c r="H65" s="58"/>
      <c r="I65" s="92"/>
      <c r="J65" s="52"/>
      <c r="K65" s="84"/>
      <c r="L65" s="57"/>
      <c r="M65" s="52"/>
      <c r="N65" s="84"/>
      <c r="O65" s="57">
        <f t="shared" si="1"/>
        <v>0</v>
      </c>
      <c r="P65" s="52">
        <f t="shared" si="1"/>
        <v>0</v>
      </c>
      <c r="Q65" s="58">
        <f t="shared" si="1"/>
        <v>0</v>
      </c>
    </row>
    <row r="66" spans="1:17" ht="12.75">
      <c r="A66" s="187" t="s">
        <v>126</v>
      </c>
      <c r="B66" s="188" t="s">
        <v>34</v>
      </c>
      <c r="C66" s="94"/>
      <c r="D66" s="66"/>
      <c r="E66" s="67"/>
      <c r="F66" s="92"/>
      <c r="G66" s="52"/>
      <c r="H66" s="58"/>
      <c r="I66" s="92"/>
      <c r="J66" s="52"/>
      <c r="K66" s="84"/>
      <c r="L66" s="57"/>
      <c r="M66" s="52"/>
      <c r="N66" s="84"/>
      <c r="O66" s="57">
        <f t="shared" si="1"/>
        <v>0</v>
      </c>
      <c r="P66" s="52">
        <f t="shared" si="1"/>
        <v>0</v>
      </c>
      <c r="Q66" s="58">
        <f t="shared" si="1"/>
        <v>0</v>
      </c>
    </row>
    <row r="67" spans="1:17" ht="12.75">
      <c r="A67" s="185" t="s">
        <v>128</v>
      </c>
      <c r="B67" s="186" t="s">
        <v>35</v>
      </c>
      <c r="C67" s="93">
        <f>SUM(C63:C66)</f>
        <v>0</v>
      </c>
      <c r="D67" s="63">
        <f aca="true" t="shared" si="10" ref="D67:N67">SUM(D63:D66)</f>
        <v>0</v>
      </c>
      <c r="E67" s="64">
        <f t="shared" si="10"/>
        <v>0</v>
      </c>
      <c r="F67" s="93">
        <f t="shared" si="10"/>
        <v>0</v>
      </c>
      <c r="G67" s="63">
        <f t="shared" si="10"/>
        <v>0</v>
      </c>
      <c r="H67" s="64">
        <f t="shared" si="10"/>
        <v>0</v>
      </c>
      <c r="I67" s="93">
        <f t="shared" si="10"/>
        <v>0</v>
      </c>
      <c r="J67" s="63">
        <f t="shared" si="10"/>
        <v>0</v>
      </c>
      <c r="K67" s="85">
        <f t="shared" si="10"/>
        <v>0</v>
      </c>
      <c r="L67" s="62">
        <f t="shared" si="10"/>
        <v>0</v>
      </c>
      <c r="M67" s="63">
        <f t="shared" si="10"/>
        <v>0</v>
      </c>
      <c r="N67" s="85">
        <f t="shared" si="10"/>
        <v>0</v>
      </c>
      <c r="O67" s="57">
        <f t="shared" si="1"/>
        <v>0</v>
      </c>
      <c r="P67" s="52">
        <f t="shared" si="1"/>
        <v>0</v>
      </c>
      <c r="Q67" s="58">
        <f t="shared" si="1"/>
        <v>0</v>
      </c>
    </row>
    <row r="68" spans="1:17" ht="12.75">
      <c r="A68" s="187" t="s">
        <v>129</v>
      </c>
      <c r="B68" s="188" t="s">
        <v>36</v>
      </c>
      <c r="C68" s="94">
        <v>13454230</v>
      </c>
      <c r="D68" s="66">
        <v>13454230</v>
      </c>
      <c r="E68" s="67">
        <v>10327424</v>
      </c>
      <c r="F68" s="92"/>
      <c r="G68" s="52"/>
      <c r="H68" s="58"/>
      <c r="I68" s="92"/>
      <c r="J68" s="52"/>
      <c r="K68" s="84"/>
      <c r="L68" s="57"/>
      <c r="M68" s="52"/>
      <c r="N68" s="84"/>
      <c r="O68" s="57">
        <f t="shared" si="1"/>
        <v>13454230</v>
      </c>
      <c r="P68" s="52">
        <f t="shared" si="1"/>
        <v>13454230</v>
      </c>
      <c r="Q68" s="58">
        <f t="shared" si="1"/>
        <v>10327424</v>
      </c>
    </row>
    <row r="69" spans="1:17" ht="12.75">
      <c r="A69" s="187" t="s">
        <v>131</v>
      </c>
      <c r="B69" s="188" t="s">
        <v>37</v>
      </c>
      <c r="C69" s="94"/>
      <c r="D69" s="66"/>
      <c r="E69" s="67"/>
      <c r="F69" s="92"/>
      <c r="G69" s="52"/>
      <c r="H69" s="58"/>
      <c r="I69" s="92"/>
      <c r="J69" s="52"/>
      <c r="K69" s="84"/>
      <c r="L69" s="57"/>
      <c r="M69" s="52"/>
      <c r="N69" s="84"/>
      <c r="O69" s="57">
        <f t="shared" si="1"/>
        <v>0</v>
      </c>
      <c r="P69" s="52">
        <f t="shared" si="1"/>
        <v>0</v>
      </c>
      <c r="Q69" s="58">
        <f t="shared" si="1"/>
        <v>0</v>
      </c>
    </row>
    <row r="70" spans="1:17" ht="12.75">
      <c r="A70" s="187" t="s">
        <v>133</v>
      </c>
      <c r="B70" s="188" t="s">
        <v>38</v>
      </c>
      <c r="C70" s="94">
        <v>245227834</v>
      </c>
      <c r="D70" s="66">
        <v>245227834</v>
      </c>
      <c r="E70" s="67">
        <v>213801250</v>
      </c>
      <c r="F70" s="92"/>
      <c r="G70" s="52"/>
      <c r="H70" s="58"/>
      <c r="I70" s="92"/>
      <c r="J70" s="52"/>
      <c r="K70" s="84"/>
      <c r="L70" s="57"/>
      <c r="M70" s="52"/>
      <c r="N70" s="84"/>
      <c r="O70" s="57">
        <f t="shared" si="1"/>
        <v>245227834</v>
      </c>
      <c r="P70" s="52">
        <f t="shared" si="1"/>
        <v>245227834</v>
      </c>
      <c r="Q70" s="58">
        <f t="shared" si="1"/>
        <v>213801250</v>
      </c>
    </row>
    <row r="71" spans="1:17" ht="12.75">
      <c r="A71" s="187" t="s">
        <v>134</v>
      </c>
      <c r="B71" s="188" t="s">
        <v>39</v>
      </c>
      <c r="C71" s="94"/>
      <c r="D71" s="66"/>
      <c r="E71" s="67"/>
      <c r="F71" s="92"/>
      <c r="G71" s="52"/>
      <c r="H71" s="58"/>
      <c r="I71" s="92"/>
      <c r="J71" s="52"/>
      <c r="K71" s="84"/>
      <c r="L71" s="57"/>
      <c r="M71" s="52"/>
      <c r="N71" s="84"/>
      <c r="O71" s="57">
        <f t="shared" si="1"/>
        <v>0</v>
      </c>
      <c r="P71" s="52">
        <f t="shared" si="1"/>
        <v>0</v>
      </c>
      <c r="Q71" s="58">
        <f t="shared" si="1"/>
        <v>0</v>
      </c>
    </row>
    <row r="72" spans="1:17" ht="12.75">
      <c r="A72" s="187" t="s">
        <v>135</v>
      </c>
      <c r="B72" s="188" t="s">
        <v>40</v>
      </c>
      <c r="C72" s="94"/>
      <c r="D72" s="66"/>
      <c r="E72" s="67"/>
      <c r="F72" s="92"/>
      <c r="G72" s="52"/>
      <c r="H72" s="58"/>
      <c r="I72" s="92"/>
      <c r="J72" s="52"/>
      <c r="K72" s="84"/>
      <c r="L72" s="57"/>
      <c r="M72" s="52"/>
      <c r="N72" s="84"/>
      <c r="O72" s="57">
        <f t="shared" si="1"/>
        <v>0</v>
      </c>
      <c r="P72" s="52">
        <f t="shared" si="1"/>
        <v>0</v>
      </c>
      <c r="Q72" s="58">
        <f t="shared" si="1"/>
        <v>0</v>
      </c>
    </row>
    <row r="73" spans="1:17" ht="12.75">
      <c r="A73" s="187" t="s">
        <v>136</v>
      </c>
      <c r="B73" s="188" t="s">
        <v>41</v>
      </c>
      <c r="C73" s="93"/>
      <c r="D73" s="63"/>
      <c r="E73" s="64"/>
      <c r="F73" s="92"/>
      <c r="G73" s="52"/>
      <c r="H73" s="58"/>
      <c r="I73" s="92"/>
      <c r="J73" s="52"/>
      <c r="K73" s="84"/>
      <c r="L73" s="57"/>
      <c r="M73" s="52"/>
      <c r="N73" s="84"/>
      <c r="O73" s="57">
        <f t="shared" si="1"/>
        <v>0</v>
      </c>
      <c r="P73" s="52">
        <f t="shared" si="1"/>
        <v>0</v>
      </c>
      <c r="Q73" s="58">
        <f t="shared" si="1"/>
        <v>0</v>
      </c>
    </row>
    <row r="74" spans="1:17" ht="12.75">
      <c r="A74" s="185" t="s">
        <v>137</v>
      </c>
      <c r="B74" s="186" t="s">
        <v>42</v>
      </c>
      <c r="C74" s="94">
        <f>SUM(C68:C73)</f>
        <v>258682064</v>
      </c>
      <c r="D74" s="66">
        <f aca="true" t="shared" si="11" ref="D74:N74">SUM(D68:D73)</f>
        <v>258682064</v>
      </c>
      <c r="E74" s="67">
        <f t="shared" si="11"/>
        <v>224128674</v>
      </c>
      <c r="F74" s="94">
        <f t="shared" si="11"/>
        <v>0</v>
      </c>
      <c r="G74" s="66">
        <f t="shared" si="11"/>
        <v>0</v>
      </c>
      <c r="H74" s="67">
        <f t="shared" si="11"/>
        <v>0</v>
      </c>
      <c r="I74" s="94">
        <f t="shared" si="11"/>
        <v>0</v>
      </c>
      <c r="J74" s="66">
        <f t="shared" si="11"/>
        <v>0</v>
      </c>
      <c r="K74" s="86">
        <f t="shared" si="11"/>
        <v>0</v>
      </c>
      <c r="L74" s="65">
        <f t="shared" si="11"/>
        <v>0</v>
      </c>
      <c r="M74" s="66">
        <f t="shared" si="11"/>
        <v>0</v>
      </c>
      <c r="N74" s="86">
        <f t="shared" si="11"/>
        <v>0</v>
      </c>
      <c r="O74" s="57">
        <f aca="true" t="shared" si="12" ref="O74:Q82">SUM(C74+F74+I74+L74)</f>
        <v>258682064</v>
      </c>
      <c r="P74" s="52">
        <f t="shared" si="12"/>
        <v>258682064</v>
      </c>
      <c r="Q74" s="58">
        <f t="shared" si="12"/>
        <v>224128674</v>
      </c>
    </row>
    <row r="75" spans="1:17" ht="12.75">
      <c r="A75" s="187" t="s">
        <v>138</v>
      </c>
      <c r="B75" s="188" t="s">
        <v>43</v>
      </c>
      <c r="C75" s="93"/>
      <c r="D75" s="63"/>
      <c r="E75" s="64"/>
      <c r="F75" s="92"/>
      <c r="G75" s="52"/>
      <c r="H75" s="58"/>
      <c r="I75" s="92"/>
      <c r="J75" s="52"/>
      <c r="K75" s="84"/>
      <c r="L75" s="57"/>
      <c r="M75" s="52"/>
      <c r="N75" s="84"/>
      <c r="O75" s="57">
        <f t="shared" si="12"/>
        <v>0</v>
      </c>
      <c r="P75" s="52">
        <f t="shared" si="12"/>
        <v>0</v>
      </c>
      <c r="Q75" s="58">
        <f t="shared" si="12"/>
        <v>0</v>
      </c>
    </row>
    <row r="76" spans="1:17" ht="12.75">
      <c r="A76" s="187" t="s">
        <v>139</v>
      </c>
      <c r="B76" s="188" t="s">
        <v>44</v>
      </c>
      <c r="C76" s="94"/>
      <c r="D76" s="66"/>
      <c r="E76" s="67"/>
      <c r="F76" s="92"/>
      <c r="G76" s="52"/>
      <c r="H76" s="58"/>
      <c r="I76" s="92"/>
      <c r="J76" s="52"/>
      <c r="K76" s="84"/>
      <c r="L76" s="57"/>
      <c r="M76" s="52"/>
      <c r="N76" s="84"/>
      <c r="O76" s="57">
        <f t="shared" si="12"/>
        <v>0</v>
      </c>
      <c r="P76" s="52">
        <f t="shared" si="12"/>
        <v>0</v>
      </c>
      <c r="Q76" s="58">
        <f t="shared" si="12"/>
        <v>0</v>
      </c>
    </row>
    <row r="77" spans="1:17" ht="12.75">
      <c r="A77" s="187" t="s">
        <v>140</v>
      </c>
      <c r="B77" s="188" t="s">
        <v>45</v>
      </c>
      <c r="C77" s="93"/>
      <c r="D77" s="63"/>
      <c r="E77" s="64"/>
      <c r="F77" s="92"/>
      <c r="G77" s="52"/>
      <c r="H77" s="58"/>
      <c r="I77" s="92"/>
      <c r="J77" s="52"/>
      <c r="K77" s="84"/>
      <c r="L77" s="57"/>
      <c r="M77" s="52"/>
      <c r="N77" s="84"/>
      <c r="O77" s="57">
        <f t="shared" si="12"/>
        <v>0</v>
      </c>
      <c r="P77" s="52">
        <f t="shared" si="12"/>
        <v>0</v>
      </c>
      <c r="Q77" s="58">
        <f t="shared" si="12"/>
        <v>0</v>
      </c>
    </row>
    <row r="78" spans="1:17" ht="12.75">
      <c r="A78" s="187" t="s">
        <v>141</v>
      </c>
      <c r="B78" s="188" t="s">
        <v>46</v>
      </c>
      <c r="C78" s="92"/>
      <c r="D78" s="52"/>
      <c r="E78" s="58"/>
      <c r="F78" s="92"/>
      <c r="G78" s="52"/>
      <c r="H78" s="58"/>
      <c r="I78" s="92"/>
      <c r="J78" s="52"/>
      <c r="K78" s="84"/>
      <c r="L78" s="57"/>
      <c r="M78" s="52"/>
      <c r="N78" s="84"/>
      <c r="O78" s="57">
        <f t="shared" si="12"/>
        <v>0</v>
      </c>
      <c r="P78" s="52">
        <f t="shared" si="12"/>
        <v>0</v>
      </c>
      <c r="Q78" s="58">
        <f t="shared" si="12"/>
        <v>0</v>
      </c>
    </row>
    <row r="79" spans="1:17" ht="12.75">
      <c r="A79" s="185" t="s">
        <v>147</v>
      </c>
      <c r="B79" s="186" t="s">
        <v>47</v>
      </c>
      <c r="C79" s="92">
        <f>SUM(C75:C78)</f>
        <v>0</v>
      </c>
      <c r="D79" s="52">
        <f aca="true" t="shared" si="13" ref="D79:N79">SUM(D75:D78)</f>
        <v>0</v>
      </c>
      <c r="E79" s="58">
        <f t="shared" si="13"/>
        <v>0</v>
      </c>
      <c r="F79" s="92">
        <f t="shared" si="13"/>
        <v>0</v>
      </c>
      <c r="G79" s="52">
        <f t="shared" si="13"/>
        <v>0</v>
      </c>
      <c r="H79" s="58">
        <f t="shared" si="13"/>
        <v>0</v>
      </c>
      <c r="I79" s="92">
        <f t="shared" si="13"/>
        <v>0</v>
      </c>
      <c r="J79" s="52">
        <f t="shared" si="13"/>
        <v>0</v>
      </c>
      <c r="K79" s="84">
        <f t="shared" si="13"/>
        <v>0</v>
      </c>
      <c r="L79" s="57">
        <f t="shared" si="13"/>
        <v>0</v>
      </c>
      <c r="M79" s="52">
        <f t="shared" si="13"/>
        <v>0</v>
      </c>
      <c r="N79" s="84">
        <f t="shared" si="13"/>
        <v>0</v>
      </c>
      <c r="O79" s="57">
        <f t="shared" si="12"/>
        <v>0</v>
      </c>
      <c r="P79" s="52">
        <f t="shared" si="12"/>
        <v>0</v>
      </c>
      <c r="Q79" s="58">
        <f t="shared" si="12"/>
        <v>0</v>
      </c>
    </row>
    <row r="80" spans="1:17" ht="12.75">
      <c r="A80" s="187" t="s">
        <v>148</v>
      </c>
      <c r="B80" s="188" t="s">
        <v>48</v>
      </c>
      <c r="C80" s="92"/>
      <c r="D80" s="52"/>
      <c r="E80" s="58"/>
      <c r="F80" s="92"/>
      <c r="G80" s="52"/>
      <c r="H80" s="58"/>
      <c r="I80" s="92"/>
      <c r="J80" s="52"/>
      <c r="K80" s="84"/>
      <c r="L80" s="57"/>
      <c r="M80" s="52"/>
      <c r="N80" s="84"/>
      <c r="O80" s="57">
        <f t="shared" si="12"/>
        <v>0</v>
      </c>
      <c r="P80" s="52">
        <f t="shared" si="12"/>
        <v>0</v>
      </c>
      <c r="Q80" s="58">
        <f t="shared" si="12"/>
        <v>0</v>
      </c>
    </row>
    <row r="81" spans="1:17" ht="21.75" customHeight="1">
      <c r="A81" s="185" t="s">
        <v>149</v>
      </c>
      <c r="B81" s="186" t="s">
        <v>49</v>
      </c>
      <c r="C81" s="92">
        <f>SUM(C79,C74,C67,C62)</f>
        <v>258682064</v>
      </c>
      <c r="D81" s="52">
        <f aca="true" t="shared" si="14" ref="D81:N81">SUM(D79,D74,D67,D62)</f>
        <v>258682064</v>
      </c>
      <c r="E81" s="58">
        <f t="shared" si="14"/>
        <v>224128674</v>
      </c>
      <c r="F81" s="92">
        <f t="shared" si="14"/>
        <v>0</v>
      </c>
      <c r="G81" s="52">
        <f t="shared" si="14"/>
        <v>0</v>
      </c>
      <c r="H81" s="58">
        <f t="shared" si="14"/>
        <v>0</v>
      </c>
      <c r="I81" s="92">
        <f t="shared" si="14"/>
        <v>0</v>
      </c>
      <c r="J81" s="52">
        <f t="shared" si="14"/>
        <v>0</v>
      </c>
      <c r="K81" s="84">
        <f t="shared" si="14"/>
        <v>0</v>
      </c>
      <c r="L81" s="57">
        <f t="shared" si="14"/>
        <v>0</v>
      </c>
      <c r="M81" s="52">
        <f t="shared" si="14"/>
        <v>0</v>
      </c>
      <c r="N81" s="84">
        <f t="shared" si="14"/>
        <v>0</v>
      </c>
      <c r="O81" s="57">
        <f t="shared" si="12"/>
        <v>258682064</v>
      </c>
      <c r="P81" s="52">
        <f t="shared" si="12"/>
        <v>258682064</v>
      </c>
      <c r="Q81" s="58">
        <f t="shared" si="12"/>
        <v>224128674</v>
      </c>
    </row>
    <row r="82" spans="1:17" ht="13.5" thickBot="1">
      <c r="A82" s="159"/>
      <c r="B82" s="189" t="s">
        <v>103</v>
      </c>
      <c r="C82" s="95">
        <f>SUM(C58+C81)</f>
        <v>973149935</v>
      </c>
      <c r="D82" s="60">
        <f aca="true" t="shared" si="15" ref="D82:N82">SUM(D58+D81)</f>
        <v>1109745616</v>
      </c>
      <c r="E82" s="61">
        <f t="shared" si="15"/>
        <v>891089664</v>
      </c>
      <c r="F82" s="95">
        <f t="shared" si="15"/>
        <v>143913924</v>
      </c>
      <c r="G82" s="60">
        <f t="shared" si="15"/>
        <v>149633815</v>
      </c>
      <c r="H82" s="61">
        <f t="shared" si="15"/>
        <v>139351909</v>
      </c>
      <c r="I82" s="95">
        <f t="shared" si="15"/>
        <v>169119125</v>
      </c>
      <c r="J82" s="60">
        <f t="shared" si="15"/>
        <v>176006968</v>
      </c>
      <c r="K82" s="87">
        <f t="shared" si="15"/>
        <v>155584577</v>
      </c>
      <c r="L82" s="59">
        <f t="shared" si="15"/>
        <v>8450087</v>
      </c>
      <c r="M82" s="60">
        <f t="shared" si="15"/>
        <v>16216862</v>
      </c>
      <c r="N82" s="87">
        <f t="shared" si="15"/>
        <v>14785982</v>
      </c>
      <c r="O82" s="59">
        <f t="shared" si="12"/>
        <v>1294633071</v>
      </c>
      <c r="P82" s="60">
        <f t="shared" si="12"/>
        <v>1451603261</v>
      </c>
      <c r="Q82" s="61">
        <f t="shared" si="12"/>
        <v>1200812132</v>
      </c>
    </row>
    <row r="83" ht="12.75">
      <c r="C83" s="3"/>
    </row>
  </sheetData>
  <sheetProtection/>
  <mergeCells count="8">
    <mergeCell ref="B1:Q1"/>
    <mergeCell ref="I5:K5"/>
    <mergeCell ref="L5:N5"/>
    <mergeCell ref="O5:Q5"/>
    <mergeCell ref="A4:Q4"/>
    <mergeCell ref="C5:E5"/>
    <mergeCell ref="F5:H5"/>
    <mergeCell ref="B3:Q3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4.421875" style="0" customWidth="1"/>
    <col min="4" max="4" width="15.8515625" style="0" customWidth="1"/>
    <col min="5" max="5" width="13.8515625" style="0" customWidth="1"/>
    <col min="6" max="6" width="13.7109375" style="0" customWidth="1"/>
    <col min="7" max="7" width="15.28125" style="0" customWidth="1"/>
    <col min="8" max="8" width="12.00390625" style="0" customWidth="1"/>
    <col min="9" max="9" width="14.140625" style="0" customWidth="1"/>
    <col min="10" max="10" width="14.28125" style="0" customWidth="1"/>
    <col min="11" max="11" width="12.7109375" style="0" customWidth="1"/>
    <col min="12" max="12" width="13.8515625" style="0" customWidth="1"/>
    <col min="13" max="13" width="14.8515625" style="0" customWidth="1"/>
    <col min="14" max="14" width="12.140625" style="0" customWidth="1"/>
    <col min="15" max="15" width="13.8515625" style="0" customWidth="1"/>
    <col min="16" max="16" width="14.421875" style="0" customWidth="1"/>
    <col min="17" max="17" width="13.8515625" style="0" customWidth="1"/>
  </cols>
  <sheetData>
    <row r="1" spans="1:17" ht="24" customHeight="1">
      <c r="A1" s="5"/>
      <c r="B1" s="368" t="s">
        <v>603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7" ht="24" customHeight="1">
      <c r="A2" s="5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56" ht="15">
      <c r="A3" s="366" t="s">
        <v>303</v>
      </c>
      <c r="B3" s="366"/>
      <c r="C3" s="366"/>
      <c r="D3" s="366"/>
      <c r="E3" s="366"/>
      <c r="F3" s="366"/>
      <c r="G3" s="367"/>
      <c r="H3" s="367"/>
      <c r="I3" s="369"/>
      <c r="J3" s="369"/>
      <c r="K3" s="369"/>
      <c r="L3" s="369"/>
      <c r="M3" s="369"/>
      <c r="N3" s="369"/>
      <c r="O3" s="369"/>
      <c r="P3" s="369"/>
      <c r="Q3" s="366"/>
      <c r="R3" s="366"/>
      <c r="S3" s="366"/>
      <c r="T3" s="366"/>
      <c r="U3" s="366"/>
      <c r="V3" s="366"/>
      <c r="W3" s="367"/>
      <c r="X3" s="367"/>
      <c r="Y3" s="369"/>
      <c r="Z3" s="369"/>
      <c r="AA3" s="369"/>
      <c r="AB3" s="369"/>
      <c r="AC3" s="369"/>
      <c r="AD3" s="369"/>
      <c r="AE3" s="369"/>
      <c r="AF3" s="369"/>
      <c r="AG3" s="366"/>
      <c r="AH3" s="366"/>
      <c r="AI3" s="366"/>
      <c r="AJ3" s="366"/>
      <c r="AK3" s="366"/>
      <c r="AL3" s="366"/>
      <c r="AM3" s="367"/>
      <c r="AN3" s="367"/>
      <c r="AO3" s="369"/>
      <c r="AP3" s="369"/>
      <c r="AQ3" s="369"/>
      <c r="AR3" s="369"/>
      <c r="AS3" s="369"/>
      <c r="AT3" s="369"/>
      <c r="AU3" s="369"/>
      <c r="AV3" s="369"/>
      <c r="AW3" s="366"/>
      <c r="AX3" s="366"/>
      <c r="AY3" s="366"/>
      <c r="AZ3" s="366"/>
      <c r="BA3" s="366"/>
      <c r="BB3" s="366"/>
      <c r="BC3" s="367"/>
      <c r="BD3" s="367"/>
      <c r="BE3" s="369"/>
      <c r="BF3" s="369"/>
      <c r="BG3" s="369"/>
      <c r="BH3" s="369"/>
      <c r="BI3" s="369"/>
      <c r="BJ3" s="369"/>
      <c r="BK3" s="369"/>
      <c r="BL3" s="369"/>
      <c r="BM3" s="366"/>
      <c r="BN3" s="366"/>
      <c r="BO3" s="366"/>
      <c r="BP3" s="366"/>
      <c r="BQ3" s="366"/>
      <c r="BR3" s="366"/>
      <c r="BS3" s="367"/>
      <c r="BT3" s="367"/>
      <c r="BU3" s="369"/>
      <c r="BV3" s="369"/>
      <c r="BW3" s="369"/>
      <c r="BX3" s="369"/>
      <c r="BY3" s="369"/>
      <c r="BZ3" s="369"/>
      <c r="CA3" s="369"/>
      <c r="CB3" s="369"/>
      <c r="CC3" s="366"/>
      <c r="CD3" s="366"/>
      <c r="CE3" s="366"/>
      <c r="CF3" s="366"/>
      <c r="CG3" s="366"/>
      <c r="CH3" s="366"/>
      <c r="CI3" s="367"/>
      <c r="CJ3" s="367"/>
      <c r="CK3" s="369"/>
      <c r="CL3" s="369"/>
      <c r="CM3" s="369"/>
      <c r="CN3" s="369"/>
      <c r="CO3" s="369"/>
      <c r="CP3" s="369"/>
      <c r="CQ3" s="369"/>
      <c r="CR3" s="369"/>
      <c r="CS3" s="366"/>
      <c r="CT3" s="366"/>
      <c r="CU3" s="366"/>
      <c r="CV3" s="366"/>
      <c r="CW3" s="366"/>
      <c r="CX3" s="366"/>
      <c r="CY3" s="367"/>
      <c r="CZ3" s="367"/>
      <c r="DA3" s="369"/>
      <c r="DB3" s="369"/>
      <c r="DC3" s="369"/>
      <c r="DD3" s="369"/>
      <c r="DE3" s="369"/>
      <c r="DF3" s="369"/>
      <c r="DG3" s="369"/>
      <c r="DH3" s="369"/>
      <c r="DI3" s="366"/>
      <c r="DJ3" s="366"/>
      <c r="DK3" s="366"/>
      <c r="DL3" s="366"/>
      <c r="DM3" s="366"/>
      <c r="DN3" s="366"/>
      <c r="DO3" s="367"/>
      <c r="DP3" s="367"/>
      <c r="DQ3" s="369"/>
      <c r="DR3" s="369"/>
      <c r="DS3" s="369"/>
      <c r="DT3" s="369"/>
      <c r="DU3" s="369"/>
      <c r="DV3" s="369"/>
      <c r="DW3" s="369"/>
      <c r="DX3" s="369"/>
      <c r="DY3" s="366"/>
      <c r="DZ3" s="366"/>
      <c r="EA3" s="366"/>
      <c r="EB3" s="366"/>
      <c r="EC3" s="366"/>
      <c r="ED3" s="366"/>
      <c r="EE3" s="367"/>
      <c r="EF3" s="367"/>
      <c r="EG3" s="369"/>
      <c r="EH3" s="369"/>
      <c r="EI3" s="369"/>
      <c r="EJ3" s="369"/>
      <c r="EK3" s="369"/>
      <c r="EL3" s="369"/>
      <c r="EM3" s="369"/>
      <c r="EN3" s="369"/>
      <c r="EO3" s="366"/>
      <c r="EP3" s="366"/>
      <c r="EQ3" s="366"/>
      <c r="ER3" s="366"/>
      <c r="ES3" s="366"/>
      <c r="ET3" s="366"/>
      <c r="EU3" s="367"/>
      <c r="EV3" s="367"/>
      <c r="EW3" s="369"/>
      <c r="EX3" s="369"/>
      <c r="EY3" s="369"/>
      <c r="EZ3" s="369"/>
      <c r="FA3" s="369"/>
      <c r="FB3" s="369"/>
      <c r="FC3" s="369"/>
      <c r="FD3" s="369"/>
      <c r="FE3" s="366"/>
      <c r="FF3" s="366"/>
      <c r="FG3" s="366"/>
      <c r="FH3" s="366"/>
      <c r="FI3" s="366"/>
      <c r="FJ3" s="366"/>
      <c r="FK3" s="367"/>
      <c r="FL3" s="367"/>
      <c r="FM3" s="369"/>
      <c r="FN3" s="369"/>
      <c r="FO3" s="369"/>
      <c r="FP3" s="369"/>
      <c r="FQ3" s="369"/>
      <c r="FR3" s="369"/>
      <c r="FS3" s="369"/>
      <c r="FT3" s="369"/>
      <c r="FU3" s="366"/>
      <c r="FV3" s="366"/>
      <c r="FW3" s="366"/>
      <c r="FX3" s="366"/>
      <c r="FY3" s="366"/>
      <c r="FZ3" s="366"/>
      <c r="GA3" s="367"/>
      <c r="GB3" s="367"/>
      <c r="GC3" s="369"/>
      <c r="GD3" s="369"/>
      <c r="GE3" s="369"/>
      <c r="GF3" s="369"/>
      <c r="GG3" s="369"/>
      <c r="GH3" s="369"/>
      <c r="GI3" s="369"/>
      <c r="GJ3" s="369"/>
      <c r="GK3" s="366"/>
      <c r="GL3" s="366"/>
      <c r="GM3" s="366"/>
      <c r="GN3" s="366"/>
      <c r="GO3" s="366"/>
      <c r="GP3" s="366"/>
      <c r="GQ3" s="367"/>
      <c r="GR3" s="367"/>
      <c r="GS3" s="369"/>
      <c r="GT3" s="369"/>
      <c r="GU3" s="369"/>
      <c r="GV3" s="369"/>
      <c r="GW3" s="369"/>
      <c r="GX3" s="369"/>
      <c r="GY3" s="369"/>
      <c r="GZ3" s="369"/>
      <c r="HA3" s="366"/>
      <c r="HB3" s="366"/>
      <c r="HC3" s="366"/>
      <c r="HD3" s="366"/>
      <c r="HE3" s="366"/>
      <c r="HF3" s="366"/>
      <c r="HG3" s="367"/>
      <c r="HH3" s="367"/>
      <c r="HI3" s="369"/>
      <c r="HJ3" s="369"/>
      <c r="HK3" s="369"/>
      <c r="HL3" s="369"/>
      <c r="HM3" s="369"/>
      <c r="HN3" s="369"/>
      <c r="HO3" s="369"/>
      <c r="HP3" s="369"/>
      <c r="HQ3" s="366"/>
      <c r="HR3" s="366"/>
      <c r="HS3" s="366"/>
      <c r="HT3" s="366"/>
      <c r="HU3" s="366"/>
      <c r="HV3" s="366"/>
      <c r="HW3" s="367"/>
      <c r="HX3" s="367"/>
      <c r="HY3" s="369"/>
      <c r="HZ3" s="369"/>
      <c r="IA3" s="369"/>
      <c r="IB3" s="369"/>
      <c r="IC3" s="369"/>
      <c r="ID3" s="369"/>
      <c r="IE3" s="369"/>
      <c r="IF3" s="369"/>
      <c r="IG3" s="366"/>
      <c r="IH3" s="366"/>
      <c r="II3" s="366"/>
      <c r="IJ3" s="366"/>
      <c r="IK3" s="366"/>
      <c r="IL3" s="366"/>
      <c r="IM3" s="367"/>
      <c r="IN3" s="367"/>
      <c r="IO3" s="369"/>
      <c r="IP3" s="369"/>
      <c r="IQ3" s="393"/>
      <c r="IR3" s="393"/>
      <c r="IS3" s="393"/>
      <c r="IT3" s="393"/>
      <c r="IU3" s="393"/>
      <c r="IV3" s="393"/>
    </row>
    <row r="4" spans="1:17" ht="29.25" customHeight="1" thickBot="1">
      <c r="A4" s="391" t="s">
        <v>306</v>
      </c>
      <c r="B4" s="392"/>
      <c r="C4" s="392"/>
      <c r="D4" s="392"/>
      <c r="E4" s="392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</row>
    <row r="5" spans="1:17" ht="29.25" customHeight="1">
      <c r="A5" s="199"/>
      <c r="B5" s="195"/>
      <c r="C5" s="386" t="s">
        <v>99</v>
      </c>
      <c r="D5" s="387"/>
      <c r="E5" s="390"/>
      <c r="F5" s="386" t="s">
        <v>100</v>
      </c>
      <c r="G5" s="387"/>
      <c r="H5" s="390"/>
      <c r="I5" s="386" t="s">
        <v>565</v>
      </c>
      <c r="J5" s="387"/>
      <c r="K5" s="388"/>
      <c r="L5" s="389" t="s">
        <v>102</v>
      </c>
      <c r="M5" s="387"/>
      <c r="N5" s="388"/>
      <c r="O5" s="389" t="s">
        <v>75</v>
      </c>
      <c r="P5" s="387"/>
      <c r="Q5" s="390"/>
    </row>
    <row r="6" spans="1:17" ht="15">
      <c r="A6" s="193" t="s">
        <v>111</v>
      </c>
      <c r="B6" s="196" t="s">
        <v>112</v>
      </c>
      <c r="C6" s="96"/>
      <c r="D6" s="68"/>
      <c r="E6" s="71"/>
      <c r="F6" s="96"/>
      <c r="G6" s="68"/>
      <c r="H6" s="71"/>
      <c r="I6" s="96"/>
      <c r="J6" s="68"/>
      <c r="K6" s="88"/>
      <c r="L6" s="70"/>
      <c r="M6" s="68"/>
      <c r="N6" s="88"/>
      <c r="O6" s="70"/>
      <c r="P6" s="68"/>
      <c r="Q6" s="71"/>
    </row>
    <row r="7" spans="1:17" ht="30">
      <c r="A7" s="193"/>
      <c r="B7" s="196"/>
      <c r="C7" s="91" t="s">
        <v>113</v>
      </c>
      <c r="D7" s="51" t="s">
        <v>114</v>
      </c>
      <c r="E7" s="56" t="s">
        <v>115</v>
      </c>
      <c r="F7" s="91" t="s">
        <v>113</v>
      </c>
      <c r="G7" s="51" t="s">
        <v>114</v>
      </c>
      <c r="H7" s="56" t="s">
        <v>115</v>
      </c>
      <c r="I7" s="91" t="s">
        <v>113</v>
      </c>
      <c r="J7" s="51" t="s">
        <v>114</v>
      </c>
      <c r="K7" s="83" t="s">
        <v>115</v>
      </c>
      <c r="L7" s="55" t="s">
        <v>113</v>
      </c>
      <c r="M7" s="51" t="s">
        <v>114</v>
      </c>
      <c r="N7" s="83" t="s">
        <v>115</v>
      </c>
      <c r="O7" s="55" t="s">
        <v>113</v>
      </c>
      <c r="P7" s="51" t="s">
        <v>114</v>
      </c>
      <c r="Q7" s="56" t="s">
        <v>115</v>
      </c>
    </row>
    <row r="8" spans="1:17" ht="15.75" thickBot="1">
      <c r="A8" s="194"/>
      <c r="B8" s="197"/>
      <c r="C8" s="91"/>
      <c r="D8" s="51"/>
      <c r="E8" s="56"/>
      <c r="F8" s="91"/>
      <c r="G8" s="51"/>
      <c r="H8" s="56"/>
      <c r="I8" s="91"/>
      <c r="J8" s="51"/>
      <c r="K8" s="83"/>
      <c r="L8" s="55"/>
      <c r="M8" s="51"/>
      <c r="N8" s="83"/>
      <c r="O8" s="55"/>
      <c r="P8" s="51"/>
      <c r="Q8" s="56"/>
    </row>
    <row r="9" spans="1:17" ht="12.75">
      <c r="A9" s="198" t="s">
        <v>106</v>
      </c>
      <c r="B9" s="192" t="s">
        <v>265</v>
      </c>
      <c r="C9" s="97">
        <v>103687353</v>
      </c>
      <c r="D9" s="69">
        <v>105978353</v>
      </c>
      <c r="E9" s="73">
        <v>106045393</v>
      </c>
      <c r="F9" s="97"/>
      <c r="G9" s="69"/>
      <c r="H9" s="73"/>
      <c r="I9" s="97"/>
      <c r="J9" s="69"/>
      <c r="K9" s="89"/>
      <c r="L9" s="72"/>
      <c r="M9" s="69"/>
      <c r="N9" s="89"/>
      <c r="O9" s="72">
        <f>SUM(C9+F9+I9+L9)</f>
        <v>103687353</v>
      </c>
      <c r="P9" s="69">
        <f aca="true" t="shared" si="0" ref="P9:Q24">SUM(D9+G9+J9+M9)</f>
        <v>105978353</v>
      </c>
      <c r="Q9" s="73">
        <f t="shared" si="0"/>
        <v>106045393</v>
      </c>
    </row>
    <row r="10" spans="1:17" ht="12.75">
      <c r="A10" s="187" t="s">
        <v>107</v>
      </c>
      <c r="B10" s="188" t="s">
        <v>266</v>
      </c>
      <c r="C10" s="94">
        <v>59510884</v>
      </c>
      <c r="D10" s="66">
        <v>60680884</v>
      </c>
      <c r="E10" s="67">
        <v>59093850</v>
      </c>
      <c r="F10" s="92"/>
      <c r="G10" s="52"/>
      <c r="H10" s="58"/>
      <c r="I10" s="92"/>
      <c r="J10" s="52"/>
      <c r="K10" s="84"/>
      <c r="L10" s="57"/>
      <c r="M10" s="52"/>
      <c r="N10" s="84"/>
      <c r="O10" s="72">
        <f aca="true" t="shared" si="1" ref="O10:Q73">SUM(C10+F10+I10+L10)</f>
        <v>59510884</v>
      </c>
      <c r="P10" s="69">
        <f t="shared" si="0"/>
        <v>60680884</v>
      </c>
      <c r="Q10" s="73">
        <f t="shared" si="0"/>
        <v>59093850</v>
      </c>
    </row>
    <row r="11" spans="1:17" ht="25.5">
      <c r="A11" s="187" t="s">
        <v>108</v>
      </c>
      <c r="B11" s="188" t="s">
        <v>267</v>
      </c>
      <c r="C11" s="94">
        <v>109954289</v>
      </c>
      <c r="D11" s="66">
        <v>113682289</v>
      </c>
      <c r="E11" s="67">
        <v>106701134</v>
      </c>
      <c r="F11" s="92"/>
      <c r="G11" s="52"/>
      <c r="H11" s="58"/>
      <c r="I11" s="92"/>
      <c r="J11" s="52"/>
      <c r="K11" s="84"/>
      <c r="L11" s="57"/>
      <c r="M11" s="52"/>
      <c r="N11" s="84"/>
      <c r="O11" s="72">
        <f t="shared" si="1"/>
        <v>109954289</v>
      </c>
      <c r="P11" s="69">
        <f t="shared" si="0"/>
        <v>113682289</v>
      </c>
      <c r="Q11" s="73">
        <f t="shared" si="0"/>
        <v>106701134</v>
      </c>
    </row>
    <row r="12" spans="1:17" ht="12.75">
      <c r="A12" s="187" t="s">
        <v>109</v>
      </c>
      <c r="B12" s="188" t="s">
        <v>268</v>
      </c>
      <c r="C12" s="94">
        <v>3326290</v>
      </c>
      <c r="D12" s="66">
        <v>3439290</v>
      </c>
      <c r="E12" s="67">
        <v>3439290</v>
      </c>
      <c r="F12" s="92"/>
      <c r="G12" s="52"/>
      <c r="H12" s="58"/>
      <c r="I12" s="92"/>
      <c r="J12" s="52"/>
      <c r="K12" s="84"/>
      <c r="L12" s="57"/>
      <c r="M12" s="52"/>
      <c r="N12" s="84"/>
      <c r="O12" s="72">
        <f t="shared" si="1"/>
        <v>3326290</v>
      </c>
      <c r="P12" s="69">
        <f t="shared" si="0"/>
        <v>3439290</v>
      </c>
      <c r="Q12" s="73">
        <f t="shared" si="0"/>
        <v>3439290</v>
      </c>
    </row>
    <row r="13" spans="1:17" ht="12.75">
      <c r="A13" s="187" t="s">
        <v>116</v>
      </c>
      <c r="B13" s="188" t="s">
        <v>571</v>
      </c>
      <c r="C13" s="94">
        <v>74178630</v>
      </c>
      <c r="D13" s="66">
        <v>42793671</v>
      </c>
      <c r="E13" s="67">
        <v>28248936</v>
      </c>
      <c r="F13" s="92"/>
      <c r="G13" s="52"/>
      <c r="H13" s="58"/>
      <c r="I13" s="92"/>
      <c r="J13" s="52"/>
      <c r="K13" s="84"/>
      <c r="L13" s="57"/>
      <c r="M13" s="52"/>
      <c r="N13" s="84"/>
      <c r="O13" s="72">
        <f t="shared" si="1"/>
        <v>74178630</v>
      </c>
      <c r="P13" s="69">
        <f t="shared" si="0"/>
        <v>42793671</v>
      </c>
      <c r="Q13" s="73">
        <f t="shared" si="0"/>
        <v>28248936</v>
      </c>
    </row>
    <row r="14" spans="1:17" ht="12.75">
      <c r="A14" s="187" t="s">
        <v>117</v>
      </c>
      <c r="B14" s="188" t="s">
        <v>572</v>
      </c>
      <c r="C14" s="94"/>
      <c r="D14" s="66"/>
      <c r="E14" s="67">
        <v>3290620</v>
      </c>
      <c r="F14" s="92"/>
      <c r="G14" s="52"/>
      <c r="H14" s="58"/>
      <c r="I14" s="92"/>
      <c r="J14" s="52"/>
      <c r="K14" s="84"/>
      <c r="L14" s="57"/>
      <c r="M14" s="52"/>
      <c r="N14" s="84"/>
      <c r="O14" s="72">
        <f t="shared" si="1"/>
        <v>0</v>
      </c>
      <c r="P14" s="69">
        <f t="shared" si="0"/>
        <v>0</v>
      </c>
      <c r="Q14" s="73">
        <f t="shared" si="0"/>
        <v>3290620</v>
      </c>
    </row>
    <row r="15" spans="1:17" ht="12.75">
      <c r="A15" s="185" t="s">
        <v>118</v>
      </c>
      <c r="B15" s="186" t="s">
        <v>269</v>
      </c>
      <c r="C15" s="93">
        <f>SUM(C9:C14)</f>
        <v>350657446</v>
      </c>
      <c r="D15" s="63">
        <f aca="true" t="shared" si="2" ref="D15:N15">SUM(D9:D14)</f>
        <v>326574487</v>
      </c>
      <c r="E15" s="64">
        <f t="shared" si="2"/>
        <v>306819223</v>
      </c>
      <c r="F15" s="93">
        <f t="shared" si="2"/>
        <v>0</v>
      </c>
      <c r="G15" s="63">
        <f t="shared" si="2"/>
        <v>0</v>
      </c>
      <c r="H15" s="64">
        <f t="shared" si="2"/>
        <v>0</v>
      </c>
      <c r="I15" s="93">
        <f t="shared" si="2"/>
        <v>0</v>
      </c>
      <c r="J15" s="63">
        <f t="shared" si="2"/>
        <v>0</v>
      </c>
      <c r="K15" s="85">
        <f t="shared" si="2"/>
        <v>0</v>
      </c>
      <c r="L15" s="62">
        <f t="shared" si="2"/>
        <v>0</v>
      </c>
      <c r="M15" s="63">
        <f t="shared" si="2"/>
        <v>0</v>
      </c>
      <c r="N15" s="85">
        <f t="shared" si="2"/>
        <v>0</v>
      </c>
      <c r="O15" s="72">
        <f t="shared" si="1"/>
        <v>350657446</v>
      </c>
      <c r="P15" s="69">
        <f t="shared" si="0"/>
        <v>326574487</v>
      </c>
      <c r="Q15" s="73">
        <f t="shared" si="0"/>
        <v>306819223</v>
      </c>
    </row>
    <row r="16" spans="1:17" ht="12.75">
      <c r="A16" s="187" t="s">
        <v>110</v>
      </c>
      <c r="B16" s="188" t="s">
        <v>270</v>
      </c>
      <c r="C16" s="94">
        <v>0</v>
      </c>
      <c r="D16" s="66">
        <v>0</v>
      </c>
      <c r="E16" s="67">
        <v>0</v>
      </c>
      <c r="F16" s="92"/>
      <c r="G16" s="52"/>
      <c r="H16" s="58"/>
      <c r="I16" s="92"/>
      <c r="J16" s="52"/>
      <c r="K16" s="84"/>
      <c r="L16" s="57"/>
      <c r="M16" s="52"/>
      <c r="N16" s="84"/>
      <c r="O16" s="72">
        <f t="shared" si="1"/>
        <v>0</v>
      </c>
      <c r="P16" s="69">
        <f t="shared" si="0"/>
        <v>0</v>
      </c>
      <c r="Q16" s="73">
        <f t="shared" si="0"/>
        <v>0</v>
      </c>
    </row>
    <row r="17" spans="1:17" ht="25.5">
      <c r="A17" s="187" t="s">
        <v>119</v>
      </c>
      <c r="B17" s="188" t="s">
        <v>271</v>
      </c>
      <c r="C17" s="94">
        <v>0</v>
      </c>
      <c r="D17" s="66">
        <v>0</v>
      </c>
      <c r="E17" s="67">
        <v>0</v>
      </c>
      <c r="F17" s="92"/>
      <c r="G17" s="52"/>
      <c r="H17" s="58"/>
      <c r="I17" s="92"/>
      <c r="J17" s="52"/>
      <c r="K17" s="84"/>
      <c r="L17" s="57"/>
      <c r="M17" s="52"/>
      <c r="N17" s="84"/>
      <c r="O17" s="72">
        <f t="shared" si="1"/>
        <v>0</v>
      </c>
      <c r="P17" s="69">
        <f t="shared" si="0"/>
        <v>0</v>
      </c>
      <c r="Q17" s="73">
        <f t="shared" si="0"/>
        <v>0</v>
      </c>
    </row>
    <row r="18" spans="1:17" ht="25.5">
      <c r="A18" s="187" t="s">
        <v>120</v>
      </c>
      <c r="B18" s="188" t="s">
        <v>272</v>
      </c>
      <c r="C18" s="94">
        <v>0</v>
      </c>
      <c r="D18" s="66">
        <v>0</v>
      </c>
      <c r="E18" s="67">
        <v>0</v>
      </c>
      <c r="F18" s="92"/>
      <c r="G18" s="52"/>
      <c r="H18" s="58"/>
      <c r="I18" s="98"/>
      <c r="J18" s="52"/>
      <c r="K18" s="84"/>
      <c r="L18" s="57"/>
      <c r="M18" s="52"/>
      <c r="N18" s="84"/>
      <c r="O18" s="72">
        <f t="shared" si="1"/>
        <v>0</v>
      </c>
      <c r="P18" s="69">
        <f t="shared" si="0"/>
        <v>0</v>
      </c>
      <c r="Q18" s="73">
        <f t="shared" si="0"/>
        <v>0</v>
      </c>
    </row>
    <row r="19" spans="1:17" ht="25.5">
      <c r="A19" s="187" t="s">
        <v>131</v>
      </c>
      <c r="B19" s="188" t="s">
        <v>273</v>
      </c>
      <c r="C19" s="94">
        <v>0</v>
      </c>
      <c r="D19" s="66">
        <v>0</v>
      </c>
      <c r="E19" s="67">
        <v>0</v>
      </c>
      <c r="F19" s="92"/>
      <c r="G19" s="52"/>
      <c r="H19" s="58"/>
      <c r="I19" s="92"/>
      <c r="J19" s="52"/>
      <c r="K19" s="84"/>
      <c r="L19" s="57"/>
      <c r="M19" s="52"/>
      <c r="N19" s="84"/>
      <c r="O19" s="72">
        <f t="shared" si="1"/>
        <v>0</v>
      </c>
      <c r="P19" s="69">
        <f t="shared" si="0"/>
        <v>0</v>
      </c>
      <c r="Q19" s="73">
        <f t="shared" si="0"/>
        <v>0</v>
      </c>
    </row>
    <row r="20" spans="1:17" ht="12.75">
      <c r="A20" s="187" t="s">
        <v>142</v>
      </c>
      <c r="B20" s="188" t="s">
        <v>274</v>
      </c>
      <c r="C20" s="94">
        <v>274505545</v>
      </c>
      <c r="D20" s="66">
        <v>289619414</v>
      </c>
      <c r="E20" s="67">
        <v>203231604</v>
      </c>
      <c r="F20" s="92">
        <v>30358361</v>
      </c>
      <c r="G20" s="99">
        <v>35669331</v>
      </c>
      <c r="H20" s="100">
        <v>36996809</v>
      </c>
      <c r="I20" s="92">
        <v>2953330</v>
      </c>
      <c r="J20" s="52">
        <v>2953330</v>
      </c>
      <c r="K20" s="84">
        <v>7363208</v>
      </c>
      <c r="L20" s="57">
        <v>2908081</v>
      </c>
      <c r="M20" s="52">
        <v>7280081</v>
      </c>
      <c r="N20" s="84">
        <v>10482680</v>
      </c>
      <c r="O20" s="72">
        <f t="shared" si="1"/>
        <v>310725317</v>
      </c>
      <c r="P20" s="69">
        <f t="shared" si="0"/>
        <v>335522156</v>
      </c>
      <c r="Q20" s="73">
        <f t="shared" si="0"/>
        <v>258074301</v>
      </c>
    </row>
    <row r="21" spans="1:17" ht="12.75">
      <c r="A21" s="185" t="s">
        <v>150</v>
      </c>
      <c r="B21" s="186" t="s">
        <v>275</v>
      </c>
      <c r="C21" s="93">
        <f>SUM(C15:C20)</f>
        <v>625162991</v>
      </c>
      <c r="D21" s="63">
        <f>SUM(D15:D20)</f>
        <v>616193901</v>
      </c>
      <c r="E21" s="64">
        <f aca="true" t="shared" si="3" ref="E21:N21">SUM(E15:E20)</f>
        <v>510050827</v>
      </c>
      <c r="F21" s="93">
        <f t="shared" si="3"/>
        <v>30358361</v>
      </c>
      <c r="G21" s="63">
        <f t="shared" si="3"/>
        <v>35669331</v>
      </c>
      <c r="H21" s="64">
        <f t="shared" si="3"/>
        <v>36996809</v>
      </c>
      <c r="I21" s="93">
        <f t="shared" si="3"/>
        <v>2953330</v>
      </c>
      <c r="J21" s="63">
        <f t="shared" si="3"/>
        <v>2953330</v>
      </c>
      <c r="K21" s="85">
        <f t="shared" si="3"/>
        <v>7363208</v>
      </c>
      <c r="L21" s="62">
        <f t="shared" si="3"/>
        <v>2908081</v>
      </c>
      <c r="M21" s="63">
        <f t="shared" si="3"/>
        <v>7280081</v>
      </c>
      <c r="N21" s="85">
        <f t="shared" si="3"/>
        <v>10482680</v>
      </c>
      <c r="O21" s="72">
        <f t="shared" si="1"/>
        <v>661382763</v>
      </c>
      <c r="P21" s="69">
        <f t="shared" si="0"/>
        <v>662096643</v>
      </c>
      <c r="Q21" s="73">
        <f t="shared" si="0"/>
        <v>564893524</v>
      </c>
    </row>
    <row r="22" spans="1:17" ht="12.75">
      <c r="A22" s="187" t="s">
        <v>151</v>
      </c>
      <c r="B22" s="188" t="s">
        <v>276</v>
      </c>
      <c r="C22" s="94"/>
      <c r="D22" s="66"/>
      <c r="E22" s="67">
        <v>60000000</v>
      </c>
      <c r="F22" s="92"/>
      <c r="G22" s="52"/>
      <c r="H22" s="58"/>
      <c r="I22" s="92"/>
      <c r="J22" s="52"/>
      <c r="K22" s="84"/>
      <c r="L22" s="57"/>
      <c r="M22" s="52"/>
      <c r="N22" s="84"/>
      <c r="O22" s="72">
        <f t="shared" si="1"/>
        <v>0</v>
      </c>
      <c r="P22" s="69">
        <f t="shared" si="0"/>
        <v>0</v>
      </c>
      <c r="Q22" s="73">
        <f t="shared" si="0"/>
        <v>60000000</v>
      </c>
    </row>
    <row r="23" spans="1:17" ht="25.5">
      <c r="A23" s="187" t="s">
        <v>152</v>
      </c>
      <c r="B23" s="188" t="s">
        <v>277</v>
      </c>
      <c r="C23" s="94">
        <v>0</v>
      </c>
      <c r="D23" s="66">
        <v>0</v>
      </c>
      <c r="E23" s="67">
        <v>0</v>
      </c>
      <c r="F23" s="92"/>
      <c r="G23" s="52"/>
      <c r="H23" s="58"/>
      <c r="I23" s="92"/>
      <c r="J23" s="52"/>
      <c r="K23" s="84"/>
      <c r="L23" s="57"/>
      <c r="M23" s="52"/>
      <c r="N23" s="84"/>
      <c r="O23" s="72">
        <f t="shared" si="1"/>
        <v>0</v>
      </c>
      <c r="P23" s="69">
        <f t="shared" si="0"/>
        <v>0</v>
      </c>
      <c r="Q23" s="73">
        <f t="shared" si="0"/>
        <v>0</v>
      </c>
    </row>
    <row r="24" spans="1:17" ht="25.5">
      <c r="A24" s="187" t="s">
        <v>154</v>
      </c>
      <c r="B24" s="188" t="s">
        <v>278</v>
      </c>
      <c r="C24" s="94"/>
      <c r="D24" s="66"/>
      <c r="E24" s="67"/>
      <c r="F24" s="92"/>
      <c r="G24" s="52"/>
      <c r="H24" s="58"/>
      <c r="I24" s="92"/>
      <c r="J24" s="52"/>
      <c r="K24" s="84"/>
      <c r="L24" s="57"/>
      <c r="M24" s="52"/>
      <c r="N24" s="84"/>
      <c r="O24" s="72">
        <f t="shared" si="1"/>
        <v>0</v>
      </c>
      <c r="P24" s="69">
        <f t="shared" si="0"/>
        <v>0</v>
      </c>
      <c r="Q24" s="73">
        <f t="shared" si="0"/>
        <v>0</v>
      </c>
    </row>
    <row r="25" spans="1:17" ht="25.5">
      <c r="A25" s="187" t="s">
        <v>157</v>
      </c>
      <c r="B25" s="188" t="s">
        <v>279</v>
      </c>
      <c r="C25" s="94">
        <v>0</v>
      </c>
      <c r="D25" s="66">
        <v>0</v>
      </c>
      <c r="E25" s="67">
        <v>0</v>
      </c>
      <c r="F25" s="92"/>
      <c r="G25" s="52"/>
      <c r="H25" s="58"/>
      <c r="I25" s="92"/>
      <c r="J25" s="52"/>
      <c r="K25" s="84"/>
      <c r="L25" s="57"/>
      <c r="M25" s="52"/>
      <c r="N25" s="84"/>
      <c r="O25" s="72">
        <f t="shared" si="1"/>
        <v>0</v>
      </c>
      <c r="P25" s="69">
        <f t="shared" si="1"/>
        <v>0</v>
      </c>
      <c r="Q25" s="73">
        <f t="shared" si="1"/>
        <v>0</v>
      </c>
    </row>
    <row r="26" spans="1:17" ht="25.5">
      <c r="A26" s="187" t="s">
        <v>164</v>
      </c>
      <c r="B26" s="188" t="s">
        <v>280</v>
      </c>
      <c r="C26" s="94">
        <v>257754201</v>
      </c>
      <c r="D26" s="66">
        <v>257754201</v>
      </c>
      <c r="E26" s="67">
        <v>671549103</v>
      </c>
      <c r="F26" s="92"/>
      <c r="G26" s="52"/>
      <c r="H26" s="58"/>
      <c r="I26" s="92"/>
      <c r="J26" s="52"/>
      <c r="K26" s="84"/>
      <c r="L26" s="57"/>
      <c r="M26" s="52"/>
      <c r="N26" s="84"/>
      <c r="O26" s="72">
        <f t="shared" si="1"/>
        <v>257754201</v>
      </c>
      <c r="P26" s="69">
        <f t="shared" si="1"/>
        <v>257754201</v>
      </c>
      <c r="Q26" s="73">
        <f t="shared" si="1"/>
        <v>671549103</v>
      </c>
    </row>
    <row r="27" spans="1:17" ht="12.75">
      <c r="A27" s="185" t="s">
        <v>169</v>
      </c>
      <c r="B27" s="186" t="s">
        <v>96</v>
      </c>
      <c r="C27" s="93">
        <f>SUM(C22:C26)</f>
        <v>257754201</v>
      </c>
      <c r="D27" s="63">
        <f aca="true" t="shared" si="4" ref="D27:N27">SUM(D22:D26)</f>
        <v>257754201</v>
      </c>
      <c r="E27" s="64">
        <f t="shared" si="4"/>
        <v>731549103</v>
      </c>
      <c r="F27" s="93">
        <f t="shared" si="4"/>
        <v>0</v>
      </c>
      <c r="G27" s="63">
        <f t="shared" si="4"/>
        <v>0</v>
      </c>
      <c r="H27" s="64">
        <f t="shared" si="4"/>
        <v>0</v>
      </c>
      <c r="I27" s="93">
        <f t="shared" si="4"/>
        <v>0</v>
      </c>
      <c r="J27" s="63">
        <f t="shared" si="4"/>
        <v>0</v>
      </c>
      <c r="K27" s="85">
        <f t="shared" si="4"/>
        <v>0</v>
      </c>
      <c r="L27" s="62">
        <f t="shared" si="4"/>
        <v>0</v>
      </c>
      <c r="M27" s="63">
        <f t="shared" si="4"/>
        <v>0</v>
      </c>
      <c r="N27" s="85">
        <f t="shared" si="4"/>
        <v>0</v>
      </c>
      <c r="O27" s="72">
        <f t="shared" si="1"/>
        <v>257754201</v>
      </c>
      <c r="P27" s="69">
        <f t="shared" si="1"/>
        <v>257754201</v>
      </c>
      <c r="Q27" s="73">
        <f t="shared" si="1"/>
        <v>731549103</v>
      </c>
    </row>
    <row r="28" spans="1:17" ht="12.75">
      <c r="A28" s="185" t="s">
        <v>172</v>
      </c>
      <c r="B28" s="186" t="s">
        <v>97</v>
      </c>
      <c r="C28" s="93">
        <v>0</v>
      </c>
      <c r="D28" s="63">
        <v>0</v>
      </c>
      <c r="E28" s="64">
        <v>0</v>
      </c>
      <c r="F28" s="92"/>
      <c r="G28" s="52"/>
      <c r="H28" s="58"/>
      <c r="I28" s="92"/>
      <c r="J28" s="52"/>
      <c r="K28" s="84"/>
      <c r="L28" s="57"/>
      <c r="M28" s="52"/>
      <c r="N28" s="84"/>
      <c r="O28" s="72">
        <f t="shared" si="1"/>
        <v>0</v>
      </c>
      <c r="P28" s="69">
        <f t="shared" si="1"/>
        <v>0</v>
      </c>
      <c r="Q28" s="73">
        <f t="shared" si="1"/>
        <v>0</v>
      </c>
    </row>
    <row r="29" spans="1:17" ht="12.75">
      <c r="A29" s="187" t="s">
        <v>174</v>
      </c>
      <c r="B29" s="188" t="s">
        <v>98</v>
      </c>
      <c r="C29" s="94">
        <v>0</v>
      </c>
      <c r="D29" s="66">
        <v>0</v>
      </c>
      <c r="E29" s="67">
        <v>0</v>
      </c>
      <c r="F29" s="92"/>
      <c r="G29" s="52"/>
      <c r="H29" s="58"/>
      <c r="I29" s="92"/>
      <c r="J29" s="52"/>
      <c r="K29" s="84"/>
      <c r="L29" s="57"/>
      <c r="M29" s="52"/>
      <c r="N29" s="84"/>
      <c r="O29" s="72">
        <f t="shared" si="1"/>
        <v>0</v>
      </c>
      <c r="P29" s="69">
        <f t="shared" si="1"/>
        <v>0</v>
      </c>
      <c r="Q29" s="73">
        <f t="shared" si="1"/>
        <v>0</v>
      </c>
    </row>
    <row r="30" spans="1:17" ht="12.75">
      <c r="A30" s="187" t="s">
        <v>176</v>
      </c>
      <c r="B30" s="188" t="s">
        <v>423</v>
      </c>
      <c r="C30" s="94">
        <v>5171685</v>
      </c>
      <c r="D30" s="66">
        <v>5171685</v>
      </c>
      <c r="E30" s="67">
        <v>6319990</v>
      </c>
      <c r="F30" s="92"/>
      <c r="G30" s="52"/>
      <c r="H30" s="58"/>
      <c r="I30" s="92"/>
      <c r="J30" s="52"/>
      <c r="K30" s="84"/>
      <c r="L30" s="57"/>
      <c r="M30" s="52"/>
      <c r="N30" s="84"/>
      <c r="O30" s="72">
        <f t="shared" si="1"/>
        <v>5171685</v>
      </c>
      <c r="P30" s="69">
        <f t="shared" si="1"/>
        <v>5171685</v>
      </c>
      <c r="Q30" s="73">
        <f t="shared" si="1"/>
        <v>6319990</v>
      </c>
    </row>
    <row r="31" spans="1:17" ht="12.75">
      <c r="A31" s="187" t="s">
        <v>177</v>
      </c>
      <c r="B31" s="188" t="s">
        <v>281</v>
      </c>
      <c r="C31" s="94">
        <v>18678159</v>
      </c>
      <c r="D31" s="66">
        <v>18678159</v>
      </c>
      <c r="E31" s="67">
        <v>22905075</v>
      </c>
      <c r="F31" s="92"/>
      <c r="G31" s="52"/>
      <c r="H31" s="58"/>
      <c r="I31" s="92"/>
      <c r="J31" s="52"/>
      <c r="K31" s="84"/>
      <c r="L31" s="57"/>
      <c r="M31" s="52"/>
      <c r="N31" s="84"/>
      <c r="O31" s="72">
        <f t="shared" si="1"/>
        <v>18678159</v>
      </c>
      <c r="P31" s="69">
        <f t="shared" si="1"/>
        <v>18678159</v>
      </c>
      <c r="Q31" s="73">
        <f t="shared" si="1"/>
        <v>22905075</v>
      </c>
    </row>
    <row r="32" spans="1:17" ht="12.75">
      <c r="A32" s="187" t="s">
        <v>188</v>
      </c>
      <c r="B32" s="188" t="s">
        <v>282</v>
      </c>
      <c r="C32" s="94">
        <v>0</v>
      </c>
      <c r="D32" s="66">
        <v>0</v>
      </c>
      <c r="E32" s="67">
        <v>0</v>
      </c>
      <c r="F32" s="92"/>
      <c r="G32" s="52"/>
      <c r="H32" s="58"/>
      <c r="I32" s="92"/>
      <c r="J32" s="52"/>
      <c r="K32" s="84"/>
      <c r="L32" s="57"/>
      <c r="M32" s="52"/>
      <c r="N32" s="84"/>
      <c r="O32" s="72">
        <f t="shared" si="1"/>
        <v>0</v>
      </c>
      <c r="P32" s="69">
        <f t="shared" si="1"/>
        <v>0</v>
      </c>
      <c r="Q32" s="73">
        <f t="shared" si="1"/>
        <v>0</v>
      </c>
    </row>
    <row r="33" spans="1:17" ht="12.75">
      <c r="A33" s="187" t="s">
        <v>189</v>
      </c>
      <c r="B33" s="188" t="s">
        <v>283</v>
      </c>
      <c r="C33" s="94">
        <v>5958229</v>
      </c>
      <c r="D33" s="66">
        <v>5958229</v>
      </c>
      <c r="E33" s="67">
        <v>5614253</v>
      </c>
      <c r="F33" s="92"/>
      <c r="G33" s="52"/>
      <c r="H33" s="58"/>
      <c r="I33" s="92"/>
      <c r="J33" s="52"/>
      <c r="K33" s="84"/>
      <c r="L33" s="57"/>
      <c r="M33" s="52"/>
      <c r="N33" s="84"/>
      <c r="O33" s="72">
        <f t="shared" si="1"/>
        <v>5958229</v>
      </c>
      <c r="P33" s="69">
        <f t="shared" si="1"/>
        <v>5958229</v>
      </c>
      <c r="Q33" s="73">
        <f t="shared" si="1"/>
        <v>5614253</v>
      </c>
    </row>
    <row r="34" spans="1:17" ht="12.75">
      <c r="A34" s="187" t="s">
        <v>191</v>
      </c>
      <c r="B34" s="188" t="s">
        <v>284</v>
      </c>
      <c r="C34" s="94">
        <v>0</v>
      </c>
      <c r="D34" s="66">
        <v>0</v>
      </c>
      <c r="E34" s="67">
        <v>0</v>
      </c>
      <c r="F34" s="92"/>
      <c r="G34" s="52"/>
      <c r="H34" s="58"/>
      <c r="I34" s="92"/>
      <c r="J34" s="52"/>
      <c r="K34" s="84"/>
      <c r="L34" s="57"/>
      <c r="M34" s="52"/>
      <c r="N34" s="84"/>
      <c r="O34" s="72">
        <f t="shared" si="1"/>
        <v>0</v>
      </c>
      <c r="P34" s="69">
        <f t="shared" si="1"/>
        <v>0</v>
      </c>
      <c r="Q34" s="73">
        <f t="shared" si="1"/>
        <v>0</v>
      </c>
    </row>
    <row r="35" spans="1:17" ht="12.75">
      <c r="A35" s="185" t="s">
        <v>194</v>
      </c>
      <c r="B35" s="186" t="s">
        <v>424</v>
      </c>
      <c r="C35" s="93">
        <f>SUM(C31:C34)</f>
        <v>24636388</v>
      </c>
      <c r="D35" s="63">
        <f>SUM(D31:D34)</f>
        <v>24636388</v>
      </c>
      <c r="E35" s="64">
        <f>SUM(E31:E34)</f>
        <v>28519328</v>
      </c>
      <c r="F35" s="92"/>
      <c r="G35" s="52"/>
      <c r="H35" s="58"/>
      <c r="I35" s="92"/>
      <c r="J35" s="52"/>
      <c r="K35" s="84"/>
      <c r="L35" s="57"/>
      <c r="M35" s="52"/>
      <c r="N35" s="84"/>
      <c r="O35" s="72">
        <f t="shared" si="1"/>
        <v>24636388</v>
      </c>
      <c r="P35" s="69">
        <f t="shared" si="1"/>
        <v>24636388</v>
      </c>
      <c r="Q35" s="73">
        <f t="shared" si="1"/>
        <v>28519328</v>
      </c>
    </row>
    <row r="36" spans="1:17" ht="12.75">
      <c r="A36" s="187" t="s">
        <v>196</v>
      </c>
      <c r="B36" s="188" t="s">
        <v>425</v>
      </c>
      <c r="C36" s="94">
        <v>681777</v>
      </c>
      <c r="D36" s="66">
        <v>681777</v>
      </c>
      <c r="E36" s="67">
        <v>765179</v>
      </c>
      <c r="F36" s="92"/>
      <c r="G36" s="52"/>
      <c r="H36" s="58"/>
      <c r="I36" s="92"/>
      <c r="J36" s="52"/>
      <c r="K36" s="84"/>
      <c r="L36" s="57"/>
      <c r="M36" s="52"/>
      <c r="N36" s="84"/>
      <c r="O36" s="72">
        <f t="shared" si="1"/>
        <v>681777</v>
      </c>
      <c r="P36" s="69">
        <f t="shared" si="1"/>
        <v>681777</v>
      </c>
      <c r="Q36" s="73">
        <f t="shared" si="1"/>
        <v>765179</v>
      </c>
    </row>
    <row r="37" spans="1:17" ht="12.75">
      <c r="A37" s="185" t="s">
        <v>199</v>
      </c>
      <c r="B37" s="186" t="s">
        <v>426</v>
      </c>
      <c r="C37" s="93">
        <f aca="true" t="shared" si="5" ref="C37:N37">SUM(C30+C35+C36)</f>
        <v>30489850</v>
      </c>
      <c r="D37" s="63">
        <f t="shared" si="5"/>
        <v>30489850</v>
      </c>
      <c r="E37" s="64">
        <f t="shared" si="5"/>
        <v>35604497</v>
      </c>
      <c r="F37" s="93">
        <f t="shared" si="5"/>
        <v>0</v>
      </c>
      <c r="G37" s="63">
        <f t="shared" si="5"/>
        <v>0</v>
      </c>
      <c r="H37" s="64">
        <f t="shared" si="5"/>
        <v>0</v>
      </c>
      <c r="I37" s="93">
        <f t="shared" si="5"/>
        <v>0</v>
      </c>
      <c r="J37" s="63">
        <f t="shared" si="5"/>
        <v>0</v>
      </c>
      <c r="K37" s="85">
        <f t="shared" si="5"/>
        <v>0</v>
      </c>
      <c r="L37" s="62">
        <f t="shared" si="5"/>
        <v>0</v>
      </c>
      <c r="M37" s="63">
        <f t="shared" si="5"/>
        <v>0</v>
      </c>
      <c r="N37" s="85">
        <f t="shared" si="5"/>
        <v>0</v>
      </c>
      <c r="O37" s="72">
        <f t="shared" si="1"/>
        <v>30489850</v>
      </c>
      <c r="P37" s="69">
        <f t="shared" si="1"/>
        <v>30489850</v>
      </c>
      <c r="Q37" s="73">
        <f t="shared" si="1"/>
        <v>35604497</v>
      </c>
    </row>
    <row r="38" spans="1:17" ht="12.75">
      <c r="A38" s="187" t="s">
        <v>201</v>
      </c>
      <c r="B38" s="188" t="s">
        <v>427</v>
      </c>
      <c r="C38" s="94"/>
      <c r="D38" s="66"/>
      <c r="E38" s="67"/>
      <c r="F38" s="92"/>
      <c r="G38" s="52"/>
      <c r="H38" s="58"/>
      <c r="I38" s="92"/>
      <c r="J38" s="52"/>
      <c r="K38" s="84"/>
      <c r="L38" s="57"/>
      <c r="M38" s="52"/>
      <c r="N38" s="84"/>
      <c r="O38" s="72">
        <f t="shared" si="1"/>
        <v>0</v>
      </c>
      <c r="P38" s="69">
        <f t="shared" si="1"/>
        <v>0</v>
      </c>
      <c r="Q38" s="73">
        <f t="shared" si="1"/>
        <v>0</v>
      </c>
    </row>
    <row r="39" spans="1:17" ht="12.75">
      <c r="A39" s="187" t="s">
        <v>203</v>
      </c>
      <c r="B39" s="188" t="s">
        <v>428</v>
      </c>
      <c r="C39" s="94">
        <v>6550901</v>
      </c>
      <c r="D39" s="66">
        <v>6550901</v>
      </c>
      <c r="E39" s="67">
        <v>18506167</v>
      </c>
      <c r="F39" s="92"/>
      <c r="G39" s="52"/>
      <c r="H39" s="58">
        <v>5568</v>
      </c>
      <c r="I39" s="92">
        <v>16766485</v>
      </c>
      <c r="J39" s="52">
        <v>16766485</v>
      </c>
      <c r="K39" s="84">
        <v>14506626</v>
      </c>
      <c r="L39" s="57">
        <v>300000</v>
      </c>
      <c r="M39" s="52">
        <v>300000</v>
      </c>
      <c r="N39" s="84">
        <v>398975</v>
      </c>
      <c r="O39" s="72">
        <f t="shared" si="1"/>
        <v>23617386</v>
      </c>
      <c r="P39" s="69">
        <f t="shared" si="1"/>
        <v>23617386</v>
      </c>
      <c r="Q39" s="73">
        <f t="shared" si="1"/>
        <v>33417336</v>
      </c>
    </row>
    <row r="40" spans="1:17" ht="12.75">
      <c r="A40" s="187" t="s">
        <v>205</v>
      </c>
      <c r="B40" s="188" t="s">
        <v>429</v>
      </c>
      <c r="C40" s="94">
        <v>2200000</v>
      </c>
      <c r="D40" s="66">
        <v>2200000</v>
      </c>
      <c r="E40" s="67">
        <v>4349061</v>
      </c>
      <c r="F40" s="92"/>
      <c r="G40" s="52"/>
      <c r="H40" s="58">
        <v>58110</v>
      </c>
      <c r="I40" s="92"/>
      <c r="J40" s="52"/>
      <c r="K40" s="84"/>
      <c r="L40" s="57"/>
      <c r="M40" s="52"/>
      <c r="N40" s="84"/>
      <c r="O40" s="72">
        <f t="shared" si="1"/>
        <v>2200000</v>
      </c>
      <c r="P40" s="69">
        <f t="shared" si="1"/>
        <v>2200000</v>
      </c>
      <c r="Q40" s="73">
        <f t="shared" si="1"/>
        <v>4407171</v>
      </c>
    </row>
    <row r="41" spans="1:17" ht="12.75">
      <c r="A41" s="187" t="s">
        <v>206</v>
      </c>
      <c r="B41" s="188" t="s">
        <v>430</v>
      </c>
      <c r="C41" s="94"/>
      <c r="D41" s="66"/>
      <c r="E41" s="67"/>
      <c r="F41" s="92"/>
      <c r="G41" s="52"/>
      <c r="H41" s="58"/>
      <c r="I41" s="92"/>
      <c r="J41" s="52"/>
      <c r="K41" s="84"/>
      <c r="L41" s="57"/>
      <c r="M41" s="52"/>
      <c r="N41" s="84"/>
      <c r="O41" s="72">
        <f t="shared" si="1"/>
        <v>0</v>
      </c>
      <c r="P41" s="69">
        <f t="shared" si="1"/>
        <v>0</v>
      </c>
      <c r="Q41" s="73">
        <f t="shared" si="1"/>
        <v>0</v>
      </c>
    </row>
    <row r="42" spans="1:17" ht="12.75">
      <c r="A42" s="187" t="s">
        <v>207</v>
      </c>
      <c r="B42" s="188" t="s">
        <v>431</v>
      </c>
      <c r="C42" s="94">
        <v>0</v>
      </c>
      <c r="D42" s="66">
        <v>0</v>
      </c>
      <c r="E42" s="67">
        <v>0</v>
      </c>
      <c r="F42" s="92"/>
      <c r="G42" s="52"/>
      <c r="H42" s="58"/>
      <c r="I42" s="92">
        <v>14521333</v>
      </c>
      <c r="J42" s="52">
        <v>14521333</v>
      </c>
      <c r="K42" s="84">
        <v>18160286</v>
      </c>
      <c r="L42" s="57"/>
      <c r="M42" s="52"/>
      <c r="N42" s="84"/>
      <c r="O42" s="72">
        <f t="shared" si="1"/>
        <v>14521333</v>
      </c>
      <c r="P42" s="69">
        <f t="shared" si="1"/>
        <v>14521333</v>
      </c>
      <c r="Q42" s="73">
        <f t="shared" si="1"/>
        <v>18160286</v>
      </c>
    </row>
    <row r="43" spans="1:17" ht="12.75">
      <c r="A43" s="187" t="s">
        <v>209</v>
      </c>
      <c r="B43" s="188" t="s">
        <v>432</v>
      </c>
      <c r="C43" s="94">
        <v>501762</v>
      </c>
      <c r="D43" s="66">
        <v>501762</v>
      </c>
      <c r="E43" s="67">
        <v>2512154</v>
      </c>
      <c r="F43" s="92"/>
      <c r="G43" s="52"/>
      <c r="H43" s="58"/>
      <c r="I43" s="92">
        <v>7447712</v>
      </c>
      <c r="J43" s="52">
        <v>7447712</v>
      </c>
      <c r="K43" s="84">
        <v>8814851</v>
      </c>
      <c r="L43" s="57"/>
      <c r="M43" s="52"/>
      <c r="N43" s="84"/>
      <c r="O43" s="72">
        <f t="shared" si="1"/>
        <v>7949474</v>
      </c>
      <c r="P43" s="69">
        <f t="shared" si="1"/>
        <v>7949474</v>
      </c>
      <c r="Q43" s="73">
        <f t="shared" si="1"/>
        <v>11327005</v>
      </c>
    </row>
    <row r="44" spans="1:17" ht="12.75">
      <c r="A44" s="187" t="s">
        <v>211</v>
      </c>
      <c r="B44" s="188" t="s">
        <v>433</v>
      </c>
      <c r="C44" s="94">
        <v>0</v>
      </c>
      <c r="D44" s="66">
        <v>48165918</v>
      </c>
      <c r="E44" s="67">
        <v>24082959</v>
      </c>
      <c r="F44" s="92"/>
      <c r="G44" s="52"/>
      <c r="H44" s="58"/>
      <c r="I44" s="92">
        <v>1000000</v>
      </c>
      <c r="J44" s="52">
        <v>1000000</v>
      </c>
      <c r="K44" s="84"/>
      <c r="L44" s="57"/>
      <c r="M44" s="52"/>
      <c r="N44" s="84"/>
      <c r="O44" s="72">
        <f t="shared" si="1"/>
        <v>1000000</v>
      </c>
      <c r="P44" s="69">
        <f t="shared" si="1"/>
        <v>49165918</v>
      </c>
      <c r="Q44" s="73">
        <f t="shared" si="1"/>
        <v>24082959</v>
      </c>
    </row>
    <row r="45" spans="1:17" ht="12.75">
      <c r="A45" s="187" t="s">
        <v>213</v>
      </c>
      <c r="B45" s="188" t="s">
        <v>434</v>
      </c>
      <c r="C45" s="94"/>
      <c r="D45" s="66">
        <v>0</v>
      </c>
      <c r="E45" s="67">
        <v>0</v>
      </c>
      <c r="F45" s="92"/>
      <c r="G45" s="52"/>
      <c r="H45" s="58"/>
      <c r="I45" s="92"/>
      <c r="J45" s="52"/>
      <c r="K45" s="84"/>
      <c r="L45" s="57"/>
      <c r="M45" s="52"/>
      <c r="N45" s="84"/>
      <c r="O45" s="72">
        <f t="shared" si="1"/>
        <v>0</v>
      </c>
      <c r="P45" s="69">
        <f t="shared" si="1"/>
        <v>0</v>
      </c>
      <c r="Q45" s="73">
        <f t="shared" si="1"/>
        <v>0</v>
      </c>
    </row>
    <row r="46" spans="1:17" ht="12.75">
      <c r="A46" s="187" t="s">
        <v>219</v>
      </c>
      <c r="B46" s="188" t="s">
        <v>435</v>
      </c>
      <c r="C46" s="94">
        <v>0</v>
      </c>
      <c r="D46" s="66">
        <v>0</v>
      </c>
      <c r="E46" s="67">
        <v>0</v>
      </c>
      <c r="F46" s="92"/>
      <c r="G46" s="52"/>
      <c r="H46" s="58"/>
      <c r="I46" s="92"/>
      <c r="J46" s="52"/>
      <c r="K46" s="84"/>
      <c r="L46" s="57"/>
      <c r="M46" s="52"/>
      <c r="N46" s="84"/>
      <c r="O46" s="72">
        <f t="shared" si="1"/>
        <v>0</v>
      </c>
      <c r="P46" s="69">
        <f t="shared" si="1"/>
        <v>0</v>
      </c>
      <c r="Q46" s="73">
        <f t="shared" si="1"/>
        <v>0</v>
      </c>
    </row>
    <row r="47" spans="1:17" ht="12.75">
      <c r="A47" s="187" t="s">
        <v>229</v>
      </c>
      <c r="B47" s="188" t="s">
        <v>436</v>
      </c>
      <c r="C47" s="94"/>
      <c r="D47" s="66"/>
      <c r="E47" s="67">
        <v>407306</v>
      </c>
      <c r="F47" s="92"/>
      <c r="G47" s="52"/>
      <c r="H47" s="58">
        <v>19590</v>
      </c>
      <c r="I47" s="92"/>
      <c r="J47" s="52"/>
      <c r="K47" s="84"/>
      <c r="L47" s="57"/>
      <c r="M47" s="52"/>
      <c r="N47" s="84"/>
      <c r="O47" s="72">
        <f t="shared" si="1"/>
        <v>0</v>
      </c>
      <c r="P47" s="69">
        <f t="shared" si="1"/>
        <v>0</v>
      </c>
      <c r="Q47" s="73">
        <f t="shared" si="1"/>
        <v>426896</v>
      </c>
    </row>
    <row r="48" spans="1:17" ht="12.75">
      <c r="A48" s="185" t="s">
        <v>237</v>
      </c>
      <c r="B48" s="186" t="s">
        <v>285</v>
      </c>
      <c r="C48" s="93">
        <f>SUM(C38:C47)</f>
        <v>9252663</v>
      </c>
      <c r="D48" s="63">
        <f aca="true" t="shared" si="6" ref="D48:N48">SUM(D38:D47)</f>
        <v>57418581</v>
      </c>
      <c r="E48" s="64">
        <f t="shared" si="6"/>
        <v>49857647</v>
      </c>
      <c r="F48" s="93">
        <f>SUM(F38:F47)</f>
        <v>0</v>
      </c>
      <c r="G48" s="63">
        <f t="shared" si="6"/>
        <v>0</v>
      </c>
      <c r="H48" s="64">
        <f t="shared" si="6"/>
        <v>83268</v>
      </c>
      <c r="I48" s="93">
        <f t="shared" si="6"/>
        <v>39735530</v>
      </c>
      <c r="J48" s="63">
        <f t="shared" si="6"/>
        <v>39735530</v>
      </c>
      <c r="K48" s="85">
        <f t="shared" si="6"/>
        <v>41481763</v>
      </c>
      <c r="L48" s="62">
        <f t="shared" si="6"/>
        <v>300000</v>
      </c>
      <c r="M48" s="63">
        <v>300000</v>
      </c>
      <c r="N48" s="85">
        <f t="shared" si="6"/>
        <v>398975</v>
      </c>
      <c r="O48" s="72">
        <f t="shared" si="1"/>
        <v>49288193</v>
      </c>
      <c r="P48" s="69">
        <f t="shared" si="1"/>
        <v>97454111</v>
      </c>
      <c r="Q48" s="73">
        <f t="shared" si="1"/>
        <v>91821653</v>
      </c>
    </row>
    <row r="49" spans="1:17" ht="12.75">
      <c r="A49" s="187" t="s">
        <v>239</v>
      </c>
      <c r="B49" s="188" t="s">
        <v>286</v>
      </c>
      <c r="C49" s="94">
        <v>0</v>
      </c>
      <c r="D49" s="66">
        <v>0</v>
      </c>
      <c r="E49" s="67">
        <v>0</v>
      </c>
      <c r="F49" s="92"/>
      <c r="G49" s="52"/>
      <c r="H49" s="58"/>
      <c r="I49" s="92"/>
      <c r="J49" s="52"/>
      <c r="K49" s="84"/>
      <c r="L49" s="57"/>
      <c r="M49" s="52"/>
      <c r="N49" s="84"/>
      <c r="O49" s="72">
        <f t="shared" si="1"/>
        <v>0</v>
      </c>
      <c r="P49" s="69">
        <f t="shared" si="1"/>
        <v>0</v>
      </c>
      <c r="Q49" s="73">
        <f t="shared" si="1"/>
        <v>0</v>
      </c>
    </row>
    <row r="50" spans="1:17" ht="12.75">
      <c r="A50" s="187" t="s">
        <v>241</v>
      </c>
      <c r="B50" s="188" t="s">
        <v>287</v>
      </c>
      <c r="C50" s="94"/>
      <c r="D50" s="66"/>
      <c r="E50" s="67">
        <v>6254000</v>
      </c>
      <c r="F50" s="92"/>
      <c r="G50" s="52"/>
      <c r="H50" s="58"/>
      <c r="I50" s="92"/>
      <c r="J50" s="52"/>
      <c r="K50" s="84"/>
      <c r="L50" s="57"/>
      <c r="M50" s="52"/>
      <c r="N50" s="84"/>
      <c r="O50" s="72">
        <f t="shared" si="1"/>
        <v>0</v>
      </c>
      <c r="P50" s="69">
        <f t="shared" si="1"/>
        <v>0</v>
      </c>
      <c r="Q50" s="73">
        <f t="shared" si="1"/>
        <v>6254000</v>
      </c>
    </row>
    <row r="51" spans="1:17" ht="12.75">
      <c r="A51" s="187" t="s">
        <v>242</v>
      </c>
      <c r="B51" s="188" t="s">
        <v>288</v>
      </c>
      <c r="C51" s="94">
        <v>0</v>
      </c>
      <c r="D51" s="66">
        <v>0</v>
      </c>
      <c r="E51" s="67">
        <v>0</v>
      </c>
      <c r="F51" s="92"/>
      <c r="G51" s="52"/>
      <c r="H51" s="58"/>
      <c r="I51" s="92"/>
      <c r="J51" s="52"/>
      <c r="K51" s="84"/>
      <c r="L51" s="57"/>
      <c r="M51" s="52"/>
      <c r="N51" s="84"/>
      <c r="O51" s="72">
        <f t="shared" si="1"/>
        <v>0</v>
      </c>
      <c r="P51" s="69">
        <f t="shared" si="1"/>
        <v>0</v>
      </c>
      <c r="Q51" s="73">
        <f t="shared" si="1"/>
        <v>0</v>
      </c>
    </row>
    <row r="52" spans="1:17" ht="12.75">
      <c r="A52" s="187" t="s">
        <v>243</v>
      </c>
      <c r="B52" s="188" t="s">
        <v>289</v>
      </c>
      <c r="C52" s="94">
        <v>0</v>
      </c>
      <c r="D52" s="66">
        <v>0</v>
      </c>
      <c r="E52" s="67">
        <v>0</v>
      </c>
      <c r="F52" s="92"/>
      <c r="G52" s="52"/>
      <c r="H52" s="58"/>
      <c r="I52" s="92"/>
      <c r="J52" s="52"/>
      <c r="K52" s="84"/>
      <c r="L52" s="57"/>
      <c r="M52" s="52"/>
      <c r="N52" s="84"/>
      <c r="O52" s="72">
        <f t="shared" si="1"/>
        <v>0</v>
      </c>
      <c r="P52" s="69">
        <f t="shared" si="1"/>
        <v>0</v>
      </c>
      <c r="Q52" s="73">
        <f t="shared" si="1"/>
        <v>0</v>
      </c>
    </row>
    <row r="53" spans="1:17" ht="12.75">
      <c r="A53" s="187" t="s">
        <v>244</v>
      </c>
      <c r="B53" s="188" t="s">
        <v>290</v>
      </c>
      <c r="C53" s="94">
        <v>0</v>
      </c>
      <c r="D53" s="66">
        <v>0</v>
      </c>
      <c r="E53" s="67">
        <v>0</v>
      </c>
      <c r="F53" s="92"/>
      <c r="G53" s="52"/>
      <c r="H53" s="58"/>
      <c r="I53" s="92"/>
      <c r="J53" s="52"/>
      <c r="K53" s="84"/>
      <c r="L53" s="57"/>
      <c r="M53" s="52"/>
      <c r="N53" s="84"/>
      <c r="O53" s="72">
        <f t="shared" si="1"/>
        <v>0</v>
      </c>
      <c r="P53" s="69">
        <f t="shared" si="1"/>
        <v>0</v>
      </c>
      <c r="Q53" s="73">
        <f t="shared" si="1"/>
        <v>0</v>
      </c>
    </row>
    <row r="54" spans="1:17" ht="12.75">
      <c r="A54" s="185" t="s">
        <v>245</v>
      </c>
      <c r="B54" s="186" t="s">
        <v>291</v>
      </c>
      <c r="C54" s="93">
        <f>SUM(C49:C53)</f>
        <v>0</v>
      </c>
      <c r="D54" s="63">
        <f aca="true" t="shared" si="7" ref="D54:N54">SUM(D49:D53)</f>
        <v>0</v>
      </c>
      <c r="E54" s="64">
        <f t="shared" si="7"/>
        <v>6254000</v>
      </c>
      <c r="F54" s="93">
        <f t="shared" si="7"/>
        <v>0</v>
      </c>
      <c r="G54" s="63">
        <f t="shared" si="7"/>
        <v>0</v>
      </c>
      <c r="H54" s="64">
        <f t="shared" si="7"/>
        <v>0</v>
      </c>
      <c r="I54" s="93">
        <f t="shared" si="7"/>
        <v>0</v>
      </c>
      <c r="J54" s="63">
        <f t="shared" si="7"/>
        <v>0</v>
      </c>
      <c r="K54" s="85">
        <f t="shared" si="7"/>
        <v>0</v>
      </c>
      <c r="L54" s="62">
        <f t="shared" si="7"/>
        <v>0</v>
      </c>
      <c r="M54" s="63">
        <f t="shared" si="7"/>
        <v>0</v>
      </c>
      <c r="N54" s="85">
        <f t="shared" si="7"/>
        <v>0</v>
      </c>
      <c r="O54" s="72">
        <f t="shared" si="1"/>
        <v>0</v>
      </c>
      <c r="P54" s="69">
        <f t="shared" si="1"/>
        <v>0</v>
      </c>
      <c r="Q54" s="73">
        <f t="shared" si="1"/>
        <v>6254000</v>
      </c>
    </row>
    <row r="55" spans="1:17" ht="25.5">
      <c r="A55" s="187" t="s">
        <v>246</v>
      </c>
      <c r="B55" s="188" t="s">
        <v>0</v>
      </c>
      <c r="C55" s="94">
        <v>0</v>
      </c>
      <c r="D55" s="66">
        <v>0</v>
      </c>
      <c r="E55" s="67">
        <v>0</v>
      </c>
      <c r="F55" s="92"/>
      <c r="G55" s="52"/>
      <c r="H55" s="58"/>
      <c r="I55" s="92"/>
      <c r="J55" s="52"/>
      <c r="K55" s="84"/>
      <c r="L55" s="57"/>
      <c r="M55" s="52"/>
      <c r="N55" s="84"/>
      <c r="O55" s="72">
        <f t="shared" si="1"/>
        <v>0</v>
      </c>
      <c r="P55" s="69">
        <f t="shared" si="1"/>
        <v>0</v>
      </c>
      <c r="Q55" s="73">
        <f t="shared" si="1"/>
        <v>0</v>
      </c>
    </row>
    <row r="56" spans="1:17" ht="25.5">
      <c r="A56" s="187" t="s">
        <v>247</v>
      </c>
      <c r="B56" s="188" t="s">
        <v>1</v>
      </c>
      <c r="C56" s="94">
        <v>0</v>
      </c>
      <c r="D56" s="66">
        <v>0</v>
      </c>
      <c r="E56" s="67">
        <v>0</v>
      </c>
      <c r="F56" s="92"/>
      <c r="G56" s="52"/>
      <c r="H56" s="58"/>
      <c r="I56" s="92"/>
      <c r="J56" s="52"/>
      <c r="K56" s="84"/>
      <c r="L56" s="57"/>
      <c r="M56" s="52"/>
      <c r="N56" s="84"/>
      <c r="O56" s="72">
        <f t="shared" si="1"/>
        <v>0</v>
      </c>
      <c r="P56" s="69">
        <f t="shared" si="1"/>
        <v>0</v>
      </c>
      <c r="Q56" s="73">
        <f t="shared" si="1"/>
        <v>0</v>
      </c>
    </row>
    <row r="57" spans="1:17" ht="12.75">
      <c r="A57" s="187" t="s">
        <v>250</v>
      </c>
      <c r="B57" s="188" t="s">
        <v>2</v>
      </c>
      <c r="C57" s="94">
        <v>36000</v>
      </c>
      <c r="D57" s="66">
        <v>36000</v>
      </c>
      <c r="E57" s="67">
        <v>2036000</v>
      </c>
      <c r="F57" s="92"/>
      <c r="G57" s="52"/>
      <c r="H57" s="58"/>
      <c r="I57" s="92"/>
      <c r="J57" s="52"/>
      <c r="K57" s="84"/>
      <c r="L57" s="57"/>
      <c r="M57" s="52"/>
      <c r="N57" s="84"/>
      <c r="O57" s="72">
        <f t="shared" si="1"/>
        <v>36000</v>
      </c>
      <c r="P57" s="69">
        <f t="shared" si="1"/>
        <v>36000</v>
      </c>
      <c r="Q57" s="73">
        <f t="shared" si="1"/>
        <v>2036000</v>
      </c>
    </row>
    <row r="58" spans="1:17" ht="12.75">
      <c r="A58" s="185" t="s">
        <v>253</v>
      </c>
      <c r="B58" s="186" t="s">
        <v>3</v>
      </c>
      <c r="C58" s="93">
        <f>SUM(C55:C57)</f>
        <v>36000</v>
      </c>
      <c r="D58" s="63">
        <f aca="true" t="shared" si="8" ref="D58:N58">SUM(D55:D57)</f>
        <v>36000</v>
      </c>
      <c r="E58" s="64">
        <f t="shared" si="8"/>
        <v>2036000</v>
      </c>
      <c r="F58" s="93">
        <f t="shared" si="8"/>
        <v>0</v>
      </c>
      <c r="G58" s="63">
        <f t="shared" si="8"/>
        <v>0</v>
      </c>
      <c r="H58" s="64">
        <f t="shared" si="8"/>
        <v>0</v>
      </c>
      <c r="I58" s="93">
        <f t="shared" si="8"/>
        <v>0</v>
      </c>
      <c r="J58" s="63">
        <f t="shared" si="8"/>
        <v>0</v>
      </c>
      <c r="K58" s="85">
        <f t="shared" si="8"/>
        <v>0</v>
      </c>
      <c r="L58" s="62">
        <f t="shared" si="8"/>
        <v>0</v>
      </c>
      <c r="M58" s="63">
        <f t="shared" si="8"/>
        <v>0</v>
      </c>
      <c r="N58" s="85">
        <f t="shared" si="8"/>
        <v>0</v>
      </c>
      <c r="O58" s="72">
        <f t="shared" si="1"/>
        <v>36000</v>
      </c>
      <c r="P58" s="69">
        <f t="shared" si="1"/>
        <v>36000</v>
      </c>
      <c r="Q58" s="73">
        <f t="shared" si="1"/>
        <v>2036000</v>
      </c>
    </row>
    <row r="59" spans="1:17" ht="25.5">
      <c r="A59" s="187" t="s">
        <v>254</v>
      </c>
      <c r="B59" s="188" t="s">
        <v>4</v>
      </c>
      <c r="C59" s="94">
        <v>0</v>
      </c>
      <c r="D59" s="66">
        <v>0</v>
      </c>
      <c r="E59" s="67">
        <v>0</v>
      </c>
      <c r="F59" s="92"/>
      <c r="G59" s="52"/>
      <c r="H59" s="58"/>
      <c r="I59" s="92"/>
      <c r="J59" s="52"/>
      <c r="K59" s="84"/>
      <c r="L59" s="57"/>
      <c r="M59" s="52"/>
      <c r="N59" s="84"/>
      <c r="O59" s="72">
        <f t="shared" si="1"/>
        <v>0</v>
      </c>
      <c r="P59" s="69">
        <f t="shared" si="1"/>
        <v>0</v>
      </c>
      <c r="Q59" s="73">
        <f t="shared" si="1"/>
        <v>0</v>
      </c>
    </row>
    <row r="60" spans="1:17" ht="25.5">
      <c r="A60" s="187" t="s">
        <v>256</v>
      </c>
      <c r="B60" s="188" t="s">
        <v>5</v>
      </c>
      <c r="C60" s="94">
        <v>0</v>
      </c>
      <c r="D60" s="66">
        <v>0</v>
      </c>
      <c r="E60" s="67">
        <v>0</v>
      </c>
      <c r="F60" s="92"/>
      <c r="G60" s="52"/>
      <c r="H60" s="58"/>
      <c r="I60" s="92"/>
      <c r="J60" s="52"/>
      <c r="K60" s="84"/>
      <c r="L60" s="57"/>
      <c r="M60" s="52"/>
      <c r="N60" s="84"/>
      <c r="O60" s="72">
        <f t="shared" si="1"/>
        <v>0</v>
      </c>
      <c r="P60" s="69">
        <f t="shared" si="1"/>
        <v>0</v>
      </c>
      <c r="Q60" s="73">
        <f t="shared" si="1"/>
        <v>0</v>
      </c>
    </row>
    <row r="61" spans="1:17" ht="12.75">
      <c r="A61" s="187" t="s">
        <v>259</v>
      </c>
      <c r="B61" s="188" t="s">
        <v>24</v>
      </c>
      <c r="C61" s="94">
        <v>0</v>
      </c>
      <c r="D61" s="66">
        <v>0</v>
      </c>
      <c r="E61" s="67">
        <v>0</v>
      </c>
      <c r="F61" s="92"/>
      <c r="G61" s="52"/>
      <c r="H61" s="58"/>
      <c r="I61" s="92"/>
      <c r="J61" s="52"/>
      <c r="K61" s="84"/>
      <c r="L61" s="57"/>
      <c r="M61" s="52"/>
      <c r="N61" s="84"/>
      <c r="O61" s="72">
        <f t="shared" si="1"/>
        <v>0</v>
      </c>
      <c r="P61" s="69">
        <f t="shared" si="1"/>
        <v>0</v>
      </c>
      <c r="Q61" s="73">
        <f t="shared" si="1"/>
        <v>0</v>
      </c>
    </row>
    <row r="62" spans="1:17" ht="12.75">
      <c r="A62" s="185" t="s">
        <v>261</v>
      </c>
      <c r="B62" s="186" t="s">
        <v>25</v>
      </c>
      <c r="C62" s="93">
        <v>0</v>
      </c>
      <c r="D62" s="63">
        <v>0</v>
      </c>
      <c r="E62" s="64">
        <v>0</v>
      </c>
      <c r="F62" s="92"/>
      <c r="G62" s="52"/>
      <c r="H62" s="58"/>
      <c r="I62" s="92"/>
      <c r="J62" s="52"/>
      <c r="K62" s="84"/>
      <c r="L62" s="57"/>
      <c r="M62" s="52"/>
      <c r="N62" s="84"/>
      <c r="O62" s="72">
        <f t="shared" si="1"/>
        <v>0</v>
      </c>
      <c r="P62" s="69">
        <f t="shared" si="1"/>
        <v>0</v>
      </c>
      <c r="Q62" s="73">
        <f t="shared" si="1"/>
        <v>0</v>
      </c>
    </row>
    <row r="63" spans="1:17" ht="12.75">
      <c r="A63" s="185" t="s">
        <v>263</v>
      </c>
      <c r="B63" s="186" t="s">
        <v>26</v>
      </c>
      <c r="C63" s="93">
        <f>SUM(C21+C27+C37+C48+C54+C58+C62)</f>
        <v>922695705</v>
      </c>
      <c r="D63" s="63">
        <f aca="true" t="shared" si="9" ref="D63:N63">SUM(D21+D27+D37+D48+D54+D58+D62)</f>
        <v>961892533</v>
      </c>
      <c r="E63" s="64">
        <f t="shared" si="9"/>
        <v>1335352074</v>
      </c>
      <c r="F63" s="93">
        <f t="shared" si="9"/>
        <v>30358361</v>
      </c>
      <c r="G63" s="63">
        <f t="shared" si="9"/>
        <v>35669331</v>
      </c>
      <c r="H63" s="64">
        <f t="shared" si="9"/>
        <v>37080077</v>
      </c>
      <c r="I63" s="93">
        <f t="shared" si="9"/>
        <v>42688860</v>
      </c>
      <c r="J63" s="63">
        <f t="shared" si="9"/>
        <v>42688860</v>
      </c>
      <c r="K63" s="85">
        <f t="shared" si="9"/>
        <v>48844971</v>
      </c>
      <c r="L63" s="62">
        <f t="shared" si="9"/>
        <v>3208081</v>
      </c>
      <c r="M63" s="63">
        <f t="shared" si="9"/>
        <v>7580081</v>
      </c>
      <c r="N63" s="85">
        <f t="shared" si="9"/>
        <v>10881655</v>
      </c>
      <c r="O63" s="72">
        <f t="shared" si="1"/>
        <v>998951007</v>
      </c>
      <c r="P63" s="69">
        <f t="shared" si="1"/>
        <v>1047830805</v>
      </c>
      <c r="Q63" s="73">
        <f t="shared" si="1"/>
        <v>1432158777</v>
      </c>
    </row>
    <row r="64" spans="1:17" ht="12.75">
      <c r="A64" s="187" t="s">
        <v>106</v>
      </c>
      <c r="B64" s="188" t="s">
        <v>50</v>
      </c>
      <c r="C64" s="190"/>
      <c r="D64" s="52"/>
      <c r="E64" s="58"/>
      <c r="F64" s="92"/>
      <c r="G64" s="52"/>
      <c r="H64" s="58"/>
      <c r="I64" s="92"/>
      <c r="J64" s="52"/>
      <c r="K64" s="84"/>
      <c r="L64" s="57"/>
      <c r="M64" s="52"/>
      <c r="N64" s="84"/>
      <c r="O64" s="72">
        <f t="shared" si="1"/>
        <v>0</v>
      </c>
      <c r="P64" s="69">
        <f t="shared" si="1"/>
        <v>0</v>
      </c>
      <c r="Q64" s="73">
        <f t="shared" si="1"/>
        <v>0</v>
      </c>
    </row>
    <row r="65" spans="1:17" ht="12.75">
      <c r="A65" s="187" t="s">
        <v>108</v>
      </c>
      <c r="B65" s="188" t="s">
        <v>51</v>
      </c>
      <c r="C65" s="92"/>
      <c r="D65" s="52"/>
      <c r="E65" s="58"/>
      <c r="F65" s="92"/>
      <c r="G65" s="52"/>
      <c r="H65" s="58"/>
      <c r="I65" s="92"/>
      <c r="J65" s="52"/>
      <c r="K65" s="84"/>
      <c r="L65" s="57"/>
      <c r="M65" s="52"/>
      <c r="N65" s="84"/>
      <c r="O65" s="72">
        <f t="shared" si="1"/>
        <v>0</v>
      </c>
      <c r="P65" s="69">
        <f t="shared" si="1"/>
        <v>0</v>
      </c>
      <c r="Q65" s="73">
        <f t="shared" si="1"/>
        <v>0</v>
      </c>
    </row>
    <row r="66" spans="1:17" ht="12.75">
      <c r="A66" s="187" t="s">
        <v>109</v>
      </c>
      <c r="B66" s="188" t="s">
        <v>52</v>
      </c>
      <c r="C66" s="92"/>
      <c r="D66" s="52"/>
      <c r="E66" s="58"/>
      <c r="F66" s="92"/>
      <c r="G66" s="52"/>
      <c r="H66" s="58"/>
      <c r="I66" s="92"/>
      <c r="J66" s="52"/>
      <c r="K66" s="84"/>
      <c r="L66" s="57"/>
      <c r="M66" s="52"/>
      <c r="N66" s="84"/>
      <c r="O66" s="72">
        <f t="shared" si="1"/>
        <v>0</v>
      </c>
      <c r="P66" s="69">
        <f t="shared" si="1"/>
        <v>0</v>
      </c>
      <c r="Q66" s="73">
        <f t="shared" si="1"/>
        <v>0</v>
      </c>
    </row>
    <row r="67" spans="1:17" ht="12.75">
      <c r="A67" s="185" t="s">
        <v>117</v>
      </c>
      <c r="B67" s="186" t="s">
        <v>53</v>
      </c>
      <c r="C67" s="92">
        <f>SUM(C64:C66)</f>
        <v>0</v>
      </c>
      <c r="D67" s="52">
        <f aca="true" t="shared" si="10" ref="D67:N67">SUM(D64:D66)</f>
        <v>0</v>
      </c>
      <c r="E67" s="58">
        <f t="shared" si="10"/>
        <v>0</v>
      </c>
      <c r="F67" s="92">
        <f t="shared" si="10"/>
        <v>0</v>
      </c>
      <c r="G67" s="52">
        <f t="shared" si="10"/>
        <v>0</v>
      </c>
      <c r="H67" s="58">
        <f t="shared" si="10"/>
        <v>0</v>
      </c>
      <c r="I67" s="92">
        <f t="shared" si="10"/>
        <v>0</v>
      </c>
      <c r="J67" s="52">
        <f t="shared" si="10"/>
        <v>0</v>
      </c>
      <c r="K67" s="84">
        <f t="shared" si="10"/>
        <v>0</v>
      </c>
      <c r="L67" s="57">
        <f t="shared" si="10"/>
        <v>0</v>
      </c>
      <c r="M67" s="52">
        <f t="shared" si="10"/>
        <v>0</v>
      </c>
      <c r="N67" s="84">
        <f t="shared" si="10"/>
        <v>0</v>
      </c>
      <c r="O67" s="72">
        <f t="shared" si="1"/>
        <v>0</v>
      </c>
      <c r="P67" s="69">
        <f t="shared" si="1"/>
        <v>0</v>
      </c>
      <c r="Q67" s="73">
        <f t="shared" si="1"/>
        <v>0</v>
      </c>
    </row>
    <row r="68" spans="1:17" ht="12.75">
      <c r="A68" s="187" t="s">
        <v>118</v>
      </c>
      <c r="B68" s="188" t="s">
        <v>54</v>
      </c>
      <c r="C68" s="92"/>
      <c r="D68" s="52"/>
      <c r="E68" s="58"/>
      <c r="F68" s="92"/>
      <c r="G68" s="52"/>
      <c r="H68" s="58"/>
      <c r="I68" s="92"/>
      <c r="J68" s="52"/>
      <c r="K68" s="84"/>
      <c r="L68" s="57"/>
      <c r="M68" s="52"/>
      <c r="N68" s="84"/>
      <c r="O68" s="72">
        <f t="shared" si="1"/>
        <v>0</v>
      </c>
      <c r="P68" s="69">
        <f t="shared" si="1"/>
        <v>0</v>
      </c>
      <c r="Q68" s="73">
        <f t="shared" si="1"/>
        <v>0</v>
      </c>
    </row>
    <row r="69" spans="1:17" ht="12.75">
      <c r="A69" s="187" t="s">
        <v>120</v>
      </c>
      <c r="B69" s="188" t="s">
        <v>55</v>
      </c>
      <c r="C69" s="92"/>
      <c r="D69" s="52"/>
      <c r="E69" s="58"/>
      <c r="F69" s="92"/>
      <c r="G69" s="52"/>
      <c r="H69" s="58"/>
      <c r="I69" s="92"/>
      <c r="J69" s="52"/>
      <c r="K69" s="84"/>
      <c r="L69" s="57"/>
      <c r="M69" s="52"/>
      <c r="N69" s="84"/>
      <c r="O69" s="72">
        <f t="shared" si="1"/>
        <v>0</v>
      </c>
      <c r="P69" s="69">
        <f t="shared" si="1"/>
        <v>0</v>
      </c>
      <c r="Q69" s="73">
        <f t="shared" si="1"/>
        <v>0</v>
      </c>
    </row>
    <row r="70" spans="1:17" ht="12.75">
      <c r="A70" s="187" t="s">
        <v>121</v>
      </c>
      <c r="B70" s="188" t="s">
        <v>56</v>
      </c>
      <c r="C70" s="92"/>
      <c r="D70" s="52"/>
      <c r="E70" s="58"/>
      <c r="F70" s="92"/>
      <c r="G70" s="52"/>
      <c r="H70" s="58"/>
      <c r="I70" s="92"/>
      <c r="J70" s="52"/>
      <c r="K70" s="84"/>
      <c r="L70" s="57"/>
      <c r="M70" s="52"/>
      <c r="N70" s="84"/>
      <c r="O70" s="72">
        <f t="shared" si="1"/>
        <v>0</v>
      </c>
      <c r="P70" s="69">
        <f t="shared" si="1"/>
        <v>0</v>
      </c>
      <c r="Q70" s="73">
        <f t="shared" si="1"/>
        <v>0</v>
      </c>
    </row>
    <row r="71" spans="1:17" ht="12.75">
      <c r="A71" s="187" t="s">
        <v>122</v>
      </c>
      <c r="B71" s="188" t="s">
        <v>57</v>
      </c>
      <c r="C71" s="92"/>
      <c r="D71" s="52"/>
      <c r="E71" s="58"/>
      <c r="F71" s="92"/>
      <c r="G71" s="52"/>
      <c r="H71" s="58"/>
      <c r="I71" s="92"/>
      <c r="J71" s="52"/>
      <c r="K71" s="84"/>
      <c r="L71" s="57"/>
      <c r="M71" s="52"/>
      <c r="N71" s="84"/>
      <c r="O71" s="72">
        <f t="shared" si="1"/>
        <v>0</v>
      </c>
      <c r="P71" s="69">
        <f t="shared" si="1"/>
        <v>0</v>
      </c>
      <c r="Q71" s="73">
        <f t="shared" si="1"/>
        <v>0</v>
      </c>
    </row>
    <row r="72" spans="1:17" ht="12.75">
      <c r="A72" s="185" t="s">
        <v>123</v>
      </c>
      <c r="B72" s="186" t="s">
        <v>58</v>
      </c>
      <c r="C72" s="92">
        <f>SUM(C68:C71)</f>
        <v>0</v>
      </c>
      <c r="D72" s="52">
        <f aca="true" t="shared" si="11" ref="D72:N72">SUM(D68:D71)</f>
        <v>0</v>
      </c>
      <c r="E72" s="58">
        <f t="shared" si="11"/>
        <v>0</v>
      </c>
      <c r="F72" s="92">
        <f t="shared" si="11"/>
        <v>0</v>
      </c>
      <c r="G72" s="52">
        <f t="shared" si="11"/>
        <v>0</v>
      </c>
      <c r="H72" s="58">
        <f t="shared" si="11"/>
        <v>0</v>
      </c>
      <c r="I72" s="92">
        <f t="shared" si="11"/>
        <v>0</v>
      </c>
      <c r="J72" s="52">
        <f t="shared" si="11"/>
        <v>0</v>
      </c>
      <c r="K72" s="84">
        <f t="shared" si="11"/>
        <v>0</v>
      </c>
      <c r="L72" s="57">
        <f t="shared" si="11"/>
        <v>0</v>
      </c>
      <c r="M72" s="52">
        <f t="shared" si="11"/>
        <v>0</v>
      </c>
      <c r="N72" s="84">
        <f t="shared" si="11"/>
        <v>0</v>
      </c>
      <c r="O72" s="72">
        <f t="shared" si="1"/>
        <v>0</v>
      </c>
      <c r="P72" s="69">
        <f t="shared" si="1"/>
        <v>0</v>
      </c>
      <c r="Q72" s="73">
        <f t="shared" si="1"/>
        <v>0</v>
      </c>
    </row>
    <row r="73" spans="1:17" ht="12.75">
      <c r="A73" s="187" t="s">
        <v>124</v>
      </c>
      <c r="B73" s="188" t="s">
        <v>59</v>
      </c>
      <c r="C73" s="92">
        <v>37000000</v>
      </c>
      <c r="D73" s="52">
        <v>134398853</v>
      </c>
      <c r="E73" s="58">
        <v>134398853</v>
      </c>
      <c r="F73" s="92"/>
      <c r="G73" s="52">
        <v>408921</v>
      </c>
      <c r="H73" s="58">
        <v>408921</v>
      </c>
      <c r="I73" s="92"/>
      <c r="J73" s="52">
        <v>6887843</v>
      </c>
      <c r="K73" s="84">
        <v>6887843</v>
      </c>
      <c r="L73" s="57"/>
      <c r="M73" s="52">
        <v>3394775</v>
      </c>
      <c r="N73" s="84">
        <v>3394775</v>
      </c>
      <c r="O73" s="72">
        <f t="shared" si="1"/>
        <v>37000000</v>
      </c>
      <c r="P73" s="69">
        <f t="shared" si="1"/>
        <v>145090392</v>
      </c>
      <c r="Q73" s="73">
        <f t="shared" si="1"/>
        <v>145090392</v>
      </c>
    </row>
    <row r="74" spans="1:17" ht="12.75">
      <c r="A74" s="187" t="s">
        <v>105</v>
      </c>
      <c r="B74" s="188" t="s">
        <v>60</v>
      </c>
      <c r="C74" s="92"/>
      <c r="D74" s="52"/>
      <c r="E74" s="58"/>
      <c r="F74" s="92"/>
      <c r="G74" s="52"/>
      <c r="H74" s="58"/>
      <c r="I74" s="92"/>
      <c r="J74" s="52"/>
      <c r="K74" s="84"/>
      <c r="L74" s="57"/>
      <c r="M74" s="52"/>
      <c r="N74" s="84"/>
      <c r="O74" s="72">
        <f aca="true" t="shared" si="12" ref="O74:Q90">SUM(C74+F74+I74+L74)</f>
        <v>0</v>
      </c>
      <c r="P74" s="69">
        <f t="shared" si="12"/>
        <v>0</v>
      </c>
      <c r="Q74" s="73">
        <f t="shared" si="12"/>
        <v>0</v>
      </c>
    </row>
    <row r="75" spans="1:17" ht="12.75">
      <c r="A75" s="185" t="s">
        <v>125</v>
      </c>
      <c r="B75" s="186" t="s">
        <v>61</v>
      </c>
      <c r="C75" s="92">
        <f>SUM(C73:C74)</f>
        <v>37000000</v>
      </c>
      <c r="D75" s="52">
        <f aca="true" t="shared" si="13" ref="D75:N75">SUM(D73:D74)</f>
        <v>134398853</v>
      </c>
      <c r="E75" s="58">
        <f t="shared" si="13"/>
        <v>134398853</v>
      </c>
      <c r="F75" s="92">
        <f t="shared" si="13"/>
        <v>0</v>
      </c>
      <c r="G75" s="52">
        <f t="shared" si="13"/>
        <v>408921</v>
      </c>
      <c r="H75" s="58">
        <f t="shared" si="13"/>
        <v>408921</v>
      </c>
      <c r="I75" s="92">
        <f t="shared" si="13"/>
        <v>0</v>
      </c>
      <c r="J75" s="52">
        <f t="shared" si="13"/>
        <v>6887843</v>
      </c>
      <c r="K75" s="84">
        <f t="shared" si="13"/>
        <v>6887843</v>
      </c>
      <c r="L75" s="57">
        <f t="shared" si="13"/>
        <v>0</v>
      </c>
      <c r="M75" s="52">
        <f t="shared" si="13"/>
        <v>3394775</v>
      </c>
      <c r="N75" s="84">
        <f t="shared" si="13"/>
        <v>3394775</v>
      </c>
      <c r="O75" s="72">
        <f t="shared" si="12"/>
        <v>37000000</v>
      </c>
      <c r="P75" s="69">
        <f t="shared" si="12"/>
        <v>145090392</v>
      </c>
      <c r="Q75" s="73">
        <f t="shared" si="12"/>
        <v>145090392</v>
      </c>
    </row>
    <row r="76" spans="1:17" ht="12.75">
      <c r="A76" s="187" t="s">
        <v>126</v>
      </c>
      <c r="B76" s="188" t="s">
        <v>62</v>
      </c>
      <c r="C76" s="92">
        <v>13454230</v>
      </c>
      <c r="D76" s="52">
        <v>13454230</v>
      </c>
      <c r="E76" s="58">
        <v>12761365</v>
      </c>
      <c r="F76" s="92"/>
      <c r="G76" s="52"/>
      <c r="H76" s="58"/>
      <c r="I76" s="92"/>
      <c r="J76" s="52"/>
      <c r="K76" s="84"/>
      <c r="L76" s="57"/>
      <c r="M76" s="52"/>
      <c r="N76" s="84"/>
      <c r="O76" s="72">
        <f t="shared" si="12"/>
        <v>13454230</v>
      </c>
      <c r="P76" s="69">
        <f t="shared" si="12"/>
        <v>13454230</v>
      </c>
      <c r="Q76" s="73">
        <f t="shared" si="12"/>
        <v>12761365</v>
      </c>
    </row>
    <row r="77" spans="1:17" ht="12.75">
      <c r="A77" s="187" t="s">
        <v>127</v>
      </c>
      <c r="B77" s="188" t="s">
        <v>63</v>
      </c>
      <c r="C77" s="92"/>
      <c r="D77" s="52"/>
      <c r="E77" s="58"/>
      <c r="F77" s="92"/>
      <c r="G77" s="52"/>
      <c r="H77" s="58"/>
      <c r="I77" s="92"/>
      <c r="J77" s="52"/>
      <c r="K77" s="84"/>
      <c r="L77" s="57"/>
      <c r="M77" s="52"/>
      <c r="N77" s="84"/>
      <c r="O77" s="72">
        <f t="shared" si="12"/>
        <v>0</v>
      </c>
      <c r="P77" s="69">
        <f t="shared" si="12"/>
        <v>0</v>
      </c>
      <c r="Q77" s="73">
        <f t="shared" si="12"/>
        <v>0</v>
      </c>
    </row>
    <row r="78" spans="1:17" ht="12.75">
      <c r="A78" s="187" t="s">
        <v>128</v>
      </c>
      <c r="B78" s="188" t="s">
        <v>64</v>
      </c>
      <c r="C78" s="92"/>
      <c r="D78" s="52"/>
      <c r="E78" s="58"/>
      <c r="F78" s="92">
        <v>113555563</v>
      </c>
      <c r="G78" s="52">
        <v>113555563</v>
      </c>
      <c r="H78" s="58">
        <v>102219403</v>
      </c>
      <c r="I78" s="92">
        <v>126430265</v>
      </c>
      <c r="J78" s="52">
        <v>126430265</v>
      </c>
      <c r="K78" s="84">
        <v>106441219</v>
      </c>
      <c r="L78" s="57">
        <v>5242006</v>
      </c>
      <c r="M78" s="52">
        <v>5242006</v>
      </c>
      <c r="N78" s="84">
        <v>5140628</v>
      </c>
      <c r="O78" s="72">
        <f t="shared" si="12"/>
        <v>245227834</v>
      </c>
      <c r="P78" s="69">
        <f t="shared" si="12"/>
        <v>245227834</v>
      </c>
      <c r="Q78" s="73">
        <f t="shared" si="12"/>
        <v>213801250</v>
      </c>
    </row>
    <row r="79" spans="1:17" ht="12.75">
      <c r="A79" s="187" t="s">
        <v>129</v>
      </c>
      <c r="B79" s="188" t="s">
        <v>65</v>
      </c>
      <c r="C79" s="92"/>
      <c r="D79" s="52"/>
      <c r="E79" s="58"/>
      <c r="F79" s="92"/>
      <c r="G79" s="52"/>
      <c r="H79" s="58"/>
      <c r="I79" s="92"/>
      <c r="J79" s="52"/>
      <c r="K79" s="84"/>
      <c r="L79" s="57"/>
      <c r="M79" s="52"/>
      <c r="N79" s="84"/>
      <c r="O79" s="72">
        <f t="shared" si="12"/>
        <v>0</v>
      </c>
      <c r="P79" s="69">
        <f t="shared" si="12"/>
        <v>0</v>
      </c>
      <c r="Q79" s="73">
        <f t="shared" si="12"/>
        <v>0</v>
      </c>
    </row>
    <row r="80" spans="1:17" ht="12.75">
      <c r="A80" s="187" t="s">
        <v>131</v>
      </c>
      <c r="B80" s="188" t="s">
        <v>66</v>
      </c>
      <c r="C80" s="92"/>
      <c r="D80" s="52"/>
      <c r="E80" s="58"/>
      <c r="F80" s="92"/>
      <c r="G80" s="52"/>
      <c r="H80" s="58"/>
      <c r="I80" s="92"/>
      <c r="J80" s="52"/>
      <c r="K80" s="84"/>
      <c r="L80" s="57"/>
      <c r="M80" s="52"/>
      <c r="N80" s="84"/>
      <c r="O80" s="72">
        <f t="shared" si="12"/>
        <v>0</v>
      </c>
      <c r="P80" s="69">
        <f t="shared" si="12"/>
        <v>0</v>
      </c>
      <c r="Q80" s="73">
        <f t="shared" si="12"/>
        <v>0</v>
      </c>
    </row>
    <row r="81" spans="1:17" ht="12.75">
      <c r="A81" s="185" t="s">
        <v>134</v>
      </c>
      <c r="B81" s="186" t="s">
        <v>67</v>
      </c>
      <c r="C81" s="92">
        <f>SUM(C76:C80)</f>
        <v>13454230</v>
      </c>
      <c r="D81" s="52">
        <f aca="true" t="shared" si="14" ref="D81:K81">SUM(D76:D80)</f>
        <v>13454230</v>
      </c>
      <c r="E81" s="58">
        <f t="shared" si="14"/>
        <v>12761365</v>
      </c>
      <c r="F81" s="92">
        <f t="shared" si="14"/>
        <v>113555563</v>
      </c>
      <c r="G81" s="52">
        <f t="shared" si="14"/>
        <v>113555563</v>
      </c>
      <c r="H81" s="58">
        <f t="shared" si="14"/>
        <v>102219403</v>
      </c>
      <c r="I81" s="92">
        <f t="shared" si="14"/>
        <v>126430265</v>
      </c>
      <c r="J81" s="52">
        <f t="shared" si="14"/>
        <v>126430265</v>
      </c>
      <c r="K81" s="84">
        <f t="shared" si="14"/>
        <v>106441219</v>
      </c>
      <c r="L81" s="57">
        <f>SUM(L76:L80)</f>
        <v>5242006</v>
      </c>
      <c r="M81" s="52">
        <f>SUM(M76:M80)</f>
        <v>5242006</v>
      </c>
      <c r="N81" s="84">
        <f>SUM(N76:N80)</f>
        <v>5140628</v>
      </c>
      <c r="O81" s="72">
        <f t="shared" si="12"/>
        <v>258682064</v>
      </c>
      <c r="P81" s="69">
        <f t="shared" si="12"/>
        <v>258682064</v>
      </c>
      <c r="Q81" s="73">
        <f t="shared" si="12"/>
        <v>226562615</v>
      </c>
    </row>
    <row r="82" spans="1:17" ht="12.75">
      <c r="A82" s="187" t="s">
        <v>135</v>
      </c>
      <c r="B82" s="188" t="s">
        <v>68</v>
      </c>
      <c r="C82" s="92"/>
      <c r="D82" s="52"/>
      <c r="E82" s="58"/>
      <c r="F82" s="92"/>
      <c r="G82" s="52"/>
      <c r="H82" s="58"/>
      <c r="I82" s="92"/>
      <c r="J82" s="52"/>
      <c r="K82" s="84"/>
      <c r="L82" s="57"/>
      <c r="M82" s="52"/>
      <c r="N82" s="84"/>
      <c r="O82" s="72">
        <f t="shared" si="12"/>
        <v>0</v>
      </c>
      <c r="P82" s="69">
        <f t="shared" si="12"/>
        <v>0</v>
      </c>
      <c r="Q82" s="73">
        <f t="shared" si="12"/>
        <v>0</v>
      </c>
    </row>
    <row r="83" spans="1:17" ht="12.75">
      <c r="A83" s="187" t="s">
        <v>136</v>
      </c>
      <c r="B83" s="188" t="s">
        <v>69</v>
      </c>
      <c r="C83" s="92"/>
      <c r="D83" s="52"/>
      <c r="E83" s="58"/>
      <c r="F83" s="92"/>
      <c r="G83" s="52"/>
      <c r="H83" s="58"/>
      <c r="I83" s="92"/>
      <c r="J83" s="52"/>
      <c r="K83" s="84"/>
      <c r="L83" s="57"/>
      <c r="M83" s="52"/>
      <c r="N83" s="84"/>
      <c r="O83" s="72">
        <f t="shared" si="12"/>
        <v>0</v>
      </c>
      <c r="P83" s="69">
        <f t="shared" si="12"/>
        <v>0</v>
      </c>
      <c r="Q83" s="73">
        <f t="shared" si="12"/>
        <v>0</v>
      </c>
    </row>
    <row r="84" spans="1:17" ht="12.75">
      <c r="A84" s="187" t="s">
        <v>137</v>
      </c>
      <c r="B84" s="188" t="s">
        <v>70</v>
      </c>
      <c r="C84" s="92"/>
      <c r="D84" s="52"/>
      <c r="E84" s="58"/>
      <c r="F84" s="92"/>
      <c r="G84" s="52"/>
      <c r="H84" s="58"/>
      <c r="I84" s="92"/>
      <c r="J84" s="52"/>
      <c r="K84" s="84"/>
      <c r="L84" s="57"/>
      <c r="M84" s="52"/>
      <c r="N84" s="84"/>
      <c r="O84" s="72">
        <f t="shared" si="12"/>
        <v>0</v>
      </c>
      <c r="P84" s="69">
        <f t="shared" si="12"/>
        <v>0</v>
      </c>
      <c r="Q84" s="73">
        <f t="shared" si="12"/>
        <v>0</v>
      </c>
    </row>
    <row r="85" spans="1:17" ht="12.75">
      <c r="A85" s="187" t="s">
        <v>138</v>
      </c>
      <c r="B85" s="188" t="s">
        <v>71</v>
      </c>
      <c r="C85" s="92"/>
      <c r="D85" s="52"/>
      <c r="E85" s="58"/>
      <c r="F85" s="92"/>
      <c r="G85" s="52"/>
      <c r="H85" s="58"/>
      <c r="I85" s="92"/>
      <c r="J85" s="52"/>
      <c r="K85" s="84"/>
      <c r="L85" s="57"/>
      <c r="M85" s="52"/>
      <c r="N85" s="84"/>
      <c r="O85" s="72">
        <f t="shared" si="12"/>
        <v>0</v>
      </c>
      <c r="P85" s="69">
        <f t="shared" si="12"/>
        <v>0</v>
      </c>
      <c r="Q85" s="73">
        <f t="shared" si="12"/>
        <v>0</v>
      </c>
    </row>
    <row r="86" spans="1:17" ht="12.75">
      <c r="A86" s="185" t="s">
        <v>141</v>
      </c>
      <c r="B86" s="186" t="s">
        <v>72</v>
      </c>
      <c r="C86" s="92">
        <f>SUM(C82:C85)</f>
        <v>0</v>
      </c>
      <c r="D86" s="52">
        <f aca="true" t="shared" si="15" ref="D86:N86">SUM(D82:D85)</f>
        <v>0</v>
      </c>
      <c r="E86" s="58">
        <f t="shared" si="15"/>
        <v>0</v>
      </c>
      <c r="F86" s="92">
        <f t="shared" si="15"/>
        <v>0</v>
      </c>
      <c r="G86" s="52">
        <f t="shared" si="15"/>
        <v>0</v>
      </c>
      <c r="H86" s="58">
        <f t="shared" si="15"/>
        <v>0</v>
      </c>
      <c r="I86" s="92">
        <f t="shared" si="15"/>
        <v>0</v>
      </c>
      <c r="J86" s="52">
        <f t="shared" si="15"/>
        <v>0</v>
      </c>
      <c r="K86" s="84">
        <f t="shared" si="15"/>
        <v>0</v>
      </c>
      <c r="L86" s="57">
        <f t="shared" si="15"/>
        <v>0</v>
      </c>
      <c r="M86" s="52">
        <f t="shared" si="15"/>
        <v>0</v>
      </c>
      <c r="N86" s="84">
        <f t="shared" si="15"/>
        <v>0</v>
      </c>
      <c r="O86" s="72">
        <f t="shared" si="12"/>
        <v>0</v>
      </c>
      <c r="P86" s="69">
        <f t="shared" si="12"/>
        <v>0</v>
      </c>
      <c r="Q86" s="73">
        <f t="shared" si="12"/>
        <v>0</v>
      </c>
    </row>
    <row r="87" spans="1:17" ht="12.75">
      <c r="A87" s="187" t="s">
        <v>142</v>
      </c>
      <c r="B87" s="188" t="s">
        <v>73</v>
      </c>
      <c r="C87" s="92"/>
      <c r="D87" s="52"/>
      <c r="E87" s="58"/>
      <c r="F87" s="92"/>
      <c r="G87" s="52"/>
      <c r="H87" s="58"/>
      <c r="I87" s="92"/>
      <c r="J87" s="52"/>
      <c r="K87" s="84"/>
      <c r="L87" s="57"/>
      <c r="M87" s="52"/>
      <c r="N87" s="84"/>
      <c r="O87" s="72">
        <f t="shared" si="12"/>
        <v>0</v>
      </c>
      <c r="P87" s="69">
        <f t="shared" si="12"/>
        <v>0</v>
      </c>
      <c r="Q87" s="73">
        <f t="shared" si="12"/>
        <v>0</v>
      </c>
    </row>
    <row r="88" spans="1:17" ht="12.75">
      <c r="A88" s="185" t="s">
        <v>144</v>
      </c>
      <c r="B88" s="186" t="s">
        <v>74</v>
      </c>
      <c r="C88" s="92">
        <f>SUM(C67+C72+C75+C81+C86)</f>
        <v>50454230</v>
      </c>
      <c r="D88" s="52">
        <f aca="true" t="shared" si="16" ref="D88:N88">SUM(D67+D72+D75+D81+D86)</f>
        <v>147853083</v>
      </c>
      <c r="E88" s="58">
        <f t="shared" si="16"/>
        <v>147160218</v>
      </c>
      <c r="F88" s="92">
        <f t="shared" si="16"/>
        <v>113555563</v>
      </c>
      <c r="G88" s="52">
        <f t="shared" si="16"/>
        <v>113964484</v>
      </c>
      <c r="H88" s="58">
        <f t="shared" si="16"/>
        <v>102628324</v>
      </c>
      <c r="I88" s="92">
        <f t="shared" si="16"/>
        <v>126430265</v>
      </c>
      <c r="J88" s="52">
        <f t="shared" si="16"/>
        <v>133318108</v>
      </c>
      <c r="K88" s="84">
        <f t="shared" si="16"/>
        <v>113329062</v>
      </c>
      <c r="L88" s="57">
        <f t="shared" si="16"/>
        <v>5242006</v>
      </c>
      <c r="M88" s="52">
        <f t="shared" si="16"/>
        <v>8636781</v>
      </c>
      <c r="N88" s="84">
        <f t="shared" si="16"/>
        <v>8535403</v>
      </c>
      <c r="O88" s="72">
        <f t="shared" si="12"/>
        <v>295682064</v>
      </c>
      <c r="P88" s="69">
        <f t="shared" si="12"/>
        <v>403772456</v>
      </c>
      <c r="Q88" s="73">
        <f t="shared" si="12"/>
        <v>371653007</v>
      </c>
    </row>
    <row r="89" spans="1:17" ht="13.5" thickBot="1">
      <c r="A89" s="159"/>
      <c r="B89" s="189" t="s">
        <v>95</v>
      </c>
      <c r="C89" s="95">
        <f>SUM(C63+C88)</f>
        <v>973149935</v>
      </c>
      <c r="D89" s="60">
        <f aca="true" t="shared" si="17" ref="D89:N89">SUM(D63+D88)</f>
        <v>1109745616</v>
      </c>
      <c r="E89" s="61">
        <f t="shared" si="17"/>
        <v>1482512292</v>
      </c>
      <c r="F89" s="95">
        <f t="shared" si="17"/>
        <v>143913924</v>
      </c>
      <c r="G89" s="60">
        <f t="shared" si="17"/>
        <v>149633815</v>
      </c>
      <c r="H89" s="61">
        <f t="shared" si="17"/>
        <v>139708401</v>
      </c>
      <c r="I89" s="95">
        <f t="shared" si="17"/>
        <v>169119125</v>
      </c>
      <c r="J89" s="60">
        <f t="shared" si="17"/>
        <v>176006968</v>
      </c>
      <c r="K89" s="87">
        <f t="shared" si="17"/>
        <v>162174033</v>
      </c>
      <c r="L89" s="59">
        <f t="shared" si="17"/>
        <v>8450087</v>
      </c>
      <c r="M89" s="60">
        <f t="shared" si="17"/>
        <v>16216862</v>
      </c>
      <c r="N89" s="87">
        <f t="shared" si="17"/>
        <v>19417058</v>
      </c>
      <c r="O89" s="201">
        <f t="shared" si="12"/>
        <v>1294633071</v>
      </c>
      <c r="P89" s="202">
        <f t="shared" si="12"/>
        <v>1451603261</v>
      </c>
      <c r="Q89" s="203">
        <f t="shared" si="12"/>
        <v>1803811784</v>
      </c>
    </row>
    <row r="90" spans="1:17" ht="12.75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00">
        <f t="shared" si="12"/>
        <v>0</v>
      </c>
      <c r="P90" s="200">
        <f t="shared" si="12"/>
        <v>0</v>
      </c>
      <c r="Q90" s="200">
        <f t="shared" si="12"/>
        <v>0</v>
      </c>
    </row>
  </sheetData>
  <sheetProtection/>
  <mergeCells count="23">
    <mergeCell ref="B1:Q1"/>
    <mergeCell ref="L5:N5"/>
    <mergeCell ref="O5:Q5"/>
    <mergeCell ref="C5:E5"/>
    <mergeCell ref="F5:H5"/>
    <mergeCell ref="I5:K5"/>
    <mergeCell ref="A4:Q4"/>
    <mergeCell ref="A3:P3"/>
    <mergeCell ref="Q3:AF3"/>
    <mergeCell ref="CS3:DH3"/>
    <mergeCell ref="DI3:DX3"/>
    <mergeCell ref="DY3:EN3"/>
    <mergeCell ref="EO3:FD3"/>
    <mergeCell ref="AG3:AV3"/>
    <mergeCell ref="AW3:BL3"/>
    <mergeCell ref="BM3:CB3"/>
    <mergeCell ref="CC3:CR3"/>
    <mergeCell ref="HQ3:IF3"/>
    <mergeCell ref="IG3:IV3"/>
    <mergeCell ref="FE3:FT3"/>
    <mergeCell ref="FU3:GJ3"/>
    <mergeCell ref="GK3:GZ3"/>
    <mergeCell ref="HA3:HP3"/>
  </mergeCells>
  <printOptions/>
  <pageMargins left="0.75" right="0.75" top="1" bottom="1" header="0.5" footer="0.5"/>
  <pageSetup horizontalDpi="300" verticalDpi="300" orientation="landscape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A22" sqref="A22:F22"/>
    </sheetView>
  </sheetViews>
  <sheetFormatPr defaultColWidth="9.140625" defaultRowHeight="12.75"/>
  <cols>
    <col min="1" max="1" width="36.57421875" style="0" customWidth="1"/>
    <col min="2" max="2" width="12.28125" style="0" customWidth="1"/>
    <col min="3" max="3" width="11.57421875" style="0" customWidth="1"/>
    <col min="4" max="4" width="10.8515625" style="0" bestFit="1" customWidth="1"/>
    <col min="5" max="5" width="13.00390625" style="0" customWidth="1"/>
    <col min="6" max="6" width="14.28125" style="0" customWidth="1"/>
  </cols>
  <sheetData>
    <row r="1" spans="1:6" ht="12.75">
      <c r="A1" s="368" t="s">
        <v>599</v>
      </c>
      <c r="B1" s="368"/>
      <c r="C1" s="368"/>
      <c r="D1" s="368"/>
      <c r="E1" s="367"/>
      <c r="F1" s="367"/>
    </row>
    <row r="2" spans="1:6" ht="12.75">
      <c r="A2" s="9"/>
      <c r="B2" s="9"/>
      <c r="C2" s="9"/>
      <c r="D2" s="9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395" t="s">
        <v>569</v>
      </c>
      <c r="B4" s="395"/>
      <c r="C4" s="395"/>
      <c r="D4" s="395"/>
      <c r="E4" s="395"/>
      <c r="F4" s="395"/>
    </row>
    <row r="5" spans="1:6" ht="13.5" thickBot="1">
      <c r="A5" s="3"/>
      <c r="B5" s="3"/>
      <c r="C5" s="3"/>
      <c r="D5" s="3"/>
      <c r="E5" s="396" t="s">
        <v>438</v>
      </c>
      <c r="F5" s="397"/>
    </row>
    <row r="6" spans="1:6" ht="51">
      <c r="A6" s="343" t="s">
        <v>307</v>
      </c>
      <c r="B6" s="344" t="s">
        <v>308</v>
      </c>
      <c r="C6" s="344" t="s">
        <v>309</v>
      </c>
      <c r="D6" s="344" t="s">
        <v>310</v>
      </c>
      <c r="E6" s="344" t="s">
        <v>311</v>
      </c>
      <c r="F6" s="345" t="s">
        <v>585</v>
      </c>
    </row>
    <row r="7" spans="1:6" ht="12.75">
      <c r="A7" s="346">
        <v>1</v>
      </c>
      <c r="B7" s="342">
        <v>2</v>
      </c>
      <c r="C7" s="342">
        <v>3</v>
      </c>
      <c r="D7" s="342">
        <v>4</v>
      </c>
      <c r="E7" s="342">
        <v>5</v>
      </c>
      <c r="F7" s="347" t="s">
        <v>312</v>
      </c>
    </row>
    <row r="8" spans="1:6" ht="12.75">
      <c r="A8" s="210"/>
      <c r="B8" s="354"/>
      <c r="C8" s="355"/>
      <c r="D8" s="354"/>
      <c r="E8" s="354"/>
      <c r="F8" s="356">
        <f>SUM(D8:E8)</f>
        <v>0</v>
      </c>
    </row>
    <row r="9" spans="1:6" ht="12.75">
      <c r="A9" s="210" t="s">
        <v>315</v>
      </c>
      <c r="B9" s="348">
        <f>SUM('02.mell'!E36)</f>
        <v>210881842</v>
      </c>
      <c r="C9" s="355">
        <v>2018</v>
      </c>
      <c r="D9" s="348"/>
      <c r="E9" s="348">
        <v>210881842</v>
      </c>
      <c r="F9" s="356">
        <f aca="true" t="shared" si="0" ref="F9:F16">SUM(D9:E9)</f>
        <v>210881842</v>
      </c>
    </row>
    <row r="10" spans="1:6" ht="12.75">
      <c r="A10" s="210"/>
      <c r="B10" s="348"/>
      <c r="C10" s="355"/>
      <c r="D10" s="348"/>
      <c r="E10" s="348"/>
      <c r="F10" s="356">
        <f t="shared" si="0"/>
        <v>0</v>
      </c>
    </row>
    <row r="11" spans="1:6" ht="25.5">
      <c r="A11" s="210" t="s">
        <v>575</v>
      </c>
      <c r="B11" s="348"/>
      <c r="C11" s="355"/>
      <c r="D11" s="348"/>
      <c r="E11" s="348"/>
      <c r="F11" s="356">
        <f t="shared" si="0"/>
        <v>0</v>
      </c>
    </row>
    <row r="12" spans="1:6" ht="12.75">
      <c r="A12" s="210"/>
      <c r="B12" s="348"/>
      <c r="C12" s="355"/>
      <c r="D12" s="348"/>
      <c r="E12" s="348"/>
      <c r="F12" s="356">
        <f t="shared" si="0"/>
        <v>0</v>
      </c>
    </row>
    <row r="13" spans="1:6" ht="12.75">
      <c r="A13" s="210" t="s">
        <v>316</v>
      </c>
      <c r="B13" s="348">
        <f>SUM('02.mell'!E38)</f>
        <v>5098341</v>
      </c>
      <c r="C13" s="355">
        <v>2019</v>
      </c>
      <c r="D13" s="348"/>
      <c r="E13" s="348">
        <v>5098341</v>
      </c>
      <c r="F13" s="356">
        <f t="shared" si="0"/>
        <v>5098341</v>
      </c>
    </row>
    <row r="14" spans="1:6" ht="25.5">
      <c r="A14" s="210" t="s">
        <v>224</v>
      </c>
      <c r="B14" s="348">
        <f>SUM('02.mell'!E41)</f>
        <v>3947461</v>
      </c>
      <c r="C14" s="355">
        <v>2019</v>
      </c>
      <c r="D14" s="348"/>
      <c r="E14" s="348">
        <v>3947461</v>
      </c>
      <c r="F14" s="356">
        <f t="shared" si="0"/>
        <v>3947461</v>
      </c>
    </row>
    <row r="15" spans="1:6" ht="12.75">
      <c r="A15" s="241"/>
      <c r="B15" s="348"/>
      <c r="C15" s="357"/>
      <c r="D15" s="348"/>
      <c r="E15" s="348"/>
      <c r="F15" s="356">
        <f t="shared" si="0"/>
        <v>0</v>
      </c>
    </row>
    <row r="16" spans="1:6" ht="12.75">
      <c r="A16" s="241"/>
      <c r="B16" s="348"/>
      <c r="C16" s="357"/>
      <c r="D16" s="348"/>
      <c r="E16" s="348"/>
      <c r="F16" s="356">
        <f t="shared" si="0"/>
        <v>0</v>
      </c>
    </row>
    <row r="17" spans="1:6" ht="12.75">
      <c r="A17" s="241"/>
      <c r="B17" s="348"/>
      <c r="C17" s="357"/>
      <c r="D17" s="348"/>
      <c r="E17" s="348"/>
      <c r="F17" s="350"/>
    </row>
    <row r="18" spans="1:6" ht="12.75">
      <c r="A18" s="241"/>
      <c r="B18" s="348"/>
      <c r="C18" s="357"/>
      <c r="D18" s="358"/>
      <c r="E18" s="358"/>
      <c r="F18" s="359"/>
    </row>
    <row r="19" spans="1:6" ht="13.5" thickBot="1">
      <c r="A19" s="159" t="s">
        <v>441</v>
      </c>
      <c r="B19" s="352">
        <f>SUM(B9:B18)</f>
        <v>219927644</v>
      </c>
      <c r="C19" s="352"/>
      <c r="D19" s="352">
        <f>SUM(D8:D18)</f>
        <v>0</v>
      </c>
      <c r="E19" s="352">
        <f>SUM(E9:E18)</f>
        <v>219927644</v>
      </c>
      <c r="F19" s="353">
        <f>SUM(F8:F18)</f>
        <v>219927644</v>
      </c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68" t="s">
        <v>600</v>
      </c>
      <c r="B22" s="368"/>
      <c r="C22" s="368"/>
      <c r="D22" s="368"/>
      <c r="E22" s="367"/>
      <c r="F22" s="367"/>
    </row>
    <row r="23" spans="1:6" ht="12.75">
      <c r="A23" s="3"/>
      <c r="B23" s="3"/>
      <c r="C23" s="3"/>
      <c r="D23" s="3"/>
      <c r="E23" s="3"/>
      <c r="F23" s="3"/>
    </row>
    <row r="24" spans="1:6" ht="15.75">
      <c r="A24" s="395" t="s">
        <v>313</v>
      </c>
      <c r="B24" s="395"/>
      <c r="C24" s="395"/>
      <c r="D24" s="395"/>
      <c r="E24" s="395"/>
      <c r="F24" s="395"/>
    </row>
    <row r="25" spans="1:6" ht="13.5" thickBot="1">
      <c r="A25" s="3"/>
      <c r="B25" s="3"/>
      <c r="C25" s="3"/>
      <c r="D25" s="3"/>
      <c r="E25" s="3"/>
      <c r="F25" s="3"/>
    </row>
    <row r="26" spans="1:6" ht="51">
      <c r="A26" s="343" t="s">
        <v>314</v>
      </c>
      <c r="B26" s="344" t="s">
        <v>308</v>
      </c>
      <c r="C26" s="344" t="s">
        <v>309</v>
      </c>
      <c r="D26" s="344" t="s">
        <v>310</v>
      </c>
      <c r="E26" s="344" t="s">
        <v>311</v>
      </c>
      <c r="F26" s="345" t="s">
        <v>585</v>
      </c>
    </row>
    <row r="27" spans="1:6" ht="12.75">
      <c r="A27" s="346">
        <v>1</v>
      </c>
      <c r="B27" s="342">
        <v>2</v>
      </c>
      <c r="C27" s="342">
        <v>3</v>
      </c>
      <c r="D27" s="342">
        <v>4</v>
      </c>
      <c r="E27" s="342">
        <v>5</v>
      </c>
      <c r="F27" s="347" t="s">
        <v>312</v>
      </c>
    </row>
    <row r="28" spans="1:6" ht="12.75">
      <c r="A28" s="210" t="s">
        <v>570</v>
      </c>
      <c r="B28" s="348">
        <f>SUM('02.mell'!E43)</f>
        <v>32038241</v>
      </c>
      <c r="C28" s="349">
        <v>2019</v>
      </c>
      <c r="D28" s="348"/>
      <c r="E28" s="348">
        <v>32038241</v>
      </c>
      <c r="F28" s="350">
        <f>SUM(D28:E28)</f>
        <v>32038241</v>
      </c>
    </row>
    <row r="29" spans="1:6" ht="12.75">
      <c r="A29" s="210"/>
      <c r="B29" s="348"/>
      <c r="C29" s="349"/>
      <c r="D29" s="348"/>
      <c r="E29" s="348"/>
      <c r="F29" s="350"/>
    </row>
    <row r="30" spans="1:6" ht="12.75">
      <c r="A30" s="210"/>
      <c r="B30" s="348"/>
      <c r="C30" s="349"/>
      <c r="D30" s="349"/>
      <c r="E30" s="349"/>
      <c r="F30" s="351"/>
    </row>
    <row r="31" spans="1:6" ht="25.5">
      <c r="A31" s="210" t="s">
        <v>234</v>
      </c>
      <c r="B31" s="348">
        <f>SUM('02.mell'!E46)</f>
        <v>8650325</v>
      </c>
      <c r="C31" s="349">
        <v>2019</v>
      </c>
      <c r="D31" s="349"/>
      <c r="E31" s="349">
        <v>8650325</v>
      </c>
      <c r="F31" s="351">
        <f>SUM(D31:E31)</f>
        <v>8650325</v>
      </c>
    </row>
    <row r="32" spans="1:6" ht="12.75">
      <c r="A32" s="241"/>
      <c r="B32" s="349"/>
      <c r="C32" s="349"/>
      <c r="D32" s="349"/>
      <c r="E32" s="349"/>
      <c r="F32" s="351"/>
    </row>
    <row r="33" spans="1:6" ht="12.75">
      <c r="A33" s="241"/>
      <c r="B33" s="349"/>
      <c r="C33" s="349"/>
      <c r="D33" s="349"/>
      <c r="E33" s="349"/>
      <c r="F33" s="351"/>
    </row>
    <row r="34" spans="1:6" ht="12.75">
      <c r="A34" s="241"/>
      <c r="B34" s="349"/>
      <c r="C34" s="349"/>
      <c r="D34" s="349"/>
      <c r="E34" s="349"/>
      <c r="F34" s="351"/>
    </row>
    <row r="35" spans="1:6" ht="12.75">
      <c r="A35" s="241"/>
      <c r="B35" s="349"/>
      <c r="C35" s="349"/>
      <c r="D35" s="349"/>
      <c r="E35" s="349"/>
      <c r="F35" s="351"/>
    </row>
    <row r="36" spans="1:6" ht="13.5" thickBot="1">
      <c r="A36" s="159" t="s">
        <v>441</v>
      </c>
      <c r="B36" s="352">
        <f>SUM(B28:B35)</f>
        <v>40688566</v>
      </c>
      <c r="C36" s="352"/>
      <c r="D36" s="352">
        <f>SUM(D28:D35)</f>
        <v>0</v>
      </c>
      <c r="E36" s="352">
        <f>SUM(E28:E35)</f>
        <v>40688566</v>
      </c>
      <c r="F36" s="353">
        <f>SUM(F28:F35)</f>
        <v>40688566</v>
      </c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</sheetData>
  <sheetProtection/>
  <mergeCells count="5">
    <mergeCell ref="A1:F1"/>
    <mergeCell ref="A4:F4"/>
    <mergeCell ref="A24:F24"/>
    <mergeCell ref="A22:F22"/>
    <mergeCell ref="E5:F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30.8515625" style="0" customWidth="1"/>
    <col min="3" max="3" width="10.421875" style="0" customWidth="1"/>
    <col min="4" max="4" width="11.421875" style="0" customWidth="1"/>
    <col min="5" max="5" width="10.8515625" style="0" bestFit="1" customWidth="1"/>
    <col min="6" max="6" width="9.8515625" style="0" bestFit="1" customWidth="1"/>
    <col min="9" max="9" width="11.421875" style="0" customWidth="1"/>
  </cols>
  <sheetData>
    <row r="1" spans="1:9" ht="12.75">
      <c r="A1" s="19"/>
      <c r="B1" s="398" t="s">
        <v>604</v>
      </c>
      <c r="C1" s="399"/>
      <c r="D1" s="399"/>
      <c r="E1" s="399"/>
      <c r="F1" s="399"/>
      <c r="G1" s="399"/>
      <c r="H1" s="399"/>
      <c r="I1" s="39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A3" s="400" t="s">
        <v>317</v>
      </c>
      <c r="B3" s="400"/>
      <c r="C3" s="400"/>
      <c r="D3" s="400"/>
      <c r="E3" s="400"/>
      <c r="F3" s="400"/>
      <c r="G3" s="400"/>
      <c r="H3" s="400"/>
      <c r="I3" s="400"/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13.5" thickBot="1">
      <c r="A5" s="19"/>
      <c r="B5" s="19"/>
      <c r="C5" s="19"/>
      <c r="D5" s="19"/>
      <c r="E5" s="19"/>
      <c r="F5" s="19"/>
      <c r="G5" s="19"/>
      <c r="H5" s="19"/>
      <c r="I5" s="19"/>
    </row>
    <row r="6" spans="1:9" ht="15.75">
      <c r="A6" s="379" t="s">
        <v>318</v>
      </c>
      <c r="B6" s="401" t="s">
        <v>319</v>
      </c>
      <c r="C6" s="403" t="s">
        <v>320</v>
      </c>
      <c r="D6" s="403" t="s">
        <v>586</v>
      </c>
      <c r="E6" s="405" t="s">
        <v>321</v>
      </c>
      <c r="F6" s="405"/>
      <c r="G6" s="405"/>
      <c r="H6" s="405"/>
      <c r="I6" s="406" t="s">
        <v>75</v>
      </c>
    </row>
    <row r="7" spans="1:9" ht="30">
      <c r="A7" s="370"/>
      <c r="B7" s="402"/>
      <c r="C7" s="402"/>
      <c r="D7" s="404"/>
      <c r="E7" s="162" t="s">
        <v>573</v>
      </c>
      <c r="F7" s="162" t="s">
        <v>574</v>
      </c>
      <c r="G7" s="162" t="s">
        <v>588</v>
      </c>
      <c r="H7" s="163" t="s">
        <v>587</v>
      </c>
      <c r="I7" s="407"/>
    </row>
    <row r="8" spans="1:9" ht="22.5">
      <c r="A8" s="170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71" t="s">
        <v>322</v>
      </c>
    </row>
    <row r="9" spans="1:9" ht="24">
      <c r="A9" s="172" t="s">
        <v>323</v>
      </c>
      <c r="B9" s="165" t="s">
        <v>324</v>
      </c>
      <c r="C9" s="166" t="s">
        <v>340</v>
      </c>
      <c r="D9" s="166">
        <f>SUM(D10:D11)</f>
        <v>0</v>
      </c>
      <c r="E9" s="166">
        <f>SUM(E10:E11)</f>
        <v>0</v>
      </c>
      <c r="F9" s="166">
        <f>SUM(F10:F11)</f>
        <v>0</v>
      </c>
      <c r="G9" s="166">
        <f>SUM(G10:G11)</f>
        <v>0</v>
      </c>
      <c r="H9" s="166">
        <f>SUM(H10:H11)</f>
        <v>0</v>
      </c>
      <c r="I9" s="173">
        <f>SUM(D9:H9)</f>
        <v>0</v>
      </c>
    </row>
    <row r="10" spans="1:9" ht="12.75">
      <c r="A10" s="172" t="s">
        <v>325</v>
      </c>
      <c r="B10" s="167"/>
      <c r="C10" s="141"/>
      <c r="D10" s="142"/>
      <c r="E10" s="142"/>
      <c r="F10" s="142"/>
      <c r="G10" s="142"/>
      <c r="H10" s="142"/>
      <c r="I10" s="173">
        <f aca="true" t="shared" si="0" ref="I10:I21">SUM(D10:H10)</f>
        <v>0</v>
      </c>
    </row>
    <row r="11" spans="1:9" ht="12.75">
      <c r="A11" s="172" t="s">
        <v>326</v>
      </c>
      <c r="B11" s="167" t="s">
        <v>327</v>
      </c>
      <c r="C11" s="141"/>
      <c r="D11" s="142"/>
      <c r="E11" s="142"/>
      <c r="F11" s="142"/>
      <c r="G11" s="142"/>
      <c r="H11" s="142"/>
      <c r="I11" s="173">
        <f t="shared" si="0"/>
        <v>0</v>
      </c>
    </row>
    <row r="12" spans="1:9" ht="24">
      <c r="A12" s="172" t="s">
        <v>328</v>
      </c>
      <c r="B12" s="168" t="s">
        <v>329</v>
      </c>
      <c r="C12" s="166" t="s">
        <v>340</v>
      </c>
      <c r="D12" s="166">
        <f>SUM(D13:D14)</f>
        <v>0</v>
      </c>
      <c r="E12" s="166">
        <f>SUM(E13:E14)</f>
        <v>0</v>
      </c>
      <c r="F12" s="166">
        <f>SUM(F13:F14)</f>
        <v>0</v>
      </c>
      <c r="G12" s="166">
        <f>SUM(G13:G14)</f>
        <v>0</v>
      </c>
      <c r="H12" s="166">
        <f>SUM(H13:H14)</f>
        <v>0</v>
      </c>
      <c r="I12" s="173">
        <f t="shared" si="0"/>
        <v>0</v>
      </c>
    </row>
    <row r="13" spans="1:9" ht="12.75">
      <c r="A13" s="172" t="s">
        <v>330</v>
      </c>
      <c r="B13" s="167"/>
      <c r="C13" s="141"/>
      <c r="D13" s="142"/>
      <c r="E13" s="142"/>
      <c r="F13" s="142"/>
      <c r="G13" s="142"/>
      <c r="H13" s="142"/>
      <c r="I13" s="173">
        <f t="shared" si="0"/>
        <v>0</v>
      </c>
    </row>
    <row r="14" spans="1:9" ht="12.75">
      <c r="A14" s="172" t="s">
        <v>331</v>
      </c>
      <c r="B14" s="169"/>
      <c r="C14" s="141"/>
      <c r="D14" s="142"/>
      <c r="E14" s="142"/>
      <c r="F14" s="142"/>
      <c r="G14" s="142"/>
      <c r="H14" s="142"/>
      <c r="I14" s="173">
        <f t="shared" si="0"/>
        <v>0</v>
      </c>
    </row>
    <row r="15" spans="1:9" ht="12.75">
      <c r="A15" s="172" t="s">
        <v>332</v>
      </c>
      <c r="B15" s="168" t="s">
        <v>333</v>
      </c>
      <c r="C15" s="166"/>
      <c r="D15" s="166">
        <f>SUM(D16:D17)</f>
        <v>0</v>
      </c>
      <c r="E15" s="166">
        <f>SUM(E16:E17)</f>
        <v>0</v>
      </c>
      <c r="F15" s="166"/>
      <c r="G15" s="166">
        <f>SUM(G16:G17)</f>
        <v>0</v>
      </c>
      <c r="H15" s="166">
        <f>SUM(H16:H17)</f>
        <v>0</v>
      </c>
      <c r="I15" s="174">
        <f>SUM(D15:H15)</f>
        <v>0</v>
      </c>
    </row>
    <row r="16" spans="1:9" ht="12.75">
      <c r="A16" s="172"/>
      <c r="B16" s="167" t="s">
        <v>576</v>
      </c>
      <c r="C16" s="166"/>
      <c r="D16" s="166"/>
      <c r="E16" s="166"/>
      <c r="F16" s="166"/>
      <c r="G16" s="166"/>
      <c r="H16" s="166"/>
      <c r="I16" s="174">
        <f>SUM(D16:H16)</f>
        <v>0</v>
      </c>
    </row>
    <row r="17" spans="1:9" ht="12.75">
      <c r="A17" s="172" t="s">
        <v>334</v>
      </c>
      <c r="B17" s="167"/>
      <c r="C17" s="141"/>
      <c r="D17" s="142"/>
      <c r="E17" s="142"/>
      <c r="F17" s="142"/>
      <c r="G17" s="142"/>
      <c r="H17" s="142"/>
      <c r="I17" s="174">
        <f>SUM(D17:H17)</f>
        <v>0</v>
      </c>
    </row>
    <row r="18" spans="1:9" ht="12.75">
      <c r="A18" s="172" t="s">
        <v>335</v>
      </c>
      <c r="B18" s="168" t="s">
        <v>336</v>
      </c>
      <c r="C18" s="166" t="s">
        <v>340</v>
      </c>
      <c r="D18" s="166">
        <f>SUM(D19:D20)</f>
        <v>0</v>
      </c>
      <c r="E18" s="166">
        <f>SUM(E19:E20)</f>
        <v>0</v>
      </c>
      <c r="F18" s="166">
        <f>SUM(F19:F20)</f>
        <v>0</v>
      </c>
      <c r="G18" s="166">
        <f>SUM(G19:G20)</f>
        <v>0</v>
      </c>
      <c r="H18" s="166">
        <f>SUM(H19:H20)</f>
        <v>0</v>
      </c>
      <c r="I18" s="174">
        <f>SUM(D18:H18)</f>
        <v>0</v>
      </c>
    </row>
    <row r="19" spans="1:9" ht="12.75">
      <c r="A19" s="172"/>
      <c r="B19" s="167"/>
      <c r="C19" s="166"/>
      <c r="D19" s="166"/>
      <c r="E19" s="166"/>
      <c r="F19" s="166"/>
      <c r="G19" s="166"/>
      <c r="H19" s="166"/>
      <c r="I19" s="174">
        <f>SUM(D19:H19)</f>
        <v>0</v>
      </c>
    </row>
    <row r="20" spans="1:9" ht="12.75">
      <c r="A20" s="172" t="s">
        <v>337</v>
      </c>
      <c r="B20" s="167" t="s">
        <v>327</v>
      </c>
      <c r="C20" s="141"/>
      <c r="D20" s="142"/>
      <c r="E20" s="142"/>
      <c r="F20" s="142"/>
      <c r="G20" s="142"/>
      <c r="H20" s="142"/>
      <c r="I20" s="173">
        <f t="shared" si="0"/>
        <v>0</v>
      </c>
    </row>
    <row r="21" spans="1:9" ht="13.5" thickBot="1">
      <c r="A21" s="175" t="s">
        <v>338</v>
      </c>
      <c r="B21" s="176" t="s">
        <v>339</v>
      </c>
      <c r="C21" s="177"/>
      <c r="D21" s="177">
        <f>SUM(D18+D15)</f>
        <v>0</v>
      </c>
      <c r="E21" s="177">
        <f>E9+E12+E15+E18</f>
        <v>0</v>
      </c>
      <c r="F21" s="177">
        <f>F9+F12+F15+F18</f>
        <v>0</v>
      </c>
      <c r="G21" s="177">
        <f>G9+G12+G15+G18</f>
        <v>0</v>
      </c>
      <c r="H21" s="177">
        <f>H9+H12+H15+H18</f>
        <v>0</v>
      </c>
      <c r="I21" s="178">
        <f t="shared" si="0"/>
        <v>0</v>
      </c>
    </row>
    <row r="22" spans="1:9" ht="12.7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2.75">
      <c r="A23" s="18"/>
      <c r="B23" s="18"/>
      <c r="C23" s="18"/>
      <c r="D23" s="18"/>
      <c r="E23" s="18"/>
      <c r="F23" s="18"/>
      <c r="G23" s="18"/>
      <c r="H23" s="18"/>
      <c r="I23" s="18"/>
    </row>
  </sheetData>
  <sheetProtection/>
  <mergeCells count="8">
    <mergeCell ref="B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7.00390625" style="0" customWidth="1"/>
    <col min="3" max="3" width="14.140625" style="0" customWidth="1"/>
    <col min="4" max="4" width="11.8515625" style="0" customWidth="1"/>
    <col min="5" max="5" width="12.8515625" style="0" customWidth="1"/>
    <col min="6" max="7" width="11.00390625" style="0" customWidth="1"/>
    <col min="8" max="8" width="10.57421875" style="0" customWidth="1"/>
  </cols>
  <sheetData>
    <row r="1" spans="1:8" ht="12.75">
      <c r="A1" s="368" t="s">
        <v>601</v>
      </c>
      <c r="B1" s="367"/>
      <c r="C1" s="367"/>
      <c r="D1" s="367"/>
      <c r="E1" s="367"/>
      <c r="F1" s="367"/>
      <c r="G1" s="367"/>
      <c r="H1" s="36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>
      <c r="A4" s="366" t="s">
        <v>341</v>
      </c>
      <c r="B4" s="366"/>
      <c r="C4" s="366"/>
      <c r="D4" s="366"/>
      <c r="E4" s="366"/>
      <c r="F4" s="366"/>
      <c r="G4" s="366"/>
      <c r="H4" s="366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12.75">
      <c r="A6" s="408" t="s">
        <v>318</v>
      </c>
      <c r="B6" s="410" t="s">
        <v>342</v>
      </c>
      <c r="C6" s="412" t="s">
        <v>343</v>
      </c>
      <c r="D6" s="412" t="s">
        <v>344</v>
      </c>
      <c r="E6" s="143" t="s">
        <v>345</v>
      </c>
      <c r="F6" s="143"/>
      <c r="G6" s="143"/>
      <c r="H6" s="144"/>
    </row>
    <row r="7" spans="1:8" ht="12.75">
      <c r="A7" s="409"/>
      <c r="B7" s="411"/>
      <c r="C7" s="411"/>
      <c r="D7" s="413"/>
      <c r="E7" s="135" t="s">
        <v>573</v>
      </c>
      <c r="F7" s="135" t="s">
        <v>574</v>
      </c>
      <c r="G7" s="135" t="s">
        <v>588</v>
      </c>
      <c r="H7" s="146" t="s">
        <v>589</v>
      </c>
    </row>
    <row r="8" spans="1:8" ht="12.75">
      <c r="A8" s="145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46">
        <v>8</v>
      </c>
    </row>
    <row r="9" spans="1:9" ht="12.75">
      <c r="A9" s="147" t="s">
        <v>323</v>
      </c>
      <c r="B9" s="136" t="s">
        <v>346</v>
      </c>
      <c r="C9" s="137"/>
      <c r="D9" s="137"/>
      <c r="E9" s="138">
        <f>SUM(E10:E13)</f>
        <v>0</v>
      </c>
      <c r="F9" s="139">
        <f>SUM(F10:F13)</f>
        <v>0</v>
      </c>
      <c r="G9" s="139">
        <f>SUM(G10:G13)</f>
        <v>0</v>
      </c>
      <c r="H9" s="148">
        <f>SUM(H10:H13)</f>
        <v>0</v>
      </c>
      <c r="I9" s="17"/>
    </row>
    <row r="10" spans="1:9" ht="12.75">
      <c r="A10" s="147" t="s">
        <v>325</v>
      </c>
      <c r="B10" s="140"/>
      <c r="C10" s="141"/>
      <c r="D10" s="141"/>
      <c r="E10" s="142"/>
      <c r="F10" s="142"/>
      <c r="G10" s="142"/>
      <c r="H10" s="149"/>
      <c r="I10" s="17"/>
    </row>
    <row r="11" spans="1:9" ht="12.75">
      <c r="A11" s="147" t="s">
        <v>326</v>
      </c>
      <c r="B11" s="140" t="s">
        <v>327</v>
      </c>
      <c r="C11" s="141"/>
      <c r="D11" s="141"/>
      <c r="E11" s="142"/>
      <c r="F11" s="142"/>
      <c r="G11" s="142"/>
      <c r="H11" s="149"/>
      <c r="I11" s="17"/>
    </row>
    <row r="12" spans="1:9" ht="12.75">
      <c r="A12" s="147" t="s">
        <v>328</v>
      </c>
      <c r="B12" s="140" t="s">
        <v>327</v>
      </c>
      <c r="C12" s="141"/>
      <c r="D12" s="141"/>
      <c r="E12" s="142"/>
      <c r="F12" s="142"/>
      <c r="G12" s="142"/>
      <c r="H12" s="149"/>
      <c r="I12" s="17"/>
    </row>
    <row r="13" spans="1:9" ht="12.75">
      <c r="A13" s="147" t="s">
        <v>330</v>
      </c>
      <c r="B13" s="140" t="s">
        <v>327</v>
      </c>
      <c r="C13" s="141"/>
      <c r="D13" s="141"/>
      <c r="E13" s="142"/>
      <c r="F13" s="142"/>
      <c r="G13" s="142"/>
      <c r="H13" s="149"/>
      <c r="I13" s="17"/>
    </row>
    <row r="14" spans="1:9" ht="12.75">
      <c r="A14" s="147" t="s">
        <v>331</v>
      </c>
      <c r="B14" s="136" t="s">
        <v>347</v>
      </c>
      <c r="C14" s="137"/>
      <c r="D14" s="137"/>
      <c r="E14" s="138">
        <f>SUM(E15:E18)</f>
        <v>0</v>
      </c>
      <c r="F14" s="138">
        <f>SUM(F15:F18)</f>
        <v>0</v>
      </c>
      <c r="G14" s="138">
        <f>SUM(G15:G18)</f>
        <v>0</v>
      </c>
      <c r="H14" s="150">
        <f>SUM(H15:H18)</f>
        <v>0</v>
      </c>
      <c r="I14" s="17"/>
    </row>
    <row r="15" spans="1:9" ht="12.75">
      <c r="A15" s="147" t="s">
        <v>332</v>
      </c>
      <c r="B15" s="140"/>
      <c r="C15" s="141"/>
      <c r="D15" s="141"/>
      <c r="E15" s="142"/>
      <c r="F15" s="142"/>
      <c r="G15" s="142"/>
      <c r="H15" s="149"/>
      <c r="I15" s="17"/>
    </row>
    <row r="16" spans="1:9" ht="12.75">
      <c r="A16" s="147" t="s">
        <v>334</v>
      </c>
      <c r="B16" s="140" t="s">
        <v>327</v>
      </c>
      <c r="C16" s="141"/>
      <c r="D16" s="141"/>
      <c r="E16" s="142"/>
      <c r="F16" s="142"/>
      <c r="G16" s="142"/>
      <c r="H16" s="149"/>
      <c r="I16" s="17"/>
    </row>
    <row r="17" spans="1:9" ht="12.75">
      <c r="A17" s="147" t="s">
        <v>335</v>
      </c>
      <c r="B17" s="140" t="s">
        <v>327</v>
      </c>
      <c r="C17" s="141"/>
      <c r="D17" s="141"/>
      <c r="E17" s="142"/>
      <c r="F17" s="142"/>
      <c r="G17" s="142"/>
      <c r="H17" s="149"/>
      <c r="I17" s="17"/>
    </row>
    <row r="18" spans="1:9" ht="12.75">
      <c r="A18" s="147" t="s">
        <v>337</v>
      </c>
      <c r="B18" s="140" t="s">
        <v>327</v>
      </c>
      <c r="C18" s="141"/>
      <c r="D18" s="141"/>
      <c r="E18" s="142"/>
      <c r="F18" s="142"/>
      <c r="G18" s="142"/>
      <c r="H18" s="149"/>
      <c r="I18" s="17"/>
    </row>
    <row r="19" spans="1:9" ht="13.5" thickBot="1">
      <c r="A19" s="151" t="s">
        <v>338</v>
      </c>
      <c r="B19" s="152" t="s">
        <v>348</v>
      </c>
      <c r="C19" s="153"/>
      <c r="D19" s="153"/>
      <c r="E19" s="154">
        <f>E9+E14</f>
        <v>0</v>
      </c>
      <c r="F19" s="154">
        <f>F9+F14</f>
        <v>0</v>
      </c>
      <c r="G19" s="154">
        <f>G9+G14</f>
        <v>0</v>
      </c>
      <c r="H19" s="155">
        <f>H9+H14</f>
        <v>0</v>
      </c>
      <c r="I19" s="17"/>
    </row>
  </sheetData>
  <sheetProtection/>
  <mergeCells count="6">
    <mergeCell ref="A1:H1"/>
    <mergeCell ref="A4:H4"/>
    <mergeCell ref="A6:A7"/>
    <mergeCell ref="B6:B7"/>
    <mergeCell ref="C6:C7"/>
    <mergeCell ref="D6:D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Gazdi</cp:lastModifiedBy>
  <cp:lastPrinted>2020-06-23T06:47:26Z</cp:lastPrinted>
  <dcterms:created xsi:type="dcterms:W3CDTF">2014-01-13T16:29:21Z</dcterms:created>
  <dcterms:modified xsi:type="dcterms:W3CDTF">2020-07-21T12:50:50Z</dcterms:modified>
  <cp:category/>
  <cp:version/>
  <cp:contentType/>
  <cp:contentStatus/>
</cp:coreProperties>
</file>