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activeTab="1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" sheetId="129" r:id="rId30"/>
    <sheet name="4.sz tájékoztató t." sheetId="24" r:id="rId31"/>
    <sheet name="5. sz tájékoztató t." sheetId="128" r:id="rId32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t.'!$A$1:$E$155</definedName>
    <definedName name="_xlnm.Print_Area" localSheetId="1">'1.1.sz.mell.'!$A$1:$C$160</definedName>
    <definedName name="_xlnm.Print_Area" localSheetId="2">'1.2.sz.mell.'!$A$1:$C$160</definedName>
    <definedName name="_xlnm.Print_Area" localSheetId="3">'1.3.sz.mell.'!$A$1:$C$160</definedName>
    <definedName name="_xlnm.Print_Area" localSheetId="4">'1.4.sz.mell.'!$A$1:$C$160</definedName>
    <definedName name="_xlnm.Print_Area" localSheetId="5">'2.1.sz.mell  '!$A$1:$F$32</definedName>
    <definedName name="_xlnm.Print_Area" localSheetId="8">'3.sz.mell.  '!$A$1:$G$14</definedName>
    <definedName name="_xlnm.Print_Area" localSheetId="31">'5. sz tájékoztató t.'!$A$1:$E$38</definedName>
  </definedNames>
  <calcPr calcId="125725"/>
</workbook>
</file>

<file path=xl/calcChain.xml><?xml version="1.0" encoding="utf-8"?>
<calcChain xmlns="http://schemas.openxmlformats.org/spreadsheetml/2006/main">
  <c r="C1" i="127"/>
  <c r="F1" i="126"/>
  <c r="C1" i="125"/>
  <c r="C1" i="105"/>
  <c r="F1" i="124"/>
  <c r="C1" i="123"/>
  <c r="F1" i="122"/>
  <c r="C1" i="79"/>
  <c r="C1" i="121"/>
  <c r="M1" i="120"/>
  <c r="K1" i="119"/>
  <c r="C1" i="3"/>
  <c r="F1" i="61"/>
  <c r="F1" i="73"/>
  <c r="W1" i="119"/>
  <c r="E18" i="73" l="1"/>
  <c r="F53" i="126"/>
  <c r="M43" i="120"/>
  <c r="C97" i="116"/>
  <c r="C143" i="121"/>
  <c r="F52" i="126" l="1"/>
  <c r="F48"/>
  <c r="F47"/>
  <c r="F46"/>
  <c r="F57"/>
  <c r="F51"/>
  <c r="F45"/>
  <c r="F40"/>
  <c r="F38"/>
  <c r="F23"/>
  <c r="F41"/>
  <c r="F36"/>
  <c r="F20"/>
  <c r="F14"/>
  <c r="F13"/>
  <c r="F12"/>
  <c r="F11"/>
  <c r="F10"/>
  <c r="F8"/>
  <c r="F37"/>
  <c r="F30"/>
  <c r="F26"/>
  <c r="F53" i="124"/>
  <c r="F52"/>
  <c r="F49"/>
  <c r="F41"/>
  <c r="F38" s="1"/>
  <c r="F42" s="1"/>
  <c r="F31"/>
  <c r="F26"/>
  <c r="F20"/>
  <c r="F8"/>
  <c r="F37" s="1"/>
  <c r="F48" i="122"/>
  <c r="F47"/>
  <c r="F52"/>
  <c r="F42"/>
  <c r="F41"/>
  <c r="F38" s="1"/>
  <c r="F37"/>
  <c r="F34"/>
  <c r="F33"/>
  <c r="F32"/>
  <c r="F31" s="1"/>
  <c r="F26"/>
  <c r="F20"/>
  <c r="F10"/>
  <c r="F11"/>
  <c r="F12"/>
  <c r="F13"/>
  <c r="F14"/>
  <c r="F15"/>
  <c r="F16"/>
  <c r="F17"/>
  <c r="F18"/>
  <c r="F19"/>
  <c r="F21"/>
  <c r="F22"/>
  <c r="F23"/>
  <c r="F24"/>
  <c r="F27"/>
  <c r="F28"/>
  <c r="F29"/>
  <c r="F30"/>
  <c r="F9"/>
  <c r="F8"/>
  <c r="M119" i="120"/>
  <c r="M117"/>
  <c r="M118"/>
  <c r="M116"/>
  <c r="M11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95"/>
  <c r="M94"/>
  <c r="M155"/>
  <c r="M154"/>
  <c r="M153"/>
  <c r="M152"/>
  <c r="M146"/>
  <c r="M140"/>
  <c r="M133"/>
  <c r="M129"/>
  <c r="M128"/>
  <c r="M114"/>
  <c r="M93"/>
  <c r="M89"/>
  <c r="M88"/>
  <c r="M87"/>
  <c r="M82"/>
  <c r="M78"/>
  <c r="M75"/>
  <c r="M70"/>
  <c r="M66"/>
  <c r="M60"/>
  <c r="M40"/>
  <c r="M41"/>
  <c r="M42"/>
  <c r="M45"/>
  <c r="M46"/>
  <c r="M47"/>
  <c r="M39"/>
  <c r="M38"/>
  <c r="M20"/>
  <c r="M15"/>
  <c r="M55"/>
  <c r="M49"/>
  <c r="M29"/>
  <c r="M22"/>
  <c r="M8"/>
  <c r="C41" i="3"/>
  <c r="N19" i="24"/>
  <c r="N10"/>
  <c r="E97" i="87"/>
  <c r="D48" i="126"/>
  <c r="C40"/>
  <c r="C48" i="105"/>
  <c r="C40"/>
  <c r="X142" i="119"/>
  <c r="X143"/>
  <c r="X141"/>
  <c r="X128"/>
  <c r="X117"/>
  <c r="X116"/>
  <c r="X115"/>
  <c r="X113"/>
  <c r="X112"/>
  <c r="X111"/>
  <c r="X110"/>
  <c r="X105"/>
  <c r="X99"/>
  <c r="X98"/>
  <c r="X97"/>
  <c r="X96"/>
  <c r="X95"/>
  <c r="X94"/>
  <c r="X77"/>
  <c r="X76"/>
  <c r="X48"/>
  <c r="X47"/>
  <c r="X46"/>
  <c r="X45"/>
  <c r="X44"/>
  <c r="X43"/>
  <c r="X42"/>
  <c r="X41"/>
  <c r="X40"/>
  <c r="X39"/>
  <c r="X38"/>
  <c r="X36"/>
  <c r="X35"/>
  <c r="X34"/>
  <c r="X33"/>
  <c r="X32"/>
  <c r="X31"/>
  <c r="X30"/>
  <c r="X21"/>
  <c r="X20"/>
  <c r="X19"/>
  <c r="X18"/>
  <c r="X17"/>
  <c r="X16"/>
  <c r="X14"/>
  <c r="X13"/>
  <c r="X12"/>
  <c r="X11"/>
  <c r="X10"/>
  <c r="X9"/>
  <c r="X8"/>
  <c r="X155"/>
  <c r="X154"/>
  <c r="X153"/>
  <c r="X152"/>
  <c r="X146"/>
  <c r="X140"/>
  <c r="X133"/>
  <c r="X129"/>
  <c r="X114"/>
  <c r="X93"/>
  <c r="X90"/>
  <c r="X89"/>
  <c r="X88"/>
  <c r="X87"/>
  <c r="X82"/>
  <c r="X78"/>
  <c r="X49"/>
  <c r="X55"/>
  <c r="X60"/>
  <c r="X66"/>
  <c r="X70"/>
  <c r="X75"/>
  <c r="X65"/>
  <c r="X37"/>
  <c r="X22"/>
  <c r="X29"/>
  <c r="X15"/>
  <c r="F46" i="122" l="1"/>
  <c r="F58" s="1"/>
  <c r="G154" i="119"/>
  <c r="G155"/>
  <c r="G140"/>
  <c r="C10" i="73"/>
  <c r="D37" i="120" l="1"/>
  <c r="F20" i="77"/>
  <c r="D20"/>
  <c r="E20"/>
  <c r="D14"/>
  <c r="D16" s="1"/>
  <c r="E14"/>
  <c r="E16" s="1"/>
  <c r="F14"/>
  <c r="F16" s="1"/>
  <c r="C14"/>
  <c r="C16" s="1"/>
  <c r="C20" s="1"/>
  <c r="D56" i="87"/>
  <c r="D18"/>
  <c r="O94" i="119" l="1"/>
  <c r="O95"/>
  <c r="O96"/>
  <c r="C41" i="124" l="1"/>
  <c r="C55" i="120"/>
  <c r="O93" i="119"/>
  <c r="I93"/>
  <c r="L93" i="120"/>
  <c r="J93"/>
  <c r="I93"/>
  <c r="D93"/>
  <c r="C93" i="3"/>
  <c r="E28" i="87" l="1"/>
  <c r="A4" i="78"/>
  <c r="L21" i="24"/>
  <c r="K21"/>
  <c r="O17"/>
  <c r="G21"/>
  <c r="F21"/>
  <c r="E21"/>
  <c r="E237" i="129"/>
  <c r="G240" s="1"/>
  <c r="E198"/>
  <c r="E243" s="1"/>
  <c r="E158"/>
  <c r="G161" s="1"/>
  <c r="J108"/>
  <c r="K243" s="1"/>
  <c r="E31"/>
  <c r="G201" l="1"/>
  <c r="L8" i="120" l="1"/>
  <c r="L15"/>
  <c r="L22"/>
  <c r="L29"/>
  <c r="L37"/>
  <c r="L49"/>
  <c r="L55"/>
  <c r="L60"/>
  <c r="L66"/>
  <c r="L70"/>
  <c r="L75"/>
  <c r="L78"/>
  <c r="L82"/>
  <c r="L89"/>
  <c r="L114"/>
  <c r="L128"/>
  <c r="L129"/>
  <c r="L133"/>
  <c r="L140"/>
  <c r="L146"/>
  <c r="K8"/>
  <c r="K15"/>
  <c r="K22"/>
  <c r="K29"/>
  <c r="K37"/>
  <c r="K49"/>
  <c r="K55"/>
  <c r="K60"/>
  <c r="K66"/>
  <c r="K70"/>
  <c r="K75"/>
  <c r="K78"/>
  <c r="K82"/>
  <c r="K89"/>
  <c r="K93"/>
  <c r="K114"/>
  <c r="K129"/>
  <c r="K133"/>
  <c r="K140"/>
  <c r="K146"/>
  <c r="J8"/>
  <c r="J15"/>
  <c r="J22"/>
  <c r="J29"/>
  <c r="J37"/>
  <c r="M37" s="1"/>
  <c r="J49"/>
  <c r="J55"/>
  <c r="J60"/>
  <c r="J66"/>
  <c r="J70"/>
  <c r="J75"/>
  <c r="J78"/>
  <c r="J82"/>
  <c r="J114"/>
  <c r="J129"/>
  <c r="J133"/>
  <c r="J140"/>
  <c r="J146"/>
  <c r="H146"/>
  <c r="H140"/>
  <c r="H133"/>
  <c r="H129"/>
  <c r="H154" s="1"/>
  <c r="H114"/>
  <c r="H93"/>
  <c r="H128" s="1"/>
  <c r="H155" s="1"/>
  <c r="H82"/>
  <c r="H78"/>
  <c r="H75"/>
  <c r="H70"/>
  <c r="H89" s="1"/>
  <c r="H66"/>
  <c r="H60"/>
  <c r="H55"/>
  <c r="H49"/>
  <c r="H37"/>
  <c r="H29"/>
  <c r="H22"/>
  <c r="H15"/>
  <c r="H8"/>
  <c r="I8"/>
  <c r="I15"/>
  <c r="I22"/>
  <c r="I29"/>
  <c r="I37"/>
  <c r="I49"/>
  <c r="I55"/>
  <c r="I60"/>
  <c r="I66"/>
  <c r="I70"/>
  <c r="I75"/>
  <c r="I78"/>
  <c r="I82"/>
  <c r="I114"/>
  <c r="I128"/>
  <c r="I129"/>
  <c r="I133"/>
  <c r="I140"/>
  <c r="I146"/>
  <c r="G8"/>
  <c r="G15"/>
  <c r="G22"/>
  <c r="G29"/>
  <c r="G37"/>
  <c r="G49"/>
  <c r="G55"/>
  <c r="G60"/>
  <c r="G66"/>
  <c r="G70"/>
  <c r="G75"/>
  <c r="G78"/>
  <c r="G82"/>
  <c r="G89"/>
  <c r="G93"/>
  <c r="G114"/>
  <c r="G128" s="1"/>
  <c r="G129"/>
  <c r="G133"/>
  <c r="G140"/>
  <c r="G146"/>
  <c r="F8"/>
  <c r="F15"/>
  <c r="F22"/>
  <c r="F29"/>
  <c r="F37"/>
  <c r="F49"/>
  <c r="F55"/>
  <c r="F60"/>
  <c r="F66"/>
  <c r="F70"/>
  <c r="F75"/>
  <c r="F78"/>
  <c r="F82"/>
  <c r="F93"/>
  <c r="F114"/>
  <c r="F129"/>
  <c r="F133"/>
  <c r="F140"/>
  <c r="F146"/>
  <c r="E8"/>
  <c r="E15"/>
  <c r="E22"/>
  <c r="E29"/>
  <c r="E37"/>
  <c r="E49"/>
  <c r="E55"/>
  <c r="E60"/>
  <c r="E66"/>
  <c r="E89" s="1"/>
  <c r="E70"/>
  <c r="E75"/>
  <c r="E78"/>
  <c r="E82"/>
  <c r="E93"/>
  <c r="E114"/>
  <c r="E129"/>
  <c r="E133"/>
  <c r="E140"/>
  <c r="E146"/>
  <c r="D8"/>
  <c r="D15"/>
  <c r="D22"/>
  <c r="D29"/>
  <c r="D49"/>
  <c r="D55"/>
  <c r="D60"/>
  <c r="D66"/>
  <c r="D70"/>
  <c r="D75"/>
  <c r="D78"/>
  <c r="D82"/>
  <c r="D114"/>
  <c r="D129"/>
  <c r="D133"/>
  <c r="D140"/>
  <c r="D146"/>
  <c r="F30" i="119"/>
  <c r="C20" i="3"/>
  <c r="C18" i="1"/>
  <c r="D8" i="119"/>
  <c r="E8"/>
  <c r="F8"/>
  <c r="H8"/>
  <c r="I8"/>
  <c r="J8"/>
  <c r="K8"/>
  <c r="L8"/>
  <c r="O8"/>
  <c r="P8"/>
  <c r="Q8"/>
  <c r="R8"/>
  <c r="S8"/>
  <c r="T8"/>
  <c r="U8"/>
  <c r="V8"/>
  <c r="W8"/>
  <c r="D15"/>
  <c r="E15"/>
  <c r="F15"/>
  <c r="H15"/>
  <c r="I15"/>
  <c r="J15"/>
  <c r="K15"/>
  <c r="L15"/>
  <c r="O15"/>
  <c r="P15"/>
  <c r="Q15"/>
  <c r="R15"/>
  <c r="S15"/>
  <c r="T15"/>
  <c r="U15"/>
  <c r="V15"/>
  <c r="W15"/>
  <c r="D22"/>
  <c r="E22"/>
  <c r="F22"/>
  <c r="H22"/>
  <c r="I22"/>
  <c r="J22"/>
  <c r="K22"/>
  <c r="L22"/>
  <c r="O22"/>
  <c r="P22"/>
  <c r="Q22"/>
  <c r="R22"/>
  <c r="S22"/>
  <c r="T22"/>
  <c r="U22"/>
  <c r="V22"/>
  <c r="W22"/>
  <c r="D29"/>
  <c r="E29"/>
  <c r="F29"/>
  <c r="H29"/>
  <c r="I29"/>
  <c r="J29"/>
  <c r="K29"/>
  <c r="L29"/>
  <c r="O29"/>
  <c r="P29"/>
  <c r="Q29"/>
  <c r="R29"/>
  <c r="S29"/>
  <c r="T29"/>
  <c r="U29"/>
  <c r="V29"/>
  <c r="W29"/>
  <c r="D37"/>
  <c r="E37"/>
  <c r="F37"/>
  <c r="H37"/>
  <c r="I37"/>
  <c r="J37"/>
  <c r="K37"/>
  <c r="L37"/>
  <c r="O37"/>
  <c r="P37"/>
  <c r="Q37"/>
  <c r="R37"/>
  <c r="S37"/>
  <c r="T37"/>
  <c r="U37"/>
  <c r="V37"/>
  <c r="W37"/>
  <c r="D49"/>
  <c r="E49"/>
  <c r="F49"/>
  <c r="H49"/>
  <c r="I49"/>
  <c r="J49"/>
  <c r="K49"/>
  <c r="L49"/>
  <c r="O49"/>
  <c r="P49"/>
  <c r="Q49"/>
  <c r="R49"/>
  <c r="S49"/>
  <c r="T49"/>
  <c r="U49"/>
  <c r="V49"/>
  <c r="W49"/>
  <c r="D55"/>
  <c r="E55"/>
  <c r="F55"/>
  <c r="H55"/>
  <c r="I55"/>
  <c r="J55"/>
  <c r="J65" s="1"/>
  <c r="K55"/>
  <c r="L55"/>
  <c r="O55"/>
  <c r="P55"/>
  <c r="P65" s="1"/>
  <c r="Q55"/>
  <c r="R55"/>
  <c r="S55"/>
  <c r="T55"/>
  <c r="T65" s="1"/>
  <c r="U55"/>
  <c r="V55"/>
  <c r="W55"/>
  <c r="D60"/>
  <c r="E60"/>
  <c r="F60"/>
  <c r="H60"/>
  <c r="I60"/>
  <c r="J60"/>
  <c r="K60"/>
  <c r="L60"/>
  <c r="O60"/>
  <c r="P60"/>
  <c r="Q60"/>
  <c r="R60"/>
  <c r="S60"/>
  <c r="S65" s="1"/>
  <c r="T60"/>
  <c r="U60"/>
  <c r="V60"/>
  <c r="W60"/>
  <c r="W65" s="1"/>
  <c r="H65"/>
  <c r="L65"/>
  <c r="D66"/>
  <c r="E66"/>
  <c r="F66"/>
  <c r="H66"/>
  <c r="I66"/>
  <c r="J66"/>
  <c r="K66"/>
  <c r="L66"/>
  <c r="O66"/>
  <c r="P66"/>
  <c r="Q66"/>
  <c r="R66"/>
  <c r="S66"/>
  <c r="T66"/>
  <c r="U66"/>
  <c r="V66"/>
  <c r="W66"/>
  <c r="D70"/>
  <c r="E70"/>
  <c r="F70"/>
  <c r="H70"/>
  <c r="I70"/>
  <c r="J70"/>
  <c r="K70"/>
  <c r="L70"/>
  <c r="O70"/>
  <c r="P70"/>
  <c r="Q70"/>
  <c r="R70"/>
  <c r="S70"/>
  <c r="T70"/>
  <c r="U70"/>
  <c r="V70"/>
  <c r="W70"/>
  <c r="D75"/>
  <c r="E75"/>
  <c r="F75"/>
  <c r="H75"/>
  <c r="I75"/>
  <c r="J75"/>
  <c r="K75"/>
  <c r="L75"/>
  <c r="O75"/>
  <c r="P75"/>
  <c r="Q75"/>
  <c r="R75"/>
  <c r="S75"/>
  <c r="T75"/>
  <c r="U75"/>
  <c r="V75"/>
  <c r="W75"/>
  <c r="D78"/>
  <c r="E78"/>
  <c r="F78"/>
  <c r="H78"/>
  <c r="I78"/>
  <c r="J78"/>
  <c r="K78"/>
  <c r="L78"/>
  <c r="O78"/>
  <c r="P78"/>
  <c r="Q78"/>
  <c r="R78"/>
  <c r="S78"/>
  <c r="T78"/>
  <c r="U78"/>
  <c r="V78"/>
  <c r="W78"/>
  <c r="D82"/>
  <c r="E82"/>
  <c r="F82"/>
  <c r="H82"/>
  <c r="H89" s="1"/>
  <c r="H90" s="1"/>
  <c r="I82"/>
  <c r="J82"/>
  <c r="J89" s="1"/>
  <c r="K82"/>
  <c r="L82"/>
  <c r="L89" s="1"/>
  <c r="L90" s="1"/>
  <c r="O82"/>
  <c r="P82"/>
  <c r="P89" s="1"/>
  <c r="Q82"/>
  <c r="R82"/>
  <c r="R89" s="1"/>
  <c r="S82"/>
  <c r="T82"/>
  <c r="T89" s="1"/>
  <c r="U82"/>
  <c r="V82"/>
  <c r="V89" s="1"/>
  <c r="W82"/>
  <c r="D89"/>
  <c r="F89"/>
  <c r="I89"/>
  <c r="K89"/>
  <c r="O89"/>
  <c r="Q89"/>
  <c r="S89"/>
  <c r="U89"/>
  <c r="W89"/>
  <c r="D93"/>
  <c r="E93"/>
  <c r="F93"/>
  <c r="H93"/>
  <c r="J93"/>
  <c r="K93"/>
  <c r="L93"/>
  <c r="P93"/>
  <c r="Q93"/>
  <c r="R93"/>
  <c r="S93"/>
  <c r="T93"/>
  <c r="U93"/>
  <c r="V93"/>
  <c r="W93"/>
  <c r="D114"/>
  <c r="E114"/>
  <c r="E128" s="1"/>
  <c r="F114"/>
  <c r="H114"/>
  <c r="I114"/>
  <c r="J114"/>
  <c r="K114"/>
  <c r="L114"/>
  <c r="L128" s="1"/>
  <c r="O114"/>
  <c r="P114"/>
  <c r="Q114"/>
  <c r="R114"/>
  <c r="R128" s="1"/>
  <c r="S114"/>
  <c r="T114"/>
  <c r="T128" s="1"/>
  <c r="U114"/>
  <c r="V114"/>
  <c r="W114"/>
  <c r="W128" s="1"/>
  <c r="D128"/>
  <c r="H128"/>
  <c r="I128"/>
  <c r="J128"/>
  <c r="K128"/>
  <c r="P128"/>
  <c r="Q128"/>
  <c r="U128"/>
  <c r="D129"/>
  <c r="E129"/>
  <c r="F129"/>
  <c r="H129"/>
  <c r="I129"/>
  <c r="J129"/>
  <c r="K129"/>
  <c r="L129"/>
  <c r="O129"/>
  <c r="P129"/>
  <c r="Q129"/>
  <c r="R129"/>
  <c r="S129"/>
  <c r="T129"/>
  <c r="U129"/>
  <c r="V129"/>
  <c r="W129"/>
  <c r="D133"/>
  <c r="E133"/>
  <c r="F133"/>
  <c r="H133"/>
  <c r="I133"/>
  <c r="J133"/>
  <c r="K133"/>
  <c r="L133"/>
  <c r="O133"/>
  <c r="P133"/>
  <c r="Q133"/>
  <c r="R133"/>
  <c r="S133"/>
  <c r="T133"/>
  <c r="U133"/>
  <c r="V133"/>
  <c r="W133"/>
  <c r="D140"/>
  <c r="E140"/>
  <c r="F140"/>
  <c r="H140"/>
  <c r="I140"/>
  <c r="J140"/>
  <c r="K140"/>
  <c r="L140"/>
  <c r="O140"/>
  <c r="P140"/>
  <c r="Q140"/>
  <c r="R140"/>
  <c r="S140"/>
  <c r="T140"/>
  <c r="U140"/>
  <c r="V140"/>
  <c r="W140"/>
  <c r="D146"/>
  <c r="E146"/>
  <c r="F146"/>
  <c r="H146"/>
  <c r="I146"/>
  <c r="J146"/>
  <c r="K146"/>
  <c r="L146"/>
  <c r="O146"/>
  <c r="P146"/>
  <c r="Q146"/>
  <c r="R146"/>
  <c r="S146"/>
  <c r="T146"/>
  <c r="U146"/>
  <c r="V146"/>
  <c r="W146"/>
  <c r="D154"/>
  <c r="D155" s="1"/>
  <c r="E154"/>
  <c r="F154"/>
  <c r="H154"/>
  <c r="I154"/>
  <c r="I155" s="1"/>
  <c r="J154"/>
  <c r="K154"/>
  <c r="K155" s="1"/>
  <c r="L154"/>
  <c r="O154"/>
  <c r="P154"/>
  <c r="Q154"/>
  <c r="Q155" s="1"/>
  <c r="R154"/>
  <c r="S154"/>
  <c r="T154"/>
  <c r="U154"/>
  <c r="U155" s="1"/>
  <c r="V154"/>
  <c r="W154"/>
  <c r="H155"/>
  <c r="P155"/>
  <c r="D8" i="122"/>
  <c r="E8"/>
  <c r="D20"/>
  <c r="E20"/>
  <c r="D26"/>
  <c r="E26"/>
  <c r="D31"/>
  <c r="E31"/>
  <c r="D37"/>
  <c r="E37"/>
  <c r="D38"/>
  <c r="E38"/>
  <c r="D42"/>
  <c r="E42"/>
  <c r="D46"/>
  <c r="E46"/>
  <c r="D52"/>
  <c r="E52"/>
  <c r="D58"/>
  <c r="D8" i="124"/>
  <c r="E8"/>
  <c r="D20"/>
  <c r="E20"/>
  <c r="D26"/>
  <c r="E26"/>
  <c r="D31"/>
  <c r="E31"/>
  <c r="D37"/>
  <c r="E37"/>
  <c r="D38"/>
  <c r="E38"/>
  <c r="D42"/>
  <c r="E42"/>
  <c r="D46"/>
  <c r="F46" s="1"/>
  <c r="E46"/>
  <c r="D52"/>
  <c r="E52"/>
  <c r="D8" i="126"/>
  <c r="E8"/>
  <c r="D20"/>
  <c r="E20"/>
  <c r="D26"/>
  <c r="E26"/>
  <c r="D30"/>
  <c r="E30"/>
  <c r="D37"/>
  <c r="E37"/>
  <c r="D45"/>
  <c r="E45"/>
  <c r="D51"/>
  <c r="E51"/>
  <c r="D58" i="124" l="1"/>
  <c r="F58" s="1"/>
  <c r="J65" i="120"/>
  <c r="E128"/>
  <c r="E36" i="126"/>
  <c r="E41" s="1"/>
  <c r="E58" i="122"/>
  <c r="D89" i="120"/>
  <c r="F89"/>
  <c r="I89"/>
  <c r="W155" i="119"/>
  <c r="V128"/>
  <c r="V155" s="1"/>
  <c r="E89"/>
  <c r="E65"/>
  <c r="E90" s="1"/>
  <c r="D36" i="126"/>
  <c r="D65" i="120"/>
  <c r="E65"/>
  <c r="E90" s="1"/>
  <c r="K65"/>
  <c r="J155" i="119"/>
  <c r="L65" i="120"/>
  <c r="L90" s="1"/>
  <c r="G65"/>
  <c r="G90" s="1"/>
  <c r="K90"/>
  <c r="F65"/>
  <c r="F90" s="1"/>
  <c r="I65"/>
  <c r="I90" s="1"/>
  <c r="J89"/>
  <c r="F154"/>
  <c r="G154"/>
  <c r="G155" s="1"/>
  <c r="I154"/>
  <c r="J154"/>
  <c r="L154"/>
  <c r="L155" s="1"/>
  <c r="D154"/>
  <c r="E154"/>
  <c r="E155" s="1"/>
  <c r="K154"/>
  <c r="T155" i="119"/>
  <c r="S128"/>
  <c r="O128"/>
  <c r="O155" s="1"/>
  <c r="F128"/>
  <c r="R155"/>
  <c r="L155"/>
  <c r="E155"/>
  <c r="S155"/>
  <c r="W90"/>
  <c r="S90"/>
  <c r="T90"/>
  <c r="P90"/>
  <c r="J90"/>
  <c r="Q65"/>
  <c r="Q90" s="1"/>
  <c r="O65"/>
  <c r="O90" s="1"/>
  <c r="K65"/>
  <c r="K90" s="1"/>
  <c r="I65"/>
  <c r="I90" s="1"/>
  <c r="F65"/>
  <c r="F90" s="1"/>
  <c r="D65"/>
  <c r="D90" s="1"/>
  <c r="U65"/>
  <c r="U90" s="1"/>
  <c r="V65"/>
  <c r="V90" s="1"/>
  <c r="R65"/>
  <c r="R90" s="1"/>
  <c r="F128" i="120"/>
  <c r="F155" s="1"/>
  <c r="K128"/>
  <c r="K155" s="1"/>
  <c r="J128"/>
  <c r="J155" s="1"/>
  <c r="H65"/>
  <c r="H90" s="1"/>
  <c r="I155"/>
  <c r="D128"/>
  <c r="D155" s="1"/>
  <c r="D90"/>
  <c r="F155" i="119"/>
  <c r="E58" i="124"/>
  <c r="E57" i="126"/>
  <c r="D57"/>
  <c r="M65" i="120" l="1"/>
  <c r="J90"/>
  <c r="M90" s="1"/>
  <c r="D41" i="126"/>
  <c r="E25" i="64"/>
  <c r="D25"/>
  <c r="B25"/>
  <c r="F24"/>
  <c r="F23"/>
  <c r="F22"/>
  <c r="F21"/>
  <c r="F20"/>
  <c r="E53" i="63"/>
  <c r="D53"/>
  <c r="B53"/>
  <c r="F52"/>
  <c r="F51"/>
  <c r="F50"/>
  <c r="F48"/>
  <c r="F47"/>
  <c r="F46"/>
  <c r="F45"/>
  <c r="F53" l="1"/>
  <c r="F25" i="64"/>
  <c r="E39" i="63"/>
  <c r="D39"/>
  <c r="B39"/>
  <c r="F38"/>
  <c r="F37"/>
  <c r="F36"/>
  <c r="F35"/>
  <c r="F33"/>
  <c r="F32"/>
  <c r="F11" i="64"/>
  <c r="F39" i="63" l="1"/>
  <c r="C114" i="3" l="1"/>
  <c r="C128"/>
  <c r="C37"/>
  <c r="C29"/>
  <c r="C30"/>
  <c r="C28" i="1" l="1"/>
  <c r="C9" i="128"/>
  <c r="C21" s="1"/>
  <c r="C23" s="1"/>
  <c r="E27" i="87"/>
  <c r="D27"/>
  <c r="C27"/>
  <c r="C29" i="121"/>
  <c r="C29" i="120"/>
  <c r="C29" i="119"/>
  <c r="C27" i="118"/>
  <c r="C27" i="117"/>
  <c r="C27" i="116"/>
  <c r="C27" i="1"/>
  <c r="F5" i="64"/>
  <c r="C4" i="1"/>
  <c r="E6" i="63" s="1"/>
  <c r="E5" i="64" s="1"/>
  <c r="C18" i="73"/>
  <c r="C146" i="121"/>
  <c r="C140"/>
  <c r="C146" i="120"/>
  <c r="C140"/>
  <c r="C146" i="119"/>
  <c r="C140"/>
  <c r="C140" i="3"/>
  <c r="E4" i="128"/>
  <c r="E27" s="1"/>
  <c r="C4"/>
  <c r="C27" s="1"/>
  <c r="D4"/>
  <c r="D27" s="1"/>
  <c r="E30"/>
  <c r="D30"/>
  <c r="D34" s="1"/>
  <c r="D36" s="1"/>
  <c r="C30"/>
  <c r="E9"/>
  <c r="E21" s="1"/>
  <c r="E23" s="1"/>
  <c r="D9"/>
  <c r="D21" s="1"/>
  <c r="D23" s="1"/>
  <c r="C51" i="127"/>
  <c r="C45"/>
  <c r="C57" s="1"/>
  <c r="C51" i="126"/>
  <c r="C45"/>
  <c r="C51" i="125"/>
  <c r="C45"/>
  <c r="C57"/>
  <c r="C51" i="105"/>
  <c r="C45"/>
  <c r="C52" i="124"/>
  <c r="C46"/>
  <c r="C52" i="123"/>
  <c r="C46"/>
  <c r="C58" s="1"/>
  <c r="C52" i="122"/>
  <c r="C46"/>
  <c r="C58" s="1"/>
  <c r="D94" i="87"/>
  <c r="E94"/>
  <c r="D115"/>
  <c r="E115"/>
  <c r="D129"/>
  <c r="E129"/>
  <c r="D130"/>
  <c r="E130"/>
  <c r="D134"/>
  <c r="E134"/>
  <c r="D141"/>
  <c r="E141"/>
  <c r="D146"/>
  <c r="E146"/>
  <c r="D154"/>
  <c r="E154"/>
  <c r="D155"/>
  <c r="E155"/>
  <c r="C146"/>
  <c r="C141"/>
  <c r="C134"/>
  <c r="C130"/>
  <c r="C115"/>
  <c r="C94"/>
  <c r="D6"/>
  <c r="E6"/>
  <c r="D13"/>
  <c r="E13"/>
  <c r="D20"/>
  <c r="E20"/>
  <c r="D35"/>
  <c r="E35"/>
  <c r="D47"/>
  <c r="E47"/>
  <c r="D53"/>
  <c r="E53"/>
  <c r="D58"/>
  <c r="E58"/>
  <c r="D64"/>
  <c r="E64"/>
  <c r="D68"/>
  <c r="E68"/>
  <c r="D73"/>
  <c r="E73"/>
  <c r="D76"/>
  <c r="E76"/>
  <c r="D80"/>
  <c r="E80"/>
  <c r="D87"/>
  <c r="E87"/>
  <c r="C80"/>
  <c r="C76"/>
  <c r="C73"/>
  <c r="C68"/>
  <c r="C64"/>
  <c r="C87" s="1"/>
  <c r="C58"/>
  <c r="C53"/>
  <c r="C47"/>
  <c r="C35"/>
  <c r="C20"/>
  <c r="C13"/>
  <c r="C6"/>
  <c r="C37" i="127"/>
  <c r="C30"/>
  <c r="C26"/>
  <c r="C20"/>
  <c r="C8"/>
  <c r="C37" i="126"/>
  <c r="C30"/>
  <c r="C26"/>
  <c r="C20"/>
  <c r="C8"/>
  <c r="C37" i="125"/>
  <c r="C30"/>
  <c r="C26"/>
  <c r="C20"/>
  <c r="C8"/>
  <c r="C36" s="1"/>
  <c r="C41" s="1"/>
  <c r="C38" i="124"/>
  <c r="C31"/>
  <c r="C26"/>
  <c r="C20"/>
  <c r="C8"/>
  <c r="C38" i="123"/>
  <c r="C31"/>
  <c r="C26"/>
  <c r="C20"/>
  <c r="C8"/>
  <c r="C37"/>
  <c r="C42" s="1"/>
  <c r="C38" i="122"/>
  <c r="C31"/>
  <c r="C26"/>
  <c r="C20"/>
  <c r="C8"/>
  <c r="C133" i="121"/>
  <c r="C129"/>
  <c r="C114"/>
  <c r="C93"/>
  <c r="C128"/>
  <c r="C82"/>
  <c r="C78"/>
  <c r="C75"/>
  <c r="C70"/>
  <c r="C66"/>
  <c r="C89" s="1"/>
  <c r="C60"/>
  <c r="C55"/>
  <c r="C49"/>
  <c r="C37"/>
  <c r="C22"/>
  <c r="C15"/>
  <c r="C8"/>
  <c r="C133" i="120"/>
  <c r="C129"/>
  <c r="C114"/>
  <c r="C93"/>
  <c r="C128" s="1"/>
  <c r="C82"/>
  <c r="C78"/>
  <c r="C75"/>
  <c r="C70"/>
  <c r="C66"/>
  <c r="C49"/>
  <c r="C37"/>
  <c r="C22"/>
  <c r="C15"/>
  <c r="C8"/>
  <c r="C65" s="1"/>
  <c r="C133" i="119"/>
  <c r="C129"/>
  <c r="C114"/>
  <c r="C93"/>
  <c r="C82"/>
  <c r="C78"/>
  <c r="C75"/>
  <c r="C70"/>
  <c r="C66"/>
  <c r="C60"/>
  <c r="C55"/>
  <c r="C49"/>
  <c r="C37"/>
  <c r="C22"/>
  <c r="C15"/>
  <c r="C8"/>
  <c r="C146" i="118"/>
  <c r="C141"/>
  <c r="C134"/>
  <c r="C130"/>
  <c r="C154" s="1"/>
  <c r="C115"/>
  <c r="C94"/>
  <c r="C80"/>
  <c r="C76"/>
  <c r="C73"/>
  <c r="C68"/>
  <c r="C64"/>
  <c r="C58"/>
  <c r="C53"/>
  <c r="C47"/>
  <c r="C35"/>
  <c r="C20"/>
  <c r="C13"/>
  <c r="C6"/>
  <c r="C63" s="1"/>
  <c r="C4"/>
  <c r="C92" s="1"/>
  <c r="C146" i="117"/>
  <c r="C141"/>
  <c r="C134"/>
  <c r="C130"/>
  <c r="C115"/>
  <c r="C94"/>
  <c r="C80"/>
  <c r="C76"/>
  <c r="C73"/>
  <c r="C68"/>
  <c r="C64"/>
  <c r="C58"/>
  <c r="C53"/>
  <c r="C47"/>
  <c r="C35"/>
  <c r="C20"/>
  <c r="C13"/>
  <c r="C63" s="1"/>
  <c r="C6"/>
  <c r="C4"/>
  <c r="C92" s="1"/>
  <c r="C4" i="116"/>
  <c r="C92" s="1"/>
  <c r="C146"/>
  <c r="C141"/>
  <c r="C134"/>
  <c r="C130"/>
  <c r="C154" s="1"/>
  <c r="C115"/>
  <c r="C94"/>
  <c r="C80"/>
  <c r="C76"/>
  <c r="C73"/>
  <c r="C68"/>
  <c r="C64"/>
  <c r="C58"/>
  <c r="C53"/>
  <c r="C47"/>
  <c r="C35"/>
  <c r="C20"/>
  <c r="C13"/>
  <c r="C6"/>
  <c r="C26" i="79"/>
  <c r="C146" i="3"/>
  <c r="C133"/>
  <c r="E29" i="73"/>
  <c r="C146" i="1"/>
  <c r="C134"/>
  <c r="C94"/>
  <c r="A2" i="24"/>
  <c r="H4" i="66"/>
  <c r="G4"/>
  <c r="F4"/>
  <c r="E4"/>
  <c r="D3"/>
  <c r="C4" i="87"/>
  <c r="C92" s="1"/>
  <c r="D4"/>
  <c r="D92" s="1"/>
  <c r="A22" i="89"/>
  <c r="A48" i="71"/>
  <c r="D5"/>
  <c r="D15" s="1"/>
  <c r="D28" s="1"/>
  <c r="D38" s="1"/>
  <c r="C5"/>
  <c r="C15" s="1"/>
  <c r="C28" s="1"/>
  <c r="C38" s="1"/>
  <c r="B5"/>
  <c r="B15" s="1"/>
  <c r="B28" s="1"/>
  <c r="B38" s="1"/>
  <c r="F6" i="63"/>
  <c r="D6"/>
  <c r="D5" i="64" s="1"/>
  <c r="D7" i="62"/>
  <c r="E7" s="1"/>
  <c r="F7" s="1"/>
  <c r="A12" i="75"/>
  <c r="A11" i="76" s="1"/>
  <c r="A4"/>
  <c r="C37" i="105"/>
  <c r="C30"/>
  <c r="C26"/>
  <c r="C20"/>
  <c r="C8"/>
  <c r="C36" s="1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D9"/>
  <c r="H6"/>
  <c r="H18" s="1"/>
  <c r="G6"/>
  <c r="G18" s="1"/>
  <c r="F6"/>
  <c r="F18" s="1"/>
  <c r="E6"/>
  <c r="E18" s="1"/>
  <c r="D6"/>
  <c r="D18" s="1"/>
  <c r="C52" i="79"/>
  <c r="C38"/>
  <c r="C31"/>
  <c r="C20"/>
  <c r="C129" i="3"/>
  <c r="C154" s="1"/>
  <c r="C82"/>
  <c r="C78"/>
  <c r="C75"/>
  <c r="C70"/>
  <c r="C66"/>
  <c r="C60"/>
  <c r="C55"/>
  <c r="C49"/>
  <c r="C22"/>
  <c r="C15"/>
  <c r="C8"/>
  <c r="E17" i="61"/>
  <c r="C17"/>
  <c r="D6" i="76" s="1"/>
  <c r="C141" i="1"/>
  <c r="C130"/>
  <c r="C154" s="1"/>
  <c r="B14" i="76" s="1"/>
  <c r="C115" i="1"/>
  <c r="C80"/>
  <c r="C76"/>
  <c r="C73"/>
  <c r="C68"/>
  <c r="C64"/>
  <c r="C58"/>
  <c r="C53"/>
  <c r="C47"/>
  <c r="C35"/>
  <c r="C20"/>
  <c r="C13"/>
  <c r="C6"/>
  <c r="E30" i="61"/>
  <c r="C18"/>
  <c r="D13" i="76"/>
  <c r="C19" i="73"/>
  <c r="C29" s="1"/>
  <c r="C24" i="61"/>
  <c r="C24" i="73"/>
  <c r="C46" i="79"/>
  <c r="C58" s="1"/>
  <c r="C8"/>
  <c r="C37" s="1"/>
  <c r="E18" i="89"/>
  <c r="F18"/>
  <c r="D18"/>
  <c r="C18"/>
  <c r="G18" s="1"/>
  <c r="G17"/>
  <c r="G16"/>
  <c r="G15"/>
  <c r="G14"/>
  <c r="G13"/>
  <c r="G12"/>
  <c r="C11" i="78"/>
  <c r="D14" i="62"/>
  <c r="E14"/>
  <c r="F14"/>
  <c r="G11"/>
  <c r="G12"/>
  <c r="G13"/>
  <c r="G10"/>
  <c r="G9"/>
  <c r="G14" s="1"/>
  <c r="I17" i="66"/>
  <c r="O22" i="24"/>
  <c r="O10"/>
  <c r="B36" i="71"/>
  <c r="E29"/>
  <c r="E31"/>
  <c r="E32"/>
  <c r="E33"/>
  <c r="E34"/>
  <c r="E35"/>
  <c r="D36"/>
  <c r="C36"/>
  <c r="E6"/>
  <c r="E8"/>
  <c r="E9"/>
  <c r="E10"/>
  <c r="E11"/>
  <c r="E12"/>
  <c r="D13"/>
  <c r="C13"/>
  <c r="B13"/>
  <c r="E7"/>
  <c r="E16"/>
  <c r="E17"/>
  <c r="E18"/>
  <c r="E19"/>
  <c r="E20"/>
  <c r="E21"/>
  <c r="E22"/>
  <c r="B23"/>
  <c r="C23"/>
  <c r="D23"/>
  <c r="E30"/>
  <c r="E39"/>
  <c r="E40"/>
  <c r="E41"/>
  <c r="E42"/>
  <c r="E43"/>
  <c r="E44"/>
  <c r="E45"/>
  <c r="B46"/>
  <c r="C46"/>
  <c r="D46"/>
  <c r="D53"/>
  <c r="I7" i="66"/>
  <c r="I8"/>
  <c r="I10"/>
  <c r="I11"/>
  <c r="I12"/>
  <c r="I13"/>
  <c r="I14"/>
  <c r="I15"/>
  <c r="I16"/>
  <c r="F7" i="64"/>
  <c r="F8"/>
  <c r="F9"/>
  <c r="F10"/>
  <c r="F12"/>
  <c r="F13"/>
  <c r="B14"/>
  <c r="D14"/>
  <c r="E14"/>
  <c r="F8" i="63"/>
  <c r="F9"/>
  <c r="F11"/>
  <c r="F12"/>
  <c r="F16"/>
  <c r="F17"/>
  <c r="F18"/>
  <c r="F19"/>
  <c r="F20"/>
  <c r="F21"/>
  <c r="F22"/>
  <c r="F23"/>
  <c r="F24"/>
  <c r="F25"/>
  <c r="B26"/>
  <c r="D26"/>
  <c r="E26"/>
  <c r="O6" i="24"/>
  <c r="N15"/>
  <c r="N26"/>
  <c r="M15"/>
  <c r="M26"/>
  <c r="L15"/>
  <c r="L26"/>
  <c r="K15"/>
  <c r="K26"/>
  <c r="J15"/>
  <c r="I15"/>
  <c r="H15"/>
  <c r="G15"/>
  <c r="G26"/>
  <c r="F15"/>
  <c r="E15"/>
  <c r="E26"/>
  <c r="D15"/>
  <c r="C15"/>
  <c r="C26"/>
  <c r="D26"/>
  <c r="F26"/>
  <c r="H26"/>
  <c r="I26"/>
  <c r="J26"/>
  <c r="O25"/>
  <c r="O24"/>
  <c r="O23"/>
  <c r="O21"/>
  <c r="O20"/>
  <c r="O19"/>
  <c r="O18"/>
  <c r="O14"/>
  <c r="O13"/>
  <c r="O12"/>
  <c r="O11"/>
  <c r="O9"/>
  <c r="O8"/>
  <c r="O7"/>
  <c r="C32" i="61"/>
  <c r="C30"/>
  <c r="C31" s="1"/>
  <c r="C33"/>
  <c r="E30" i="73"/>
  <c r="C34" i="128"/>
  <c r="C36" s="1"/>
  <c r="E34"/>
  <c r="E36" s="1"/>
  <c r="C154" i="87"/>
  <c r="C129"/>
  <c r="D14" i="76"/>
  <c r="C87" i="1"/>
  <c r="B7" i="76" s="1"/>
  <c r="E32" i="61"/>
  <c r="E31" i="73"/>
  <c r="I6" i="66"/>
  <c r="C154" i="119" l="1"/>
  <c r="C155" i="87"/>
  <c r="C36" i="126"/>
  <c r="C41" s="1"/>
  <c r="C58" i="124"/>
  <c r="C87" i="118"/>
  <c r="C154" i="117"/>
  <c r="C87" i="116"/>
  <c r="C129" i="118"/>
  <c r="C129" i="117"/>
  <c r="C160" i="116"/>
  <c r="C129"/>
  <c r="C155" s="1"/>
  <c r="C63"/>
  <c r="C88" s="1"/>
  <c r="C37" i="124"/>
  <c r="C89" i="3"/>
  <c r="E63" i="87"/>
  <c r="E88" s="1"/>
  <c r="J27" i="24"/>
  <c r="F27"/>
  <c r="D27"/>
  <c r="H27"/>
  <c r="M27"/>
  <c r="L27"/>
  <c r="N27"/>
  <c r="K27"/>
  <c r="O15"/>
  <c r="G27"/>
  <c r="C27"/>
  <c r="C65" i="119"/>
  <c r="C128"/>
  <c r="C155" s="1"/>
  <c r="F26" i="63"/>
  <c r="C42" i="79"/>
  <c r="C57" i="105"/>
  <c r="C155" i="3"/>
  <c r="C65"/>
  <c r="C30" i="73"/>
  <c r="D8" i="76" s="1"/>
  <c r="D7"/>
  <c r="E7"/>
  <c r="E31" i="61"/>
  <c r="C32" i="73"/>
  <c r="D15" i="76"/>
  <c r="C31" i="73"/>
  <c r="C63" i="1"/>
  <c r="E27" i="24"/>
  <c r="E46" i="71"/>
  <c r="E13"/>
  <c r="E36"/>
  <c r="E32" i="73"/>
  <c r="C155" i="117"/>
  <c r="C57" i="126"/>
  <c r="I27" i="24"/>
  <c r="F14" i="64"/>
  <c r="E23" i="71"/>
  <c r="I9" i="66"/>
  <c r="I18" s="1"/>
  <c r="C129" i="1"/>
  <c r="C155" s="1"/>
  <c r="B15" i="76" s="1"/>
  <c r="E15" s="1"/>
  <c r="C87" i="117"/>
  <c r="C160" s="1"/>
  <c r="C89" i="119"/>
  <c r="C89" i="120"/>
  <c r="C154"/>
  <c r="C65" i="121"/>
  <c r="C90" s="1"/>
  <c r="C154"/>
  <c r="C155" s="1"/>
  <c r="C37" i="122"/>
  <c r="C42" s="1"/>
  <c r="C36" i="127"/>
  <c r="C41" s="1"/>
  <c r="C63" i="87"/>
  <c r="C88" s="1"/>
  <c r="D63"/>
  <c r="D88" s="1"/>
  <c r="E14" i="76"/>
  <c r="B6"/>
  <c r="E6" s="1"/>
  <c r="C159" i="116"/>
  <c r="C159" i="117"/>
  <c r="C88"/>
  <c r="C88" i="118"/>
  <c r="C159"/>
  <c r="C160"/>
  <c r="C155"/>
  <c r="C90" i="120"/>
  <c r="C155"/>
  <c r="E4" i="87"/>
  <c r="E92" s="1"/>
  <c r="C6" i="77"/>
  <c r="O26" i="24"/>
  <c r="C160" i="1"/>
  <c r="E33" i="61"/>
  <c r="C92" i="1"/>
  <c r="C4" i="73"/>
  <c r="C42" i="124" l="1"/>
  <c r="C90" i="3"/>
  <c r="O27" i="24"/>
  <c r="C90" i="119"/>
  <c r="B13" i="76"/>
  <c r="E13" s="1"/>
  <c r="C159" i="1"/>
  <c r="C88"/>
  <c r="B8" i="76" s="1"/>
  <c r="E8" s="1"/>
  <c r="C4" i="61"/>
  <c r="E4"/>
  <c r="E4" i="73"/>
</calcChain>
</file>

<file path=xl/sharedStrings.xml><?xml version="1.0" encoding="utf-8"?>
<sst xmlns="http://schemas.openxmlformats.org/spreadsheetml/2006/main" count="4992" uniqueCount="729">
  <si>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</si>
  <si>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</si>
  <si>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</si>
  <si>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</si>
  <si>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</si>
  <si>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</si>
  <si>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</si>
  <si>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</si>
  <si>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</si>
  <si>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</si>
  <si>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</si>
  <si>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</si>
  <si>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</si>
  <si>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</si>
  <si>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</si>
  <si>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</si>
  <si>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</si>
  <si>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</si>
  <si>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</si>
  <si>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</si>
  <si>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</si>
  <si>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</si>
  <si>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</si>
  <si>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</si>
  <si>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</si>
  <si>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</si>
  <si>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</si>
  <si>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</si>
  <si>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</si>
  <si>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</si>
  <si>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</si>
  <si>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</si>
  <si>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</si>
  <si>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</si>
  <si>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</si>
  <si>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</si>
  <si>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</si>
  <si>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</si>
  <si>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</si>
  <si>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</si>
  <si>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</si>
  <si>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</si>
  <si>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</si>
  <si>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</si>
  <si>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</si>
  <si>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</si>
  <si>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</si>
  <si>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</si>
  <si>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</si>
  <si>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</si>
  <si>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</si>
  <si>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</si>
  <si>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</si>
  <si>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</si>
  <si>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</si>
  <si>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</si>
  <si>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</si>
  <si>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</si>
  <si>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</si>
  <si>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</si>
  <si>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</si>
  <si>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</si>
  <si>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</si>
  <si>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</si>
  <si>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</si>
  <si>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</si>
  <si>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</si>
  <si>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</si>
  <si>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</si>
  <si>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</si>
  <si>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</si>
  <si>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</si>
  <si>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</si>
  <si>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</si>
  <si>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</si>
  <si>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</si>
  <si>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</si>
  <si>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</si>
  <si>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</si>
  <si>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</si>
  <si>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</si>
  <si>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</si>
  <si>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</si>
  <si>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</si>
  <si>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</si>
  <si>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</si>
  <si>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</si>
  <si>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</si>
  <si>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</si>
  <si>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</si>
  <si>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</si>
  <si>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</si>
  <si>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</si>
  <si>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</si>
  <si>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</si>
  <si>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</si>
  <si>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</si>
  <si>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</si>
  <si>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</si>
  <si>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</si>
  <si>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</si>
  <si>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</si>
  <si>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</si>
  <si>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</si>
  <si>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</si>
  <si>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</si>
  <si>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</si>
  <si>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</si>
  <si>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</si>
  <si>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</si>
  <si>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</si>
  <si>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</si>
  <si>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</si>
  <si>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</si>
  <si>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</si>
  <si>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</si>
  <si>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</si>
  <si>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</si>
  <si>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</si>
  <si>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</si>
  <si>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</si>
  <si>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</si>
  <si>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</si>
  <si>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</si>
  <si>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</si>
  <si>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</si>
  <si>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</si>
  <si>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</si>
  <si>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</si>
  <si>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</si>
  <si>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</si>
  <si>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</si>
  <si>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</si>
  <si>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</si>
  <si>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</si>
  <si>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</si>
  <si>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</si>
  <si>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</si>
  <si>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</si>
  <si>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</si>
  <si>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</si>
  <si>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</si>
  <si>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</si>
  <si>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</si>
  <si>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</si>
  <si>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</si>
  <si>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</si>
  <si>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</si>
  <si>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</si>
  <si>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</si>
  <si>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</si>
  <si>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</si>
  <si>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</si>
  <si>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</si>
  <si>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</si>
  <si>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</si>
  <si>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</si>
  <si>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</si>
  <si>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</si>
  <si>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</si>
  <si>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</si>
  <si>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</si>
  <si>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</si>
  <si>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</si>
  <si>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</si>
  <si>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</si>
  <si>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</si>
  <si>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</si>
  <si>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</si>
  <si>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</si>
  <si>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</si>
  <si>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</si>
  <si>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</si>
  <si>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</si>
  <si>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</si>
  <si>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</si>
  <si>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</si>
  <si>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</si>
  <si>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</si>
  <si>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</si>
  <si>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</si>
  <si>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</si>
  <si>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</si>
  <si>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</si>
  <si>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</si>
  <si>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</si>
  <si>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</si>
  <si>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</si>
  <si>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</si>
  <si>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</si>
  <si>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</si>
  <si>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</si>
  <si>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</si>
  <si>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</si>
  <si>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</si>
  <si>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</si>
  <si>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</si>
  <si>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</si>
  <si>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</si>
  <si>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</si>
  <si>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</si>
  <si>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</si>
  <si>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</si>
  <si>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</si>
  <si>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</si>
  <si>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</si>
  <si>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</si>
  <si>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</si>
  <si>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</si>
  <si>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</si>
  <si>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</si>
  <si>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</si>
  <si>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</si>
  <si>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</si>
  <si>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</si>
  <si>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</si>
  <si>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</si>
  <si>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</si>
  <si>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</si>
  <si>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</si>
  <si>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</si>
  <si>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</si>
  <si>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</si>
  <si>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</si>
  <si>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</si>
  <si>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</si>
  <si>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</si>
  <si>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</si>
  <si>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</si>
  <si>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</si>
  <si>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</si>
  <si>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</si>
  <si>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</si>
  <si>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</si>
  <si>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</si>
  <si>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</si>
  <si>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</si>
  <si>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</si>
  <si>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</si>
  <si>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</si>
  <si>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</si>
  <si>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</si>
  <si>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</si>
  <si>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</si>
  <si>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</si>
  <si>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</si>
  <si>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</si>
  <si>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</si>
  <si>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</si>
  <si>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</si>
  <si>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</si>
  <si>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</si>
  <si>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</si>
  <si>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</si>
  <si>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</si>
  <si>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</si>
  <si>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</si>
  <si>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</si>
  <si>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</si>
  <si>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</si>
  <si>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</si>
  <si>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</si>
  <si>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</si>
  <si>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</si>
  <si>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</si>
  <si>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</si>
  <si>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</si>
  <si>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</si>
  <si>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</si>
  <si>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</si>
  <si>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</si>
  <si>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</si>
  <si>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</si>
  <si>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</si>
  <si>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</si>
  <si>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</si>
  <si>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</si>
  <si>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</si>
  <si>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</si>
  <si>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</si>
  <si>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</si>
  <si>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</si>
  <si>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</si>
  <si>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</si>
  <si>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</si>
  <si>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</si>
  <si>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</si>
  <si>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</si>
  <si>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</si>
  <si>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</si>
  <si>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</si>
  <si>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</si>
  <si>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</si>
  <si>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</si>
  <si>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</si>
  <si>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</si>
  <si>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</si>
  <si>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</si>
  <si>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</si>
  <si>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</si>
  <si>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</si>
  <si>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</si>
  <si>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</si>
  <si>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</si>
  <si>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</si>
  <si>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</si>
  <si>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</si>
  <si>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</si>
  <si>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</si>
  <si>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</si>
  <si>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</si>
  <si>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</si>
  <si>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</si>
  <si>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</si>
  <si>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</si>
  <si>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</si>
  <si>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</si>
  <si>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</si>
  <si>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</si>
  <si>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</si>
  <si>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</si>
  <si>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</si>
  <si>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</si>
  <si>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</si>
  <si>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</si>
  <si>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</si>
  <si>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</si>
  <si>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</si>
  <si>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</si>
  <si>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</si>
  <si>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</si>
  <si>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</si>
  <si>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</si>
  <si>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</si>
  <si>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</si>
  <si>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</si>
  <si>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</si>
  <si>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</si>
  <si>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</si>
  <si>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</si>
  <si>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</si>
  <si>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</si>
  <si>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</si>
  <si>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</si>
  <si>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</si>
  <si>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</si>
  <si>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</si>
  <si>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</si>
  <si>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</si>
  <si>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</si>
  <si>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</si>
  <si>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</si>
  <si>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</si>
  <si>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</si>
  <si>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</si>
  <si>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</si>
  <si>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</si>
  <si>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</si>
  <si>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</si>
  <si>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</si>
  <si>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</si>
  <si>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</si>
  <si>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</si>
  <si>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</si>
  <si>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</si>
  <si>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</si>
  <si>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</si>
  <si>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</si>
  <si>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</si>
  <si>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</si>
  <si>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</si>
  <si>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</si>
  <si>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</si>
  <si>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</si>
  <si>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</si>
  <si>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</si>
  <si>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</si>
  <si>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</si>
  <si>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</si>
  <si>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</si>
  <si>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</si>
  <si>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</si>
  <si>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</si>
  <si>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</si>
  <si>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</si>
  <si>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</si>
  <si>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</si>
  <si>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</si>
  <si>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</si>
  <si>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</si>
  <si>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</si>
  <si>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</si>
  <si>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</si>
  <si>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</si>
  <si>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</si>
  <si>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</si>
  <si>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</si>
  <si>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</si>
  <si>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</si>
  <si>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</si>
  <si>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</si>
  <si>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</si>
  <si>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</si>
  <si>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</si>
  <si>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</si>
  <si>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</si>
  <si>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</si>
  <si>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</si>
  <si>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</si>
  <si>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</si>
  <si>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</si>
  <si>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</si>
  <si>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</si>
  <si>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</si>
  <si>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</si>
  <si>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</si>
  <si>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</si>
  <si>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</si>
  <si>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</si>
  <si>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</si>
  <si>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</si>
  <si>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</si>
  <si>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</si>
  <si>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</si>
  <si>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</si>
  <si>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</si>
  <si>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</si>
  <si>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</si>
  <si>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</si>
  <si>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</si>
  <si>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</si>
  <si>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</si>
  <si>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</si>
  <si>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</si>
  <si>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</si>
  <si>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</si>
  <si>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</si>
  <si>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</si>
  <si>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</si>
  <si>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</si>
  <si>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</si>
  <si>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</si>
  <si>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</si>
  <si>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</si>
  <si>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</si>
  <si>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</si>
  <si>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</si>
  <si>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</si>
  <si>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</si>
  <si>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</si>
  <si>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</si>
  <si>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</si>
  <si>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</si>
  <si>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</si>
  <si>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</si>
  <si>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</si>
  <si>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</si>
  <si>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</si>
  <si>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</si>
  <si>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</si>
  <si>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</si>
  <si>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</si>
  <si>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</si>
  <si>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</si>
  <si>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</si>
  <si>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</si>
  <si>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</si>
  <si>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</si>
  <si>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</si>
  <si>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</si>
  <si>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</si>
  <si>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</si>
  <si>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</si>
  <si>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</si>
  <si>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</si>
  <si>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</si>
  <si>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</si>
  <si>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</si>
  <si>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</si>
  <si>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</si>
  <si>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</si>
  <si>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</si>
  <si>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</si>
  <si>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</si>
  <si>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</si>
  <si>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</si>
  <si>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</si>
  <si>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</si>
  <si>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</si>
  <si>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</si>
  <si>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</si>
  <si>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</si>
  <si>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</si>
  <si>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</si>
  <si>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</si>
  <si>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</si>
  <si>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</si>
  <si>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</si>
  <si>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</si>
  <si>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</si>
  <si>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</si>
  <si>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</si>
  <si>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</si>
  <si>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</si>
  <si>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</si>
  <si>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</si>
  <si>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</si>
  <si>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</si>
  <si>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</si>
  <si>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</si>
  <si>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</si>
  <si>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</si>
  <si>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</si>
  <si>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</si>
  <si>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</si>
  <si>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</si>
  <si>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</si>
  <si>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</si>
  <si>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</si>
  <si>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</si>
  <si>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</si>
  <si>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</si>
  <si>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</si>
  <si>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</si>
  <si>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</si>
  <si>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</si>
  <si>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</si>
  <si>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</si>
  <si>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</si>
  <si>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</si>
  <si>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</si>
  <si>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</si>
  <si>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</si>
  <si>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</si>
  <si>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</si>
  <si>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</si>
  <si>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</si>
  <si>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</si>
  <si>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</si>
  <si>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</si>
  <si>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</si>
  <si>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</si>
  <si>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</si>
  <si>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</si>
  <si>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</si>
  <si>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2016. évi előirányzat BEVÉTELEK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</si>
  <si>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</si>
  <si>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</si>
  <si>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</si>
  <si>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</si>
  <si>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</si>
  <si>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Balatonszárszó Önkormányzat adósságot keletkeztető ügyletekből és kezességvállalásokból fennálló kötelezettségei</t>
  </si>
  <si>
    <t>Balatonszárszó Nagyközség Önkormányzata:</t>
  </si>
  <si>
    <t>Szellemi termék (E-KATA program)</t>
  </si>
  <si>
    <t>Informatikai eszköz</t>
  </si>
  <si>
    <t>Kisértékű tárgyi eszköz</t>
  </si>
  <si>
    <t>2016</t>
  </si>
  <si>
    <t>Épületre aktivált beruházás (vill.hálózat szerelés)</t>
  </si>
  <si>
    <t>Szellemi termék (Elektronikus térkép adatbázis)</t>
  </si>
  <si>
    <t>- Önk.Hivatal jogalkotás</t>
  </si>
  <si>
    <t>- Önk-i vagyonnal való gazdálkodás</t>
  </si>
  <si>
    <t>- Zöldterület kezelés</t>
  </si>
  <si>
    <t>Zöldterület kezelés beruházási igénye</t>
  </si>
  <si>
    <t>- Város és községgazdálkodás</t>
  </si>
  <si>
    <t>- Család és nővédelmi eügyi szolgáltatás</t>
  </si>
  <si>
    <t>- Központ strand</t>
  </si>
  <si>
    <t>Beléptető rendszer kiépítése</t>
  </si>
  <si>
    <t>Kerítés felújítása</t>
  </si>
  <si>
    <t>Balatonszárszó Közös Önkormányzati Hivatal:</t>
  </si>
  <si>
    <t>Szellemi termék (Elektronikus iktató program)</t>
  </si>
  <si>
    <t>- Önk.és Társulások ált. igazgatási tev.; Adó kivetés, beszedés</t>
  </si>
  <si>
    <t>József Attila Művelődési Ház:</t>
  </si>
  <si>
    <t>- Közművelődési intézmény</t>
  </si>
  <si>
    <t>Alap helyreállítás, esővíz elvezetés</t>
  </si>
  <si>
    <t>Felhasználás   2015. XII. 31-ig</t>
  </si>
  <si>
    <t>2016. évi előirányzat</t>
  </si>
  <si>
    <t xml:space="preserve">2016. utáni szükséglet 
</t>
  </si>
  <si>
    <t>2016. utáni szükséglet</t>
  </si>
  <si>
    <t>- Televízió-műsor szolgáltatás</t>
  </si>
  <si>
    <t>Kisértékű tárgyi eszköz (mikrofon, kamera akumulátor)</t>
  </si>
  <si>
    <t>Egyéb gép beszerzés (1db használt kamera)</t>
  </si>
  <si>
    <t>Informatikai eszköz (számítógép+digitalizáló kártya)</t>
  </si>
  <si>
    <t>2. oldal</t>
  </si>
  <si>
    <t>1. oldal</t>
  </si>
  <si>
    <t>JÓZSEF ATTILA MŰVELŐDÉSI HÁZ</t>
  </si>
  <si>
    <t>018030 Támogatási célú finanszírozási műveletek Előirányzat</t>
  </si>
  <si>
    <t>082092 Közművelődés- hagyományos  közösségi kulturális értékek gondozása Előirányzat</t>
  </si>
  <si>
    <t>083050 Televízió-műsor összeállítása, szolgáltatása Előirányzat</t>
  </si>
  <si>
    <t>011130 Önkormányzatok és társulások általános végrehajtó igazgatási tevékenysége Előirányzat</t>
  </si>
  <si>
    <t>011220 Adó, illeték kiszabása, beszedése, adóellenőrzés Előirányzat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</si>
  <si>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</si>
  <si>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</si>
  <si>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</si>
  <si>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</si>
  <si>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</si>
  <si>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</si>
  <si>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</si>
  <si>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</si>
  <si>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</si>
  <si>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</si>
  <si>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</si>
  <si>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013320 Köztemető-fenntartás és -működtetés Előirányzat</t>
  </si>
  <si>
    <t>018030 Támogatási  célú finanszírozási műveletek Előirányzat</t>
  </si>
  <si>
    <t>045160 Közutak, hidak, alagutak üzemeltetése, fenntartása Előirányzat</t>
  </si>
  <si>
    <t>061030  Lakáshoz juttást segítő támogatások Előirányzat</t>
  </si>
  <si>
    <t>064010 Közvilágítás Előirányzat</t>
  </si>
  <si>
    <t>066010 Zöldterület-kezelés Előirányzat</t>
  </si>
  <si>
    <t>072111 Háziorvosi alapellátás Előirányzat</t>
  </si>
  <si>
    <t>072112 Háziorvosi ügyeleti ellátás Előirányzat</t>
  </si>
  <si>
    <t>072311 Fogorvosi alapellátás Előirányzat</t>
  </si>
  <si>
    <t>072420 Eügyi laoratóriumi szolg. Előirányzat</t>
  </si>
  <si>
    <t>072450 Fizikoterápiás szolg. Előirányzat</t>
  </si>
  <si>
    <t>074031 Család- és nővédelmi eügyi gondozás Előirányzat</t>
  </si>
  <si>
    <t>084031 Civil szervezetek támogatása Előirányzat</t>
  </si>
  <si>
    <t>081061 Szabadidős park, strand üzemeltetés Előirányzat</t>
  </si>
  <si>
    <t>082063 Múzeumi kiállítási tev. Előirányzat</t>
  </si>
  <si>
    <t>104051 Gyermekvéd-i pénzbeli és termb. Ellátások Előirányzat</t>
  </si>
  <si>
    <t>107051 Szociális étkezés Előirányzat</t>
  </si>
  <si>
    <t>107053 Jelzőrendszeres házi segítségnyújtás Előirányzat</t>
  </si>
  <si>
    <t>107054 Családsegítés Előirányzat</t>
  </si>
  <si>
    <t>013350 Önk. vagyonnal való gazd-sal kapcsolatos Előirányzat</t>
  </si>
  <si>
    <t>018010 Önk-ok elsz-ai  a kp-i költségv-sel Előirányzat</t>
  </si>
  <si>
    <t>041236 Országos közfogl-i pr. (egyéb közfogl.) Előirányzat</t>
  </si>
  <si>
    <t>047320 Turizmusfejl-i támogatások és tev. Előirányzat</t>
  </si>
  <si>
    <t>066020 Város- községgazd-i m.n.s. szolg Előirányzat</t>
  </si>
  <si>
    <t>107052 Házi segítség-nyújtás Előirányzat</t>
  </si>
  <si>
    <t>107060 Egyéb szoc.és pénzeli és termb. ellátás Előirányzat</t>
  </si>
  <si>
    <t>011130 Önk-ok és társulások ál. végrehajtó ig-i tev-e Előirányzat</t>
  </si>
  <si>
    <t>Balatonszárszó Önkormányzat 2016. évi közvetett támogatásai</t>
  </si>
  <si>
    <t>a, ellátottak térítési díja, kártérítés méltányossági alapon történő elengedés összege</t>
  </si>
  <si>
    <t>A támogatás kedvezményezettje</t>
  </si>
  <si>
    <t>Elengedés</t>
  </si>
  <si>
    <t>Kedvezmény</t>
  </si>
  <si>
    <t>Összesen Ft</t>
  </si>
  <si>
    <t>Döntés-hozó</t>
  </si>
  <si>
    <t>Döntés száma</t>
  </si>
  <si>
    <t>Jogcíme</t>
  </si>
  <si>
    <t>Mértéke %</t>
  </si>
  <si>
    <t>Összege Ft</t>
  </si>
  <si>
    <t>Eredeti előirányzat</t>
  </si>
  <si>
    <t>Módosított előirányzat</t>
  </si>
  <si>
    <t>Teljesítés</t>
  </si>
  <si>
    <t>magánszemély</t>
  </si>
  <si>
    <t>étkezés</t>
  </si>
  <si>
    <t>Hum.Biz.</t>
  </si>
  <si>
    <t>2432/2010</t>
  </si>
  <si>
    <t>b, lakásépítéshez, felújításhoz nyújtott kölcsön elengedés összege</t>
  </si>
  <si>
    <t>2016. évi költségvetési terv</t>
  </si>
  <si>
    <t>c, helyi adó, gépjárműadónál biztosított kedvezmény, mentesség összege adónemenként</t>
  </si>
  <si>
    <t>építményadó</t>
  </si>
  <si>
    <t>2. oldal összesen:</t>
  </si>
  <si>
    <t>3. oldal</t>
  </si>
  <si>
    <t>gépjárműadó</t>
  </si>
  <si>
    <t>* max: 13 000 Ft</t>
  </si>
  <si>
    <t>Gjt. 5.§ f.)</t>
  </si>
  <si>
    <t>100%*</t>
  </si>
  <si>
    <t>jegyző</t>
  </si>
  <si>
    <t>727-242/201</t>
  </si>
  <si>
    <t>707-289/2014</t>
  </si>
  <si>
    <t>707-789/2014</t>
  </si>
  <si>
    <t>707-889/2014</t>
  </si>
  <si>
    <t>707-975/2014</t>
  </si>
  <si>
    <t>707-936/2014</t>
  </si>
  <si>
    <t>707-269/2014</t>
  </si>
  <si>
    <t>707-351/2014</t>
  </si>
  <si>
    <t>707-649/2014</t>
  </si>
  <si>
    <t>707-243/2014</t>
  </si>
  <si>
    <t>707-752/2014</t>
  </si>
  <si>
    <t>707/181-2014</t>
  </si>
  <si>
    <t>707-77/2014</t>
  </si>
  <si>
    <t>707-897/2014</t>
  </si>
  <si>
    <t>707-878/2014</t>
  </si>
  <si>
    <t>1645-2/2014</t>
  </si>
  <si>
    <t>2001-2/201</t>
  </si>
  <si>
    <t>4. oldal összesen:</t>
  </si>
  <si>
    <t>Gépjárműadó elengedés összesen:</t>
  </si>
  <si>
    <t>Gépjárműadó kedvezmény összesen:</t>
  </si>
  <si>
    <t>-</t>
  </si>
  <si>
    <t>4. oldal</t>
  </si>
  <si>
    <t>telekadó</t>
  </si>
  <si>
    <t>15/2012.(V.31.) önk. rendelet  a helyi adókról 15§. (2) bek. B. )pontja alapján</t>
  </si>
  <si>
    <t>3290-3/2012</t>
  </si>
  <si>
    <t>2754-2/2014</t>
  </si>
  <si>
    <t>1390-9/2014</t>
  </si>
  <si>
    <t>5. oldal összesen:</t>
  </si>
  <si>
    <t>Telekadó elengedés összesen:</t>
  </si>
  <si>
    <t>Telekadó kedvezmény összesen:</t>
  </si>
  <si>
    <t>5. oldal</t>
  </si>
  <si>
    <t>magánszemélyek kommunális adója</t>
  </si>
  <si>
    <t>6. oldal összesen:</t>
  </si>
  <si>
    <t>Magánszemélyek kommunális adója elengedés összesen:</t>
  </si>
  <si>
    <t>Magánszemélyek kommunális adója kedvezmény összesen:</t>
  </si>
  <si>
    <t>Helyi adó elengedés mindösszesen:</t>
  </si>
  <si>
    <t>Helyi adó kedvezmény mindösszesen:</t>
  </si>
  <si>
    <t>d, helyiségek, eszközök hasznosításából származó bevételből nyújtott kedvezmény, mentesség</t>
  </si>
  <si>
    <t>e, egyéb kedvezmény vagy kölcsön elengedésének összege</t>
  </si>
  <si>
    <t xml:space="preserve">        E.ON Áramhálózati Zrt.-nek kötelezettség</t>
  </si>
  <si>
    <t>2014</t>
  </si>
  <si>
    <t xml:space="preserve"> 3. tájékoztató tábla</t>
  </si>
  <si>
    <t>Összesen
(F=B+C+D+E)</t>
  </si>
  <si>
    <t>2016.</t>
  </si>
  <si>
    <t>Balatonszárszó. Önkormányzat saját bevételeinek részletezése az adósságot keletkeztető ügyletből származó tárgyévi és az azt követő 3 évfizetési kötelezettség megállapításához</t>
  </si>
  <si>
    <t>KÖZHATALMI BEVÉTEL ÖSSZESEN:</t>
  </si>
  <si>
    <t>2017. évi előirányzat</t>
  </si>
  <si>
    <t>2018. évi előirányzat</t>
  </si>
  <si>
    <t>2019. évi előirányzat</t>
  </si>
  <si>
    <t>FELVEHETŐ HITEL FELSŐ HATÁRA (Saját bevételek 50%-a)</t>
  </si>
  <si>
    <t>Közös Hivatal</t>
  </si>
  <si>
    <t>Finanszírozási bevételek, kiadások egyenlege (finanszírozási bevételek 17. sor - finanszírozási kiadások 10. sor)  (+/-)</t>
  </si>
  <si>
    <t>T</t>
  </si>
  <si>
    <t>018030 Támogatási célú finanszírozás</t>
  </si>
  <si>
    <t>Kötelező feladatok összesen</t>
  </si>
  <si>
    <t>Önként vállalt feladatok összesen</t>
  </si>
  <si>
    <t>Államig-i feladatok összesen</t>
  </si>
  <si>
    <t>U</t>
  </si>
  <si>
    <t xml:space="preserve"> 1.1. melléklet a 2/2016. (II.16.) önkormányzati rendelethez</t>
  </si>
  <si>
    <t xml:space="preserve"> 1.2. melléklet a 2/2016. (II.16.) önkormányzati rendelethez</t>
  </si>
  <si>
    <t xml:space="preserve"> 1.3. melléklet a 2/2016. (II.16.) önkormányzati rendelethez</t>
  </si>
  <si>
    <t xml:space="preserve"> 1.4. melléklet a 2/2016. (II.16.) önkormányzati rendelethez</t>
  </si>
  <si>
    <t xml:space="preserve"> 3. melléklet a 2/2016. (II.16.) önkormányzati rendelethez</t>
  </si>
  <si>
    <t xml:space="preserve"> 5. melléklet a 2/2016. (II.16.) önkormányzati rendelethez</t>
  </si>
  <si>
    <t xml:space="preserve"> 4. melléklet a 2/2016. (II.16.) önkormányzati rendelethez</t>
  </si>
  <si>
    <t xml:space="preserve"> 6. melléklet a 2/2016. (II.16.) önkormányzati rendelethez</t>
  </si>
  <si>
    <t>7. melléklet a 2/2016. (II.16.) önkormányzati rendelethez</t>
  </si>
  <si>
    <t xml:space="preserve"> 8. melléklet a 2/2016. (II.16.) önkormányzati rendelethez</t>
  </si>
  <si>
    <t xml:space="preserve"> 10. melléklet a 2/2016. (II.16.) önkormányzati rendelethez</t>
  </si>
  <si>
    <t xml:space="preserve"> 1. számú tájékoztató tábla</t>
  </si>
  <si>
    <t xml:space="preserve"> 4. tájékoztató tábla</t>
  </si>
  <si>
    <t xml:space="preserve"> 5. számú tájékoztató tábla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</si>
</sst>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63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  <font>
      <b/>
      <u/>
      <sz val="8"/>
      <name val="Times New Roman CE"/>
      <charset val="238"/>
    </font>
    <font>
      <b/>
      <u/>
      <sz val="9"/>
      <name val="Times New Roman CE"/>
      <charset val="238"/>
    </font>
    <font>
      <b/>
      <i/>
      <sz val="8"/>
      <name val="Times New Roman CE"/>
      <charset val="238"/>
    </font>
    <font>
      <sz val="10"/>
      <name val="Arial CE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49" fillId="0" borderId="0"/>
    <xf numFmtId="0" fontId="55" fillId="0" borderId="0"/>
    <xf numFmtId="43" fontId="55" fillId="0" borderId="0" applyFont="0" applyFill="0" applyBorder="0" applyAlignment="0" applyProtection="0"/>
    <xf numFmtId="0" fontId="61" fillId="0" borderId="0"/>
    <xf numFmtId="0" fontId="49" fillId="0" borderId="0"/>
    <xf numFmtId="0" fontId="55" fillId="0" borderId="0" applyNumberFormat="0" applyFill="0" applyBorder="0" applyAlignment="0" applyProtection="0"/>
  </cellStyleXfs>
  <cellXfs count="771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1" fillId="0" borderId="16" xfId="0" applyNumberFormat="1" applyFont="1" applyFill="1" applyBorder="1" applyAlignment="1" applyProtection="1">
      <alignment vertical="center" wrapText="1"/>
      <protection locked="0"/>
    </xf>
    <xf numFmtId="164" fontId="21" fillId="0" borderId="17" xfId="0" applyNumberFormat="1" applyFont="1" applyFill="1" applyBorder="1" applyAlignment="1" applyProtection="1">
      <alignment vertical="center" wrapText="1"/>
      <protection locked="0"/>
    </xf>
    <xf numFmtId="164" fontId="21" fillId="0" borderId="18" xfId="0" applyNumberFormat="1" applyFont="1" applyFill="1" applyBorder="1" applyAlignment="1" applyProtection="1">
      <alignment vertical="center" wrapText="1"/>
      <protection locked="0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9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21" xfId="4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1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19" fillId="0" borderId="22" xfId="0" applyNumberFormat="1" applyFont="1" applyFill="1" applyBorder="1" applyAlignment="1" applyProtection="1">
      <alignment horizontal="center" vertical="center" wrapText="1"/>
    </xf>
    <xf numFmtId="164" fontId="19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16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1" fillId="0" borderId="24" xfId="0" applyNumberFormat="1" applyFont="1" applyFill="1" applyBorder="1" applyAlignment="1" applyProtection="1">
      <alignment vertical="center" wrapText="1"/>
    </xf>
    <xf numFmtId="164" fontId="21" fillId="0" borderId="13" xfId="0" applyNumberFormat="1" applyFont="1" applyFill="1" applyBorder="1" applyAlignment="1" applyProtection="1">
      <alignment vertical="center" wrapText="1"/>
    </xf>
    <xf numFmtId="164" fontId="21" fillId="0" borderId="14" xfId="0" applyNumberFormat="1" applyFont="1" applyFill="1" applyBorder="1" applyAlignment="1" applyProtection="1">
      <alignment vertical="center" wrapText="1"/>
    </xf>
    <xf numFmtId="164" fontId="21" fillId="0" borderId="21" xfId="0" applyNumberFormat="1" applyFont="1" applyFill="1" applyBorder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5" xfId="0" applyNumberFormat="1" applyFont="1" applyFill="1" applyBorder="1" applyAlignment="1" applyProtection="1">
      <alignment vertical="center" wrapText="1"/>
      <protection locked="0"/>
    </xf>
    <xf numFmtId="164" fontId="21" fillId="0" borderId="8" xfId="0" applyNumberFormat="1" applyFont="1" applyFill="1" applyBorder="1" applyAlignment="1" applyProtection="1">
      <alignment vertical="center" wrapText="1"/>
      <protection locked="0"/>
    </xf>
    <xf numFmtId="164" fontId="21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6" xfId="0" applyNumberFormat="1" applyFont="1" applyFill="1" applyBorder="1" applyAlignment="1" applyProtection="1">
      <alignment vertical="center" wrapText="1"/>
      <protection locked="0"/>
    </xf>
    <xf numFmtId="164" fontId="21" fillId="0" borderId="10" xfId="0" applyNumberFormat="1" applyFont="1" applyFill="1" applyBorder="1" applyAlignment="1" applyProtection="1">
      <alignment vertical="center" wrapText="1"/>
      <protection locked="0"/>
    </xf>
    <xf numFmtId="164" fontId="21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vertical="center" wrapText="1"/>
      <protection locked="0"/>
    </xf>
    <xf numFmtId="164" fontId="21" fillId="0" borderId="7" xfId="0" applyNumberFormat="1" applyFont="1" applyFill="1" applyBorder="1" applyAlignment="1" applyProtection="1">
      <alignment vertical="center" wrapText="1"/>
      <protection locked="0"/>
    </xf>
    <xf numFmtId="164" fontId="21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64" fontId="29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/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5" applyFont="1" applyFill="1" applyBorder="1" applyAlignment="1" applyProtection="1">
      <alignment horizontal="center" vertical="center" wrapText="1"/>
    </xf>
    <xf numFmtId="0" fontId="30" fillId="0" borderId="19" xfId="5" applyFont="1" applyFill="1" applyBorder="1" applyAlignment="1" applyProtection="1">
      <alignment horizontal="center" vertical="center"/>
    </xf>
    <xf numFmtId="0" fontId="30" fillId="0" borderId="32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1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1" fillId="0" borderId="7" xfId="5" applyFont="1" applyFill="1" applyBorder="1" applyAlignment="1" applyProtection="1">
      <alignment horizontal="left" vertical="center" indent="1"/>
    </xf>
    <xf numFmtId="164" fontId="21" fillId="0" borderId="1" xfId="5" applyNumberFormat="1" applyFont="1" applyFill="1" applyBorder="1" applyAlignment="1" applyProtection="1">
      <alignment vertical="center"/>
      <protection locked="0"/>
    </xf>
    <xf numFmtId="164" fontId="21" fillId="0" borderId="17" xfId="5" applyNumberFormat="1" applyFont="1" applyFill="1" applyBorder="1" applyAlignment="1" applyProtection="1">
      <alignment vertical="center"/>
    </xf>
    <xf numFmtId="0" fontId="21" fillId="0" borderId="8" xfId="5" applyFont="1" applyFill="1" applyBorder="1" applyAlignment="1" applyProtection="1">
      <alignment horizontal="left" vertical="center" indent="1"/>
    </xf>
    <xf numFmtId="164" fontId="21" fillId="0" borderId="2" xfId="5" applyNumberFormat="1" applyFont="1" applyFill="1" applyBorder="1" applyAlignment="1" applyProtection="1">
      <alignment vertical="center"/>
      <protection locked="0"/>
    </xf>
    <xf numFmtId="164" fontId="21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1" fillId="0" borderId="3" xfId="5" applyNumberFormat="1" applyFont="1" applyFill="1" applyBorder="1" applyAlignment="1" applyProtection="1">
      <alignment vertical="center"/>
      <protection locked="0"/>
    </xf>
    <xf numFmtId="164" fontId="21" fillId="0" borderId="29" xfId="5" applyNumberFormat="1" applyFont="1" applyFill="1" applyBorder="1" applyAlignment="1" applyProtection="1">
      <alignment vertical="center"/>
    </xf>
    <xf numFmtId="164" fontId="19" fillId="0" borderId="14" xfId="5" applyNumberFormat="1" applyFont="1" applyFill="1" applyBorder="1" applyAlignment="1" applyProtection="1">
      <alignment vertical="center"/>
    </xf>
    <xf numFmtId="164" fontId="19" fillId="0" borderId="21" xfId="5" applyNumberFormat="1" applyFont="1" applyFill="1" applyBorder="1" applyAlignment="1" applyProtection="1">
      <alignment vertical="center"/>
    </xf>
    <xf numFmtId="0" fontId="21" fillId="0" borderId="9" xfId="5" applyFont="1" applyFill="1" applyBorder="1" applyAlignment="1" applyProtection="1">
      <alignment horizontal="left" vertical="center" indent="1"/>
    </xf>
    <xf numFmtId="0" fontId="19" fillId="0" borderId="13" xfId="5" applyFont="1" applyFill="1" applyBorder="1" applyAlignment="1" applyProtection="1">
      <alignment horizontal="left" vertical="center" indent="1"/>
    </xf>
    <xf numFmtId="164" fontId="19" fillId="0" borderId="14" xfId="5" applyNumberFormat="1" applyFont="1" applyFill="1" applyBorder="1" applyProtection="1"/>
    <xf numFmtId="164" fontId="19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4" fillId="0" borderId="0" xfId="5" applyFont="1" applyFill="1" applyProtection="1">
      <protection locked="0"/>
    </xf>
    <xf numFmtId="0" fontId="23" fillId="0" borderId="0" xfId="5" applyFont="1" applyFill="1" applyProtection="1">
      <protection locked="0"/>
    </xf>
    <xf numFmtId="164" fontId="19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3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0" fontId="23" fillId="0" borderId="0" xfId="4" applyFont="1" applyFill="1"/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4" applyFont="1" applyFill="1" applyBorder="1" applyAlignment="1" applyProtection="1">
      <alignment horizontal="left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0" fontId="6" fillId="0" borderId="34" xfId="0" applyFont="1" applyFill="1" applyBorder="1" applyAlignment="1" applyProtection="1">
      <alignment horizontal="right"/>
    </xf>
    <xf numFmtId="164" fontId="35" fillId="0" borderId="34" xfId="4" applyNumberFormat="1" applyFont="1" applyFill="1" applyBorder="1" applyAlignment="1" applyProtection="1">
      <alignment horizontal="left" vertical="center"/>
    </xf>
    <xf numFmtId="0" fontId="29" fillId="0" borderId="23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30" xfId="4" applyFont="1" applyFill="1" applyBorder="1" applyAlignment="1" applyProtection="1">
      <alignment horizontal="left" vertical="center" wrapText="1" indent="6"/>
    </xf>
    <xf numFmtId="0" fontId="42" fillId="0" borderId="0" xfId="0" applyFont="1" applyFill="1"/>
    <xf numFmtId="0" fontId="43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165" fontId="15" fillId="0" borderId="29" xfId="1" applyNumberFormat="1" applyFont="1" applyFill="1" applyBorder="1"/>
    <xf numFmtId="165" fontId="15" fillId="0" borderId="16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8" fillId="0" borderId="35" xfId="4" applyFont="1" applyFill="1" applyBorder="1" applyAlignment="1" applyProtection="1">
      <alignment horizontal="center" vertical="center" wrapText="1"/>
    </xf>
    <xf numFmtId="0" fontId="40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1" fillId="0" borderId="0" xfId="0" applyFont="1" applyFill="1"/>
    <xf numFmtId="164" fontId="29" fillId="0" borderId="3" xfId="0" applyNumberFormat="1" applyFont="1" applyFill="1" applyBorder="1" applyAlignment="1" applyProtection="1">
      <alignment vertical="center"/>
      <protection locked="0"/>
    </xf>
    <xf numFmtId="164" fontId="29" fillId="0" borderId="2" xfId="0" applyNumberFormat="1" applyFont="1" applyFill="1" applyBorder="1" applyAlignment="1" applyProtection="1">
      <alignment vertical="center"/>
      <protection locked="0"/>
    </xf>
    <xf numFmtId="164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0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21" xfId="1" applyNumberFormat="1" applyFont="1" applyFill="1" applyBorder="1" applyProtection="1"/>
    <xf numFmtId="165" fontId="29" fillId="0" borderId="20" xfId="1" applyNumberFormat="1" applyFont="1" applyFill="1" applyBorder="1" applyProtection="1">
      <protection locked="0"/>
    </xf>
    <xf numFmtId="165" fontId="29" fillId="0" borderId="16" xfId="1" applyNumberFormat="1" applyFont="1" applyFill="1" applyBorder="1" applyProtection="1">
      <protection locked="0"/>
    </xf>
    <xf numFmtId="165" fontId="29" fillId="0" borderId="18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9" xfId="0" applyFont="1" applyFill="1" applyBorder="1" applyAlignment="1" applyProtection="1">
      <alignment horizontal="center" vertical="center"/>
    </xf>
    <xf numFmtId="0" fontId="30" fillId="0" borderId="32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0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16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16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21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37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164" fontId="8" fillId="0" borderId="40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41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vertical="center" wrapText="1"/>
    </xf>
    <xf numFmtId="0" fontId="39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1" fillId="0" borderId="0" xfId="0" applyFont="1" applyFill="1" applyProtection="1"/>
    <xf numFmtId="0" fontId="29" fillId="0" borderId="9" xfId="0" applyFont="1" applyFill="1" applyBorder="1" applyAlignment="1" applyProtection="1">
      <alignment horizontal="center" vertical="center"/>
    </xf>
    <xf numFmtId="164" fontId="28" fillId="0" borderId="29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4" fontId="28" fillId="0" borderId="16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4" fontId="28" fillId="0" borderId="18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4" fontId="28" fillId="0" borderId="14" xfId="0" applyNumberFormat="1" applyFont="1" applyFill="1" applyBorder="1" applyAlignment="1" applyProtection="1">
      <alignment vertical="center"/>
    </xf>
    <xf numFmtId="164" fontId="28" fillId="0" borderId="21" xfId="0" applyNumberFormat="1" applyFont="1" applyFill="1" applyBorder="1" applyAlignment="1" applyProtection="1">
      <alignment vertical="center"/>
    </xf>
    <xf numFmtId="0" fontId="0" fillId="0" borderId="44" xfId="0" applyFill="1" applyBorder="1" applyProtection="1"/>
    <xf numFmtId="0" fontId="6" fillId="0" borderId="44" xfId="0" applyFont="1" applyFill="1" applyBorder="1" applyAlignment="1" applyProtection="1">
      <alignment horizontal="center"/>
    </xf>
    <xf numFmtId="0" fontId="41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64" fontId="19" fillId="0" borderId="35" xfId="4" applyNumberFormat="1" applyFont="1" applyFill="1" applyBorder="1" applyAlignment="1" applyProtection="1">
      <alignment horizontal="right" vertical="center" wrapText="1" indent="1"/>
    </xf>
    <xf numFmtId="164" fontId="21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7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19" fillId="0" borderId="42" xfId="0" applyNumberFormat="1" applyFont="1" applyFill="1" applyBorder="1" applyAlignment="1" applyProtection="1">
      <alignment horizontal="center" vertical="center" wrapText="1"/>
    </xf>
    <xf numFmtId="164" fontId="19" fillId="0" borderId="24" xfId="0" applyNumberFormat="1" applyFont="1" applyFill="1" applyBorder="1" applyAlignment="1" applyProtection="1">
      <alignment horizontal="center" vertical="center" wrapText="1"/>
    </xf>
    <xf numFmtId="164" fontId="19" fillId="0" borderId="33" xfId="0" applyNumberFormat="1" applyFont="1" applyFill="1" applyBorder="1" applyAlignment="1" applyProtection="1">
      <alignment horizontal="center" vertical="center" wrapText="1"/>
    </xf>
    <xf numFmtId="164" fontId="19" fillId="0" borderId="21" xfId="0" applyNumberFormat="1" applyFont="1" applyFill="1" applyBorder="1" applyAlignment="1" applyProtection="1">
      <alignment horizontal="center" vertical="center" wrapText="1"/>
    </xf>
    <xf numFmtId="164" fontId="19" fillId="0" borderId="28" xfId="0" applyNumberFormat="1" applyFont="1" applyFill="1" applyBorder="1" applyAlignment="1" applyProtection="1">
      <alignment horizontal="center" vertical="center" wrapText="1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164" fontId="19" fillId="0" borderId="24" xfId="0" applyNumberFormat="1" applyFon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center" vertical="center" wrapText="1"/>
    </xf>
    <xf numFmtId="164" fontId="21" fillId="0" borderId="25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center" vertical="center" wrapText="1"/>
    </xf>
    <xf numFmtId="164" fontId="21" fillId="0" borderId="26" xfId="0" applyNumberFormat="1" applyFont="1" applyFill="1" applyBorder="1" applyAlignment="1" applyProtection="1">
      <alignment vertical="center" wrapText="1"/>
    </xf>
    <xf numFmtId="164" fontId="28" fillId="0" borderId="24" xfId="0" applyNumberFormat="1" applyFont="1" applyFill="1" applyBorder="1" applyAlignment="1" applyProtection="1">
      <alignment horizontal="left" vertical="center" wrapText="1" indent="1"/>
    </xf>
    <xf numFmtId="164" fontId="19" fillId="0" borderId="7" xfId="0" applyNumberFormat="1" applyFont="1" applyFill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vertical="center" wrapText="1"/>
    </xf>
    <xf numFmtId="0" fontId="21" fillId="0" borderId="2" xfId="5" applyFont="1" applyFill="1" applyBorder="1" applyAlignment="1" applyProtection="1">
      <alignment horizontal="left" vertical="center" indent="1"/>
    </xf>
    <xf numFmtId="0" fontId="21" fillId="0" borderId="3" xfId="5" applyFont="1" applyFill="1" applyBorder="1" applyAlignment="1" applyProtection="1">
      <alignment horizontal="left" vertical="center" wrapText="1" indent="1"/>
    </xf>
    <xf numFmtId="0" fontId="21" fillId="0" borderId="2" xfId="5" applyFont="1" applyFill="1" applyBorder="1" applyAlignment="1" applyProtection="1">
      <alignment horizontal="left" vertical="center" wrapText="1" indent="1"/>
    </xf>
    <xf numFmtId="0" fontId="21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29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22" xfId="0" applyFont="1" applyBorder="1" applyAlignment="1" applyProtection="1">
      <alignment horizontal="left" vertical="center" wrapText="1" indent="1"/>
    </xf>
    <xf numFmtId="164" fontId="19" fillId="0" borderId="32" xfId="4" applyNumberFormat="1" applyFont="1" applyFill="1" applyBorder="1" applyAlignment="1" applyProtection="1">
      <alignment horizontal="right" vertical="center" wrapText="1" indent="1"/>
    </xf>
    <xf numFmtId="164" fontId="19" fillId="0" borderId="21" xfId="4" applyNumberFormat="1" applyFont="1" applyFill="1" applyBorder="1" applyAlignment="1" applyProtection="1">
      <alignment horizontal="right" vertical="center" wrapText="1" indent="1"/>
    </xf>
    <xf numFmtId="164" fontId="2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1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0" applyNumberFormat="1" applyFont="1" applyBorder="1" applyAlignment="1" applyProtection="1">
      <alignment horizontal="right" vertical="center" wrapText="1" indent="1"/>
    </xf>
    <xf numFmtId="0" fontId="6" fillId="0" borderId="34" xfId="0" applyFont="1" applyFill="1" applyBorder="1" applyAlignment="1" applyProtection="1">
      <alignment horizontal="right" vertical="center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24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21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9" xfId="0" applyNumberFormat="1" applyFont="1" applyFill="1" applyBorder="1" applyAlignment="1" applyProtection="1">
      <alignment horizontal="left" vertical="center" wrapText="1" indent="1"/>
    </xf>
    <xf numFmtId="164" fontId="31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35" xfId="0" applyNumberFormat="1" applyFont="1" applyFill="1" applyBorder="1" applyAlignment="1" applyProtection="1">
      <alignment horizontal="right" vertical="center" wrapText="1" indent="1"/>
    </xf>
    <xf numFmtId="164" fontId="2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2" xfId="0" applyFont="1" applyFill="1" applyBorder="1" applyAlignment="1" applyProtection="1">
      <alignment horizontal="right" vertical="center" wrapText="1" indent="1"/>
    </xf>
    <xf numFmtId="164" fontId="8" fillId="0" borderId="40" xfId="0" applyNumberFormat="1" applyFont="1" applyFill="1" applyBorder="1" applyAlignment="1" applyProtection="1">
      <alignment horizontal="right" vertical="center" wrapText="1" indent="1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5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35" xfId="0" applyNumberFormat="1" applyFont="1" applyFill="1" applyBorder="1" applyAlignment="1" applyProtection="1">
      <alignment horizontal="righ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2" xfId="4" applyFont="1" applyFill="1" applyBorder="1" applyAlignment="1" applyProtection="1">
      <alignment horizontal="center" vertical="center" wrapText="1"/>
    </xf>
    <xf numFmtId="0" fontId="7" fillId="0" borderId="52" xfId="4" applyFont="1" applyFill="1" applyBorder="1" applyAlignment="1" applyProtection="1">
      <alignment vertical="center" wrapText="1"/>
    </xf>
    <xf numFmtId="164" fontId="7" fillId="0" borderId="52" xfId="4" applyNumberFormat="1" applyFont="1" applyFill="1" applyBorder="1" applyAlignment="1" applyProtection="1">
      <alignment horizontal="right" vertical="center" wrapText="1" indent="1"/>
    </xf>
    <xf numFmtId="0" fontId="21" fillId="0" borderId="52" xfId="4" applyFont="1" applyFill="1" applyBorder="1" applyAlignment="1" applyProtection="1">
      <alignment horizontal="right" vertical="center" wrapText="1" indent="1"/>
      <protection locked="0"/>
    </xf>
    <xf numFmtId="164" fontId="29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4" fillId="0" borderId="0" xfId="0" applyFont="1" applyFill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 wrapText="1"/>
    </xf>
    <xf numFmtId="0" fontId="44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4" applyNumberFormat="1" applyFont="1" applyFill="1" applyBorder="1" applyAlignment="1" applyProtection="1">
      <alignment horizontal="right" vertical="center" wrapText="1" indent="1"/>
    </xf>
    <xf numFmtId="164" fontId="19" fillId="0" borderId="14" xfId="4" applyNumberFormat="1" applyFont="1" applyFill="1" applyBorder="1" applyAlignment="1" applyProtection="1">
      <alignment horizontal="right" vertical="center" wrapText="1" indent="1"/>
    </xf>
    <xf numFmtId="164" fontId="2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1" xfId="4" applyFont="1" applyFill="1" applyBorder="1" applyAlignment="1" applyProtection="1">
      <alignment horizontal="center" vertical="center" wrapText="1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9" xfId="4" applyFont="1" applyFill="1" applyBorder="1" applyAlignment="1" applyProtection="1">
      <alignment horizontal="center" vertical="center" wrapText="1"/>
    </xf>
    <xf numFmtId="0" fontId="19" fillId="0" borderId="32" xfId="4" applyFont="1" applyFill="1" applyBorder="1" applyAlignment="1" applyProtection="1">
      <alignment horizontal="center" vertical="center" wrapTex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21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22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22" xfId="0" applyFont="1" applyBorder="1" applyAlignment="1" applyProtection="1">
      <alignment horizontal="center" vertical="center" wrapText="1"/>
    </xf>
    <xf numFmtId="164" fontId="28" fillId="0" borderId="35" xfId="4" applyNumberFormat="1" applyFont="1" applyFill="1" applyBorder="1" applyAlignment="1" applyProtection="1">
      <alignment horizontal="right" vertical="center" wrapText="1" indent="1"/>
    </xf>
    <xf numFmtId="0" fontId="19" fillId="0" borderId="35" xfId="4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39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9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22" xfId="0" applyFont="1" applyBorder="1" applyAlignment="1" applyProtection="1">
      <alignment vertical="center" wrapText="1"/>
    </xf>
    <xf numFmtId="164" fontId="1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4" applyFont="1" applyFill="1" applyBorder="1" applyAlignment="1">
      <alignment horizontal="center" vertical="center"/>
    </xf>
    <xf numFmtId="165" fontId="31" fillId="0" borderId="14" xfId="4" applyNumberFormat="1" applyFont="1" applyFill="1" applyBorder="1"/>
    <xf numFmtId="165" fontId="31" fillId="0" borderId="21" xfId="4" applyNumberFormat="1" applyFont="1" applyFill="1" applyBorder="1"/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164" fontId="21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1" fillId="0" borderId="1" xfId="5" applyFont="1" applyFill="1" applyBorder="1" applyAlignment="1" applyProtection="1">
      <alignment horizontal="left" vertical="center" wrapText="1" indent="1"/>
    </xf>
    <xf numFmtId="166" fontId="31" fillId="0" borderId="6" xfId="4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19" fillId="0" borderId="22" xfId="4" applyFont="1" applyFill="1" applyBorder="1" applyAlignment="1" applyProtection="1">
      <alignment horizontal="left" vertical="center" wrapText="1" indent="1"/>
    </xf>
    <xf numFmtId="0" fontId="19" fillId="0" borderId="23" xfId="4" applyFont="1" applyFill="1" applyBorder="1" applyAlignment="1" applyProtection="1">
      <alignment vertical="center" wrapText="1"/>
    </xf>
    <xf numFmtId="164" fontId="19" fillId="0" borderId="36" xfId="4" applyNumberFormat="1" applyFont="1" applyFill="1" applyBorder="1" applyAlignment="1" applyProtection="1">
      <alignment horizontal="right" vertical="center" wrapText="1" indent="1"/>
    </xf>
    <xf numFmtId="0" fontId="21" fillId="0" borderId="30" xfId="4" applyFont="1" applyFill="1" applyBorder="1" applyAlignment="1" applyProtection="1">
      <alignment horizontal="left" vertical="center" wrapText="1" indent="7"/>
    </xf>
    <xf numFmtId="164" fontId="27" fillId="0" borderId="21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1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164" fontId="19" fillId="0" borderId="55" xfId="4" applyNumberFormat="1" applyFont="1" applyFill="1" applyBorder="1" applyAlignment="1" applyProtection="1">
      <alignment horizontal="right" vertical="center" wrapText="1" indent="1"/>
    </xf>
    <xf numFmtId="164" fontId="19" fillId="0" borderId="51" xfId="4" applyNumberFormat="1" applyFont="1" applyFill="1" applyBorder="1" applyAlignment="1" applyProtection="1">
      <alignment horizontal="right" vertical="center" wrapText="1" indent="1"/>
    </xf>
    <xf numFmtId="164" fontId="27" fillId="0" borderId="35" xfId="0" applyNumberFormat="1" applyFont="1" applyBorder="1" applyAlignment="1" applyProtection="1">
      <alignment horizontal="right" vertical="center" wrapText="1" indent="1"/>
    </xf>
    <xf numFmtId="164" fontId="27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35" xfId="0" quotePrefix="1" applyNumberFormat="1" applyFont="1" applyBorder="1" applyAlignment="1" applyProtection="1">
      <alignment horizontal="right" vertical="center" wrapText="1" indent="1"/>
    </xf>
    <xf numFmtId="164" fontId="2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3" xfId="4" applyNumberFormat="1" applyFont="1" applyFill="1" applyBorder="1" applyAlignment="1" applyProtection="1">
      <alignment horizontal="right" vertical="center" wrapText="1" indent="1"/>
    </xf>
    <xf numFmtId="164" fontId="27" fillId="0" borderId="14" xfId="0" applyNumberFormat="1" applyFont="1" applyBorder="1" applyAlignment="1" applyProtection="1">
      <alignment horizontal="right" vertical="center" wrapText="1" indent="1"/>
    </xf>
    <xf numFmtId="164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14" xfId="0" quotePrefix="1" applyNumberFormat="1" applyFont="1" applyBorder="1" applyAlignment="1" applyProtection="1">
      <alignment horizontal="right" vertical="center" wrapText="1" indent="1"/>
    </xf>
    <xf numFmtId="0" fontId="19" fillId="0" borderId="55" xfId="4" applyFont="1" applyFill="1" applyBorder="1" applyAlignment="1" applyProtection="1">
      <alignment horizontal="center" vertical="center" wrapText="1"/>
    </xf>
    <xf numFmtId="0" fontId="28" fillId="0" borderId="23" xfId="4" applyFont="1" applyFill="1" applyBorder="1" applyAlignment="1" applyProtection="1">
      <alignment vertical="center" wrapText="1"/>
    </xf>
    <xf numFmtId="164" fontId="28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51" xfId="4" applyNumberFormat="1" applyFont="1" applyFill="1" applyBorder="1" applyAlignment="1" applyProtection="1">
      <alignment horizontal="right" vertical="center" wrapText="1" indent="1"/>
    </xf>
    <xf numFmtId="0" fontId="21" fillId="0" borderId="52" xfId="4" applyFont="1" applyFill="1" applyBorder="1" applyAlignment="1" applyProtection="1">
      <alignment horizontal="right" vertical="center" wrapText="1" indent="1"/>
    </xf>
    <xf numFmtId="164" fontId="29" fillId="0" borderId="52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8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5" fillId="0" borderId="35" xfId="0" quotePrefix="1" applyNumberFormat="1" applyFont="1" applyBorder="1" applyAlignment="1" applyProtection="1">
      <alignment horizontal="right" vertical="center" wrapText="1" indent="1"/>
      <protection locked="0"/>
    </xf>
    <xf numFmtId="0" fontId="26" fillId="0" borderId="6" xfId="0" applyFont="1" applyBorder="1" applyAlignment="1" applyProtection="1">
      <alignment horizontal="left" indent="1"/>
    </xf>
    <xf numFmtId="0" fontId="28" fillId="0" borderId="14" xfId="4" applyFont="1" applyFill="1" applyBorder="1" applyAlignment="1" applyProtection="1">
      <alignment horizontal="center" vertical="center"/>
    </xf>
    <xf numFmtId="0" fontId="28" fillId="0" borderId="21" xfId="4" applyFont="1" applyFill="1" applyBorder="1" applyAlignment="1" applyProtection="1">
      <alignment horizontal="center" vertical="center"/>
    </xf>
    <xf numFmtId="164" fontId="8" fillId="0" borderId="21" xfId="0" applyNumberFormat="1" applyFont="1" applyFill="1" applyBorder="1" applyAlignment="1" applyProtection="1">
      <alignment horizontal="center" wrapText="1"/>
    </xf>
    <xf numFmtId="0" fontId="26" fillId="0" borderId="6" xfId="0" applyFont="1" applyBorder="1" applyAlignment="1" applyProtection="1"/>
    <xf numFmtId="164" fontId="28" fillId="0" borderId="36" xfId="0" applyNumberFormat="1" applyFont="1" applyFill="1" applyBorder="1" applyAlignment="1" applyProtection="1">
      <alignment horizontal="center" vertical="center" wrapText="1"/>
    </xf>
    <xf numFmtId="164" fontId="19" fillId="0" borderId="36" xfId="0" applyNumberFormat="1" applyFont="1" applyFill="1" applyBorder="1" applyAlignment="1" applyProtection="1">
      <alignment horizontal="center" vertical="center" wrapText="1"/>
    </xf>
    <xf numFmtId="164" fontId="46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4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8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48" fillId="0" borderId="2" xfId="0" quotePrefix="1" applyNumberFormat="1" applyFont="1" applyFill="1" applyBorder="1" applyAlignment="1" applyProtection="1">
      <alignment horizontal="left" vertical="center" wrapTex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/>
    </xf>
    <xf numFmtId="164" fontId="19" fillId="0" borderId="0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0" fontId="19" fillId="0" borderId="35" xfId="0" applyFont="1" applyFill="1" applyBorder="1" applyAlignment="1" applyProtection="1">
      <alignment horizontal="center" vertical="center" wrapText="1"/>
    </xf>
    <xf numFmtId="0" fontId="19" fillId="0" borderId="24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right" vertical="center" wrapText="1"/>
    </xf>
    <xf numFmtId="0" fontId="49" fillId="0" borderId="0" xfId="6" applyAlignment="1"/>
    <xf numFmtId="0" fontId="49" fillId="0" borderId="0" xfId="6"/>
    <xf numFmtId="0" fontId="50" fillId="0" borderId="0" xfId="6" applyFont="1" applyAlignment="1"/>
    <xf numFmtId="0" fontId="52" fillId="0" borderId="0" xfId="6" applyFont="1" applyAlignment="1">
      <alignment horizontal="center"/>
    </xf>
    <xf numFmtId="0" fontId="52" fillId="0" borderId="0" xfId="6" applyFont="1" applyAlignment="1">
      <alignment horizontal="left"/>
    </xf>
    <xf numFmtId="0" fontId="52" fillId="0" borderId="0" xfId="6" applyFont="1" applyAlignment="1"/>
    <xf numFmtId="0" fontId="53" fillId="0" borderId="0" xfId="6" applyFont="1"/>
    <xf numFmtId="0" fontId="52" fillId="0" borderId="2" xfId="6" applyFont="1" applyBorder="1" applyAlignment="1">
      <alignment horizontal="center" wrapText="1"/>
    </xf>
    <xf numFmtId="0" fontId="52" fillId="0" borderId="2" xfId="6" applyFont="1" applyBorder="1" applyAlignment="1">
      <alignment wrapText="1"/>
    </xf>
    <xf numFmtId="0" fontId="52" fillId="0" borderId="2" xfId="6" applyFont="1" applyBorder="1" applyAlignment="1">
      <alignment horizontal="center" vertical="center"/>
    </xf>
    <xf numFmtId="0" fontId="49" fillId="0" borderId="2" xfId="6" applyFont="1" applyBorder="1" applyAlignment="1"/>
    <xf numFmtId="0" fontId="54" fillId="0" borderId="0" xfId="6" applyFont="1"/>
    <xf numFmtId="0" fontId="49" fillId="0" borderId="2" xfId="6" applyFont="1" applyBorder="1"/>
    <xf numFmtId="9" fontId="49" fillId="0" borderId="2" xfId="6" applyNumberFormat="1" applyFont="1" applyBorder="1" applyAlignment="1">
      <alignment horizontal="right"/>
    </xf>
    <xf numFmtId="3" fontId="49" fillId="0" borderId="2" xfId="6" applyNumberFormat="1" applyFont="1" applyBorder="1" applyAlignment="1">
      <alignment horizontal="center"/>
    </xf>
    <xf numFmtId="0" fontId="49" fillId="0" borderId="2" xfId="6" applyFont="1" applyBorder="1" applyAlignment="1">
      <alignment horizontal="right"/>
    </xf>
    <xf numFmtId="0" fontId="56" fillId="0" borderId="2" xfId="6" applyFont="1" applyBorder="1"/>
    <xf numFmtId="0" fontId="49" fillId="0" borderId="48" xfId="6" applyFont="1" applyBorder="1" applyAlignment="1">
      <alignment horizontal="right"/>
    </xf>
    <xf numFmtId="0" fontId="49" fillId="0" borderId="0" xfId="6" applyFont="1"/>
    <xf numFmtId="0" fontId="49" fillId="0" borderId="6" xfId="6" applyFont="1" applyBorder="1"/>
    <xf numFmtId="0" fontId="49" fillId="0" borderId="6" xfId="6" applyFont="1" applyBorder="1" applyAlignment="1">
      <alignment horizontal="right"/>
    </xf>
    <xf numFmtId="0" fontId="54" fillId="0" borderId="2" xfId="6" applyFont="1" applyBorder="1" applyAlignment="1"/>
    <xf numFmtId="0" fontId="54" fillId="0" borderId="2" xfId="6" applyFont="1" applyBorder="1"/>
    <xf numFmtId="0" fontId="54" fillId="0" borderId="2" xfId="6" applyFont="1" applyBorder="1" applyAlignment="1">
      <alignment horizontal="right"/>
    </xf>
    <xf numFmtId="165" fontId="54" fillId="0" borderId="2" xfId="6" applyNumberFormat="1" applyFont="1" applyBorder="1" applyAlignment="1">
      <alignment horizontal="right"/>
    </xf>
    <xf numFmtId="3" fontId="54" fillId="0" borderId="2" xfId="6" applyNumberFormat="1" applyFont="1" applyBorder="1" applyAlignment="1">
      <alignment horizontal="center"/>
    </xf>
    <xf numFmtId="0" fontId="49" fillId="0" borderId="0" xfId="6" applyFont="1" applyBorder="1" applyAlignment="1"/>
    <xf numFmtId="0" fontId="49" fillId="0" borderId="0" xfId="6" applyFont="1" applyBorder="1"/>
    <xf numFmtId="0" fontId="49" fillId="0" borderId="0" xfId="6" applyFont="1" applyBorder="1" applyAlignment="1">
      <alignment horizontal="right"/>
    </xf>
    <xf numFmtId="0" fontId="49" fillId="0" borderId="2" xfId="6" applyBorder="1"/>
    <xf numFmtId="9" fontId="49" fillId="0" borderId="2" xfId="6" applyNumberFormat="1" applyBorder="1"/>
    <xf numFmtId="0" fontId="49" fillId="0" borderId="2" xfId="6" applyBorder="1" applyAlignment="1">
      <alignment horizontal="center"/>
    </xf>
    <xf numFmtId="0" fontId="54" fillId="0" borderId="0" xfId="6" applyFont="1" applyBorder="1"/>
    <xf numFmtId="3" fontId="54" fillId="0" borderId="0" xfId="6" applyNumberFormat="1" applyFont="1" applyBorder="1" applyAlignment="1">
      <alignment horizontal="center"/>
    </xf>
    <xf numFmtId="0" fontId="52" fillId="0" borderId="0" xfId="6" applyFont="1" applyBorder="1" applyAlignment="1">
      <alignment horizontal="center"/>
    </xf>
    <xf numFmtId="0" fontId="57" fillId="0" borderId="0" xfId="6" applyFont="1" applyBorder="1"/>
    <xf numFmtId="0" fontId="58" fillId="0" borderId="0" xfId="6" applyFont="1" applyBorder="1" applyAlignment="1">
      <alignment horizontal="right"/>
    </xf>
    <xf numFmtId="0" fontId="53" fillId="0" borderId="2" xfId="6" applyFont="1" applyBorder="1"/>
    <xf numFmtId="165" fontId="54" fillId="0" borderId="0" xfId="6" applyNumberFormat="1" applyFont="1" applyAlignment="1">
      <alignment horizontal="center"/>
    </xf>
    <xf numFmtId="0" fontId="54" fillId="0" borderId="0" xfId="6" applyFont="1" applyAlignment="1">
      <alignment horizontal="center"/>
    </xf>
    <xf numFmtId="0" fontId="49" fillId="0" borderId="0" xfId="6" applyBorder="1"/>
    <xf numFmtId="0" fontId="57" fillId="0" borderId="0" xfId="6" applyFont="1" applyAlignment="1">
      <alignment horizontal="center"/>
    </xf>
    <xf numFmtId="0" fontId="57" fillId="0" borderId="0" xfId="6" applyFont="1" applyBorder="1" applyAlignment="1">
      <alignment horizontal="center"/>
    </xf>
    <xf numFmtId="0" fontId="54" fillId="0" borderId="0" xfId="6" applyFont="1" applyBorder="1" applyAlignment="1">
      <alignment horizontal="center"/>
    </xf>
    <xf numFmtId="0" fontId="57" fillId="0" borderId="0" xfId="6" applyFont="1"/>
    <xf numFmtId="0" fontId="49" fillId="0" borderId="2" xfId="6" applyBorder="1" applyAlignment="1">
      <alignment vertical="center"/>
    </xf>
    <xf numFmtId="0" fontId="55" fillId="0" borderId="2" xfId="6" applyFont="1" applyBorder="1" applyAlignment="1">
      <alignment vertical="center" wrapText="1"/>
    </xf>
    <xf numFmtId="9" fontId="49" fillId="0" borderId="2" xfId="6" applyNumberFormat="1" applyBorder="1" applyAlignment="1">
      <alignment vertical="center"/>
    </xf>
    <xf numFmtId="165" fontId="49" fillId="0" borderId="2" xfId="6" applyNumberFormat="1" applyBorder="1" applyAlignment="1">
      <alignment vertical="center"/>
    </xf>
    <xf numFmtId="0" fontId="49" fillId="0" borderId="2" xfId="6" applyBorder="1" applyAlignment="1">
      <alignment horizontal="center" vertical="center"/>
    </xf>
    <xf numFmtId="0" fontId="49" fillId="0" borderId="2" xfId="6" applyFont="1" applyBorder="1" applyAlignment="1">
      <alignment horizontal="right" vertical="center"/>
    </xf>
    <xf numFmtId="3" fontId="49" fillId="0" borderId="2" xfId="6" applyNumberFormat="1" applyBorder="1" applyAlignment="1">
      <alignment horizontal="center"/>
    </xf>
    <xf numFmtId="9" fontId="54" fillId="0" borderId="2" xfId="6" applyNumberFormat="1" applyFont="1" applyBorder="1"/>
    <xf numFmtId="165" fontId="54" fillId="0" borderId="2" xfId="6" applyNumberFormat="1" applyFont="1" applyBorder="1"/>
    <xf numFmtId="0" fontId="58" fillId="0" borderId="0" xfId="6" applyFont="1"/>
    <xf numFmtId="0" fontId="52" fillId="0" borderId="0" xfId="6" applyFont="1" applyBorder="1"/>
    <xf numFmtId="165" fontId="54" fillId="0" borderId="0" xfId="6" applyNumberFormat="1" applyFont="1"/>
    <xf numFmtId="0" fontId="49" fillId="0" borderId="0" xfId="6" applyFont="1" applyAlignment="1">
      <alignment horizontal="right"/>
    </xf>
    <xf numFmtId="3" fontId="52" fillId="0" borderId="0" xfId="6" applyNumberFormat="1" applyFont="1" applyBorder="1" applyAlignment="1">
      <alignment horizontal="center"/>
    </xf>
    <xf numFmtId="0" fontId="49" fillId="0" borderId="0" xfId="6" applyBorder="1" applyAlignment="1"/>
    <xf numFmtId="0" fontId="57" fillId="0" borderId="0" xfId="6" applyFont="1" applyBorder="1" applyAlignment="1"/>
    <xf numFmtId="0" fontId="53" fillId="0" borderId="0" xfId="6" applyFont="1" applyBorder="1" applyAlignment="1"/>
    <xf numFmtId="0" fontId="53" fillId="0" borderId="0" xfId="6" applyFont="1" applyBorder="1" applyAlignment="1">
      <alignment horizontal="center"/>
    </xf>
    <xf numFmtId="0" fontId="52" fillId="0" borderId="0" xfId="6" applyFont="1" applyBorder="1" applyAlignment="1"/>
    <xf numFmtId="0" fontId="60" fillId="0" borderId="0" xfId="6" applyFont="1" applyBorder="1" applyAlignment="1"/>
    <xf numFmtId="9" fontId="49" fillId="0" borderId="0" xfId="6" applyNumberFormat="1" applyBorder="1" applyAlignment="1"/>
    <xf numFmtId="0" fontId="49" fillId="0" borderId="0" xfId="6" applyBorder="1" applyAlignment="1">
      <alignment horizontal="center"/>
    </xf>
    <xf numFmtId="0" fontId="49" fillId="0" borderId="0" xfId="6" applyBorder="1" applyAlignment="1">
      <alignment horizontal="right"/>
    </xf>
    <xf numFmtId="165" fontId="49" fillId="0" borderId="2" xfId="8" applyNumberFormat="1" applyFont="1" applyBorder="1" applyAlignment="1"/>
    <xf numFmtId="3" fontId="49" fillId="0" borderId="2" xfId="8" applyNumberFormat="1" applyFont="1" applyBorder="1" applyAlignment="1">
      <alignment horizontal="center"/>
    </xf>
    <xf numFmtId="3" fontId="55" fillId="0" borderId="2" xfId="7" applyNumberFormat="1" applyFill="1" applyBorder="1" applyAlignment="1">
      <alignment horizontal="center"/>
    </xf>
    <xf numFmtId="3" fontId="55" fillId="0" borderId="2" xfId="7" applyNumberFormat="1" applyBorder="1" applyAlignment="1">
      <alignment horizontal="center"/>
    </xf>
    <xf numFmtId="0" fontId="55" fillId="0" borderId="2" xfId="7" applyFill="1" applyBorder="1" applyAlignment="1">
      <alignment horizontal="right"/>
    </xf>
    <xf numFmtId="0" fontId="55" fillId="0" borderId="2" xfId="7" applyFont="1" applyBorder="1" applyAlignment="1">
      <alignment horizontal="right"/>
    </xf>
    <xf numFmtId="0" fontId="55" fillId="0" borderId="2" xfId="7" applyBorder="1" applyAlignment="1">
      <alignment horizontal="right"/>
    </xf>
    <xf numFmtId="165" fontId="49" fillId="0" borderId="2" xfId="8" applyNumberFormat="1" applyFont="1" applyBorder="1" applyAlignment="1">
      <alignment vertical="center"/>
    </xf>
    <xf numFmtId="3" fontId="49" fillId="0" borderId="2" xfId="8" applyNumberFormat="1" applyFont="1" applyBorder="1" applyAlignment="1">
      <alignment horizontal="center" vertical="center"/>
    </xf>
    <xf numFmtId="3" fontId="59" fillId="0" borderId="2" xfId="7" applyNumberFormat="1" applyFont="1" applyBorder="1" applyAlignment="1">
      <alignment horizontal="center"/>
    </xf>
    <xf numFmtId="165" fontId="49" fillId="0" borderId="0" xfId="8" applyNumberFormat="1" applyFont="1" applyBorder="1" applyAlignment="1"/>
    <xf numFmtId="165" fontId="53" fillId="0" borderId="0" xfId="8" applyNumberFormat="1" applyFont="1" applyBorder="1" applyAlignment="1"/>
    <xf numFmtId="165" fontId="51" fillId="0" borderId="0" xfId="8" applyNumberFormat="1" applyFont="1" applyBorder="1" applyAlignment="1"/>
    <xf numFmtId="165" fontId="52" fillId="0" borderId="0" xfId="8" applyNumberFormat="1" applyFont="1" applyBorder="1" applyAlignment="1">
      <alignment horizontal="right"/>
    </xf>
    <xf numFmtId="165" fontId="52" fillId="0" borderId="0" xfId="8" applyNumberFormat="1" applyFont="1" applyBorder="1" applyAlignment="1">
      <alignment horizontal="center"/>
    </xf>
    <xf numFmtId="0" fontId="50" fillId="0" borderId="0" xfId="6" applyFont="1" applyBorder="1" applyAlignment="1"/>
    <xf numFmtId="0" fontId="51" fillId="0" borderId="0" xfId="6" applyFont="1" applyAlignment="1"/>
    <xf numFmtId="0" fontId="62" fillId="0" borderId="0" xfId="6" applyFont="1" applyAlignment="1">
      <alignment horizontal="right"/>
    </xf>
    <xf numFmtId="164" fontId="0" fillId="0" borderId="0" xfId="0" applyNumberFormat="1" applyFill="1"/>
    <xf numFmtId="164" fontId="29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0" xfId="1" applyNumberFormat="1" applyFont="1" applyFill="1" applyBorder="1" applyAlignment="1" applyProtection="1">
      <alignment horizontal="right"/>
      <protection locked="0"/>
    </xf>
    <xf numFmtId="165" fontId="29" fillId="0" borderId="45" xfId="1" applyNumberFormat="1" applyFont="1" applyFill="1" applyBorder="1" applyAlignment="1" applyProtection="1">
      <alignment horizontal="right"/>
      <protection locked="0"/>
    </xf>
    <xf numFmtId="165" fontId="29" fillId="0" borderId="40" xfId="1" applyNumberFormat="1" applyFont="1" applyFill="1" applyBorder="1" applyAlignment="1" applyProtection="1">
      <alignment horizontal="right"/>
      <protection locked="0"/>
    </xf>
    <xf numFmtId="0" fontId="29" fillId="0" borderId="0" xfId="4" applyFont="1" applyFill="1" applyBorder="1" applyAlignment="1" applyProtection="1">
      <alignment horizontal="center" vertical="center"/>
    </xf>
    <xf numFmtId="0" fontId="2" fillId="0" borderId="0" xfId="4" applyFont="1" applyFill="1" applyBorder="1"/>
    <xf numFmtId="165" fontId="29" fillId="0" borderId="0" xfId="1" applyNumberFormat="1" applyFont="1" applyFill="1" applyBorder="1" applyProtection="1">
      <protection locked="0"/>
    </xf>
    <xf numFmtId="0" fontId="39" fillId="0" borderId="0" xfId="0" applyFont="1" applyBorder="1" applyAlignment="1">
      <alignment wrapText="1"/>
    </xf>
    <xf numFmtId="0" fontId="28" fillId="0" borderId="50" xfId="4" applyFont="1" applyFill="1" applyBorder="1" applyAlignment="1" applyProtection="1">
      <alignment horizontal="center" vertical="center" wrapText="1"/>
    </xf>
    <xf numFmtId="0" fontId="28" fillId="0" borderId="35" xfId="4" applyFont="1" applyFill="1" applyBorder="1" applyAlignment="1" applyProtection="1">
      <alignment horizontal="center" vertical="center"/>
    </xf>
    <xf numFmtId="0" fontId="28" fillId="0" borderId="58" xfId="4" applyFont="1" applyFill="1" applyBorder="1" applyAlignment="1" applyProtection="1">
      <alignment horizontal="center" vertical="center" wrapText="1"/>
    </xf>
    <xf numFmtId="0" fontId="28" fillId="0" borderId="24" xfId="4" applyFont="1" applyFill="1" applyBorder="1" applyAlignment="1" applyProtection="1">
      <alignment horizontal="center" vertical="center"/>
    </xf>
    <xf numFmtId="165" fontId="29" fillId="0" borderId="58" xfId="1" applyNumberFormat="1" applyFont="1" applyFill="1" applyBorder="1" applyAlignment="1" applyProtection="1">
      <alignment horizontal="right"/>
      <protection locked="0"/>
    </xf>
    <xf numFmtId="165" fontId="29" fillId="0" borderId="25" xfId="1" applyNumberFormat="1" applyFont="1" applyFill="1" applyBorder="1" applyAlignment="1" applyProtection="1">
      <alignment horizontal="right"/>
      <protection locked="0"/>
    </xf>
    <xf numFmtId="165" fontId="29" fillId="0" borderId="26" xfId="1" applyNumberFormat="1" applyFont="1" applyFill="1" applyBorder="1" applyAlignment="1" applyProtection="1">
      <alignment horizontal="right"/>
      <protection locked="0"/>
    </xf>
    <xf numFmtId="165" fontId="28" fillId="0" borderId="24" xfId="1" applyNumberFormat="1" applyFont="1" applyFill="1" applyBorder="1" applyAlignment="1" applyProtection="1">
      <alignment horizontal="right"/>
    </xf>
    <xf numFmtId="165" fontId="29" fillId="0" borderId="24" xfId="1" applyNumberFormat="1" applyFont="1" applyFill="1" applyBorder="1" applyAlignment="1" applyProtection="1">
      <alignment horizontal="right"/>
      <protection locked="0"/>
    </xf>
    <xf numFmtId="164" fontId="29" fillId="0" borderId="58" xfId="1" applyNumberFormat="1" applyFont="1" applyFill="1" applyBorder="1" applyAlignment="1" applyProtection="1">
      <alignment horizontal="right"/>
      <protection locked="0"/>
    </xf>
    <xf numFmtId="164" fontId="29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5" xfId="1" applyNumberFormat="1" applyFont="1" applyFill="1" applyBorder="1" applyAlignment="1" applyProtection="1">
      <alignment horizontal="right"/>
    </xf>
    <xf numFmtId="0" fontId="29" fillId="0" borderId="29" xfId="4" applyFont="1" applyFill="1" applyBorder="1" applyProtection="1"/>
    <xf numFmtId="0" fontId="39" fillId="0" borderId="16" xfId="0" applyFont="1" applyBorder="1" applyAlignment="1">
      <alignment horizontal="justify" wrapText="1"/>
    </xf>
    <xf numFmtId="0" fontId="39" fillId="0" borderId="16" xfId="0" applyFont="1" applyBorder="1" applyAlignment="1">
      <alignment wrapText="1"/>
    </xf>
    <xf numFmtId="0" fontId="39" fillId="0" borderId="18" xfId="0" applyFont="1" applyBorder="1" applyAlignment="1">
      <alignment wrapText="1"/>
    </xf>
    <xf numFmtId="0" fontId="39" fillId="0" borderId="21" xfId="0" applyFont="1" applyBorder="1" applyAlignment="1">
      <alignment wrapText="1"/>
    </xf>
    <xf numFmtId="0" fontId="29" fillId="0" borderId="21" xfId="4" applyFont="1" applyFill="1" applyBorder="1" applyAlignment="1" applyProtection="1">
      <alignment horizontal="left" vertical="center" wrapText="1" indent="1"/>
    </xf>
    <xf numFmtId="165" fontId="28" fillId="0" borderId="14" xfId="1" applyNumberFormat="1" applyFont="1" applyFill="1" applyBorder="1" applyAlignment="1" applyProtection="1">
      <alignment horizontal="right"/>
      <protection locked="0"/>
    </xf>
    <xf numFmtId="0" fontId="8" fillId="0" borderId="32" xfId="0" quotePrefix="1" applyFont="1" applyFill="1" applyBorder="1" applyAlignment="1" applyProtection="1">
      <alignment horizontal="center" vertical="center" wrapText="1"/>
    </xf>
    <xf numFmtId="164" fontId="21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58" xfId="0" quotePrefix="1" applyFont="1" applyFill="1" applyBorder="1" applyAlignment="1" applyProtection="1">
      <alignment horizontal="right" vertical="center" indent="1"/>
    </xf>
    <xf numFmtId="49" fontId="8" fillId="0" borderId="57" xfId="0" applyNumberFormat="1" applyFont="1" applyFill="1" applyBorder="1" applyAlignment="1" applyProtection="1">
      <alignment horizontal="right" vertical="center" indent="1"/>
    </xf>
    <xf numFmtId="0" fontId="8" fillId="0" borderId="56" xfId="0" applyFont="1" applyFill="1" applyBorder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right" vertical="center" wrapText="1" indent="1"/>
    </xf>
    <xf numFmtId="164" fontId="19" fillId="0" borderId="24" xfId="4" applyNumberFormat="1" applyFont="1" applyFill="1" applyBorder="1" applyAlignment="1" applyProtection="1">
      <alignment horizontal="right" vertical="center" wrapText="1" indent="1"/>
    </xf>
    <xf numFmtId="164" fontId="21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0" applyNumberFormat="1" applyFont="1" applyFill="1" applyBorder="1" applyAlignment="1" applyProtection="1">
      <alignment horizontal="right" vertical="center" wrapText="1" indent="1"/>
    </xf>
    <xf numFmtId="164" fontId="21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7" xfId="4" applyNumberFormat="1" applyFont="1" applyFill="1" applyBorder="1" applyAlignment="1" applyProtection="1">
      <alignment horizontal="right" vertical="center" wrapText="1" indent="1"/>
    </xf>
    <xf numFmtId="164" fontId="21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9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4" xfId="0" applyNumberFormat="1" applyFont="1" applyFill="1" applyBorder="1" applyAlignment="1" applyProtection="1">
      <alignment horizontal="right" vertical="center" wrapText="1" indent="1"/>
    </xf>
    <xf numFmtId="164" fontId="2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5" fillId="0" borderId="34" xfId="4" applyNumberFormat="1" applyFont="1" applyFill="1" applyBorder="1" applyAlignment="1" applyProtection="1">
      <alignment horizontal="left" vertical="center"/>
    </xf>
    <xf numFmtId="164" fontId="35" fillId="0" borderId="34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30" fillId="0" borderId="56" xfId="0" applyNumberFormat="1" applyFont="1" applyFill="1" applyBorder="1" applyAlignment="1" applyProtection="1">
      <alignment horizontal="center" vertical="center" wrapText="1"/>
    </xf>
    <xf numFmtId="164" fontId="30" fillId="0" borderId="57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5" fillId="0" borderId="52" xfId="0" applyNumberFormat="1" applyFont="1" applyFill="1" applyBorder="1" applyAlignment="1" applyProtection="1">
      <alignment horizontal="center" vertical="center" wrapText="1"/>
    </xf>
    <xf numFmtId="164" fontId="30" fillId="0" borderId="58" xfId="0" applyNumberFormat="1" applyFont="1" applyFill="1" applyBorder="1" applyAlignment="1" applyProtection="1">
      <alignment horizontal="center" vertical="center" wrapText="1"/>
    </xf>
    <xf numFmtId="164" fontId="30" fillId="0" borderId="59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0" xfId="4" applyFont="1" applyFill="1" applyBorder="1" applyAlignment="1">
      <alignment horizontal="center" vertical="center" wrapText="1"/>
    </xf>
    <xf numFmtId="0" fontId="31" fillId="0" borderId="18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1" fillId="0" borderId="66" xfId="4" applyFont="1" applyFill="1" applyBorder="1" applyAlignment="1">
      <alignment horizontal="center" vertical="center" wrapText="1"/>
    </xf>
    <xf numFmtId="0" fontId="31" fillId="0" borderId="62" xfId="4" applyFont="1" applyFill="1" applyBorder="1" applyAlignment="1">
      <alignment horizontal="center" vertical="center" wrapText="1"/>
    </xf>
    <xf numFmtId="0" fontId="31" fillId="0" borderId="63" xfId="4" applyFont="1" applyFill="1" applyBorder="1" applyAlignment="1">
      <alignment horizontal="center" vertical="center" wrapText="1"/>
    </xf>
    <xf numFmtId="0" fontId="30" fillId="0" borderId="13" xfId="4" applyFont="1" applyFill="1" applyBorder="1" applyAlignment="1" applyProtection="1">
      <alignment horizontal="left"/>
    </xf>
    <xf numFmtId="0" fontId="30" fillId="0" borderId="21" xfId="4" applyFont="1" applyFill="1" applyBorder="1" applyAlignment="1" applyProtection="1">
      <alignment horizontal="left"/>
    </xf>
    <xf numFmtId="0" fontId="21" fillId="0" borderId="0" xfId="4" applyFont="1" applyFill="1" applyBorder="1" applyAlignment="1">
      <alignment horizontal="justify" vertical="center" wrapText="1"/>
    </xf>
    <xf numFmtId="0" fontId="28" fillId="0" borderId="42" xfId="4" applyFont="1" applyFill="1" applyBorder="1" applyAlignment="1" applyProtection="1">
      <alignment horizontal="left" vertical="center"/>
    </xf>
    <xf numFmtId="0" fontId="28" fillId="0" borderId="41" xfId="4" applyFont="1" applyFill="1" applyBorder="1" applyAlignment="1" applyProtection="1">
      <alignment horizontal="left" vertical="center"/>
    </xf>
    <xf numFmtId="164" fontId="2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0" fillId="0" borderId="42" xfId="0" applyFont="1" applyFill="1" applyBorder="1" applyAlignment="1" applyProtection="1">
      <alignment horizontal="left" indent="1"/>
    </xf>
    <xf numFmtId="0" fontId="30" fillId="0" borderId="43" xfId="0" applyFont="1" applyFill="1" applyBorder="1" applyAlignment="1" applyProtection="1">
      <alignment horizontal="left" indent="1"/>
    </xf>
    <xf numFmtId="0" fontId="30" fillId="0" borderId="41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20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18" xfId="0" applyFont="1" applyFill="1" applyBorder="1" applyAlignment="1" applyProtection="1">
      <alignment horizontal="right" indent="1"/>
      <protection locked="0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8" fillId="0" borderId="14" xfId="0" applyFont="1" applyFill="1" applyBorder="1" applyAlignment="1" applyProtection="1">
      <alignment horizontal="right" indent="1"/>
    </xf>
    <xf numFmtId="0" fontId="28" fillId="0" borderId="21" xfId="0" applyFont="1" applyFill="1" applyBorder="1" applyAlignment="1" applyProtection="1">
      <alignment horizontal="right" indent="1"/>
    </xf>
    <xf numFmtId="0" fontId="30" fillId="0" borderId="19" xfId="0" applyFont="1" applyFill="1" applyBorder="1" applyAlignment="1" applyProtection="1">
      <alignment horizontal="center"/>
    </xf>
    <xf numFmtId="0" fontId="30" fillId="0" borderId="32" xfId="0" applyFont="1" applyFill="1" applyBorder="1" applyAlignment="1" applyProtection="1">
      <alignment horizontal="center"/>
    </xf>
    <xf numFmtId="0" fontId="30" fillId="0" borderId="60" xfId="0" applyFont="1" applyFill="1" applyBorder="1" applyAlignment="1" applyProtection="1">
      <alignment horizontal="center"/>
    </xf>
    <xf numFmtId="0" fontId="30" fillId="0" borderId="52" xfId="0" applyFont="1" applyFill="1" applyBorder="1" applyAlignment="1" applyProtection="1">
      <alignment horizontal="center"/>
    </xf>
    <xf numFmtId="0" fontId="30" fillId="0" borderId="61" xfId="0" applyFont="1" applyFill="1" applyBorder="1" applyAlignment="1" applyProtection="1">
      <alignment horizontal="center"/>
    </xf>
    <xf numFmtId="0" fontId="29" fillId="0" borderId="54" xfId="0" applyFont="1" applyFill="1" applyBorder="1" applyAlignment="1" applyProtection="1">
      <alignment horizontal="left" indent="1"/>
      <protection locked="0"/>
    </xf>
    <xf numFmtId="0" fontId="29" fillId="0" borderId="62" xfId="0" applyFont="1" applyFill="1" applyBorder="1" applyAlignment="1" applyProtection="1">
      <alignment horizontal="left" indent="1"/>
      <protection locked="0"/>
    </xf>
    <xf numFmtId="0" fontId="29" fillId="0" borderId="63" xfId="0" applyFont="1" applyFill="1" applyBorder="1" applyAlignment="1" applyProtection="1">
      <alignment horizontal="left" indent="1"/>
      <protection locked="0"/>
    </xf>
    <xf numFmtId="0" fontId="29" fillId="0" borderId="38" xfId="0" applyFont="1" applyFill="1" applyBorder="1" applyAlignment="1" applyProtection="1">
      <alignment horizontal="left" indent="1"/>
      <protection locked="0"/>
    </xf>
    <xf numFmtId="0" fontId="29" fillId="0" borderId="39" xfId="0" applyFont="1" applyFill="1" applyBorder="1" applyAlignment="1" applyProtection="1">
      <alignment horizontal="left" indent="1"/>
      <protection locked="0"/>
    </xf>
    <xf numFmtId="0" fontId="29" fillId="0" borderId="64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164" fontId="17" fillId="0" borderId="49" xfId="0" applyNumberFormat="1" applyFont="1" applyFill="1" applyBorder="1" applyAlignment="1" applyProtection="1">
      <alignment horizontal="center" textRotation="180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left" vertical="center" wrapText="1" indent="2"/>
    </xf>
    <xf numFmtId="164" fontId="8" fillId="0" borderId="35" xfId="0" applyNumberFormat="1" applyFont="1" applyFill="1" applyBorder="1" applyAlignment="1" applyProtection="1">
      <alignment horizontal="left" vertical="center" wrapText="1" indent="2"/>
    </xf>
    <xf numFmtId="164" fontId="8" fillId="0" borderId="56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50" xfId="0" applyNumberFormat="1" applyFont="1" applyFill="1" applyBorder="1" applyAlignment="1" applyProtection="1">
      <alignment horizontal="center" vertical="center"/>
    </xf>
    <xf numFmtId="164" fontId="8" fillId="0" borderId="56" xfId="0" applyNumberFormat="1" applyFont="1" applyFill="1" applyBorder="1" applyAlignment="1" applyProtection="1">
      <alignment horizontal="center" vertical="center" wrapText="1"/>
    </xf>
    <xf numFmtId="164" fontId="8" fillId="0" borderId="57" xfId="0" applyNumberFormat="1" applyFont="1" applyFill="1" applyBorder="1" applyAlignment="1" applyProtection="1">
      <alignment horizontal="center" vertical="center" wrapText="1"/>
    </xf>
    <xf numFmtId="0" fontId="49" fillId="0" borderId="0" xfId="6" applyFont="1" applyAlignment="1">
      <alignment horizontal="right"/>
    </xf>
    <xf numFmtId="0" fontId="52" fillId="0" borderId="0" xfId="6" applyFont="1" applyAlignment="1">
      <alignment horizontal="center"/>
    </xf>
    <xf numFmtId="0" fontId="52" fillId="0" borderId="6" xfId="6" applyFont="1" applyBorder="1" applyAlignment="1">
      <alignment horizontal="center" vertical="center" wrapText="1"/>
    </xf>
    <xf numFmtId="0" fontId="55" fillId="0" borderId="1" xfId="7" applyBorder="1" applyAlignment="1">
      <alignment horizontal="center" vertical="center" wrapText="1"/>
    </xf>
    <xf numFmtId="0" fontId="55" fillId="0" borderId="3" xfId="7" applyBorder="1" applyAlignment="1">
      <alignment horizontal="center" vertical="center" wrapText="1"/>
    </xf>
    <xf numFmtId="0" fontId="52" fillId="0" borderId="48" xfId="6" applyFont="1" applyBorder="1" applyAlignment="1">
      <alignment horizontal="center"/>
    </xf>
    <xf numFmtId="0" fontId="52" fillId="0" borderId="65" xfId="6" applyFont="1" applyBorder="1" applyAlignment="1">
      <alignment horizontal="center"/>
    </xf>
    <xf numFmtId="0" fontId="52" fillId="0" borderId="5" xfId="6" applyFont="1" applyBorder="1" applyAlignment="1">
      <alignment horizontal="center"/>
    </xf>
    <xf numFmtId="0" fontId="53" fillId="0" borderId="6" xfId="6" applyFont="1" applyBorder="1" applyAlignment="1">
      <alignment horizontal="center" vertical="center" wrapText="1"/>
    </xf>
    <xf numFmtId="0" fontId="52" fillId="0" borderId="6" xfId="6" applyFont="1" applyBorder="1" applyAlignment="1">
      <alignment horizontal="center" vertical="center"/>
    </xf>
    <xf numFmtId="0" fontId="52" fillId="0" borderId="3" xfId="6" applyFont="1" applyBorder="1" applyAlignment="1">
      <alignment horizontal="center" vertical="center"/>
    </xf>
    <xf numFmtId="0" fontId="52" fillId="0" borderId="6" xfId="6" applyFont="1" applyBorder="1" applyAlignment="1">
      <alignment vertical="center"/>
    </xf>
    <xf numFmtId="0" fontId="52" fillId="0" borderId="3" xfId="6" applyFont="1" applyBorder="1" applyAlignment="1">
      <alignment vertical="center"/>
    </xf>
    <xf numFmtId="0" fontId="52" fillId="0" borderId="48" xfId="6" applyFont="1" applyBorder="1" applyAlignment="1">
      <alignment horizontal="center" vertical="center"/>
    </xf>
    <xf numFmtId="0" fontId="55" fillId="0" borderId="65" xfId="7" applyBorder="1" applyAlignment="1">
      <alignment horizontal="center" vertical="center"/>
    </xf>
    <xf numFmtId="0" fontId="55" fillId="0" borderId="5" xfId="7" applyBorder="1" applyAlignment="1">
      <alignment horizontal="center" vertical="center"/>
    </xf>
    <xf numFmtId="0" fontId="57" fillId="0" borderId="0" xfId="6" applyFont="1" applyAlignment="1">
      <alignment horizontal="center"/>
    </xf>
    <xf numFmtId="0" fontId="49" fillId="0" borderId="0" xfId="6" applyFont="1" applyBorder="1" applyAlignment="1">
      <alignment horizontal="right"/>
    </xf>
    <xf numFmtId="0" fontId="52" fillId="0" borderId="0" xfId="6" applyFont="1" applyBorder="1" applyAlignment="1">
      <alignment horizontal="center"/>
    </xf>
    <xf numFmtId="0" fontId="52" fillId="0" borderId="0" xfId="6" applyFont="1" applyAlignment="1">
      <alignment horizontal="right"/>
    </xf>
    <xf numFmtId="0" fontId="20" fillId="0" borderId="33" xfId="5" applyFont="1" applyFill="1" applyBorder="1" applyAlignment="1" applyProtection="1">
      <alignment horizontal="left" vertical="center" indent="1"/>
    </xf>
    <xf numFmtId="0" fontId="20" fillId="0" borderId="43" xfId="5" applyFont="1" applyFill="1" applyBorder="1" applyAlignment="1" applyProtection="1">
      <alignment horizontal="left" vertical="center" indent="1"/>
    </xf>
    <xf numFmtId="0" fontId="20" fillId="0" borderId="35" xfId="5" applyFont="1" applyFill="1" applyBorder="1" applyAlignment="1" applyProtection="1">
      <alignment horizontal="left" vertical="center" indent="1"/>
    </xf>
    <xf numFmtId="0" fontId="23" fillId="0" borderId="0" xfId="5" applyFont="1" applyFill="1" applyAlignment="1" applyProtection="1">
      <alignment horizontal="center" wrapText="1"/>
    </xf>
    <xf numFmtId="0" fontId="23" fillId="0" borderId="0" xfId="5" applyFont="1" applyFill="1" applyAlignment="1" applyProtection="1">
      <alignment horizontal="center"/>
    </xf>
    <xf numFmtId="0" fontId="2" fillId="0" borderId="0" xfId="4" applyFont="1" applyFill="1" applyAlignment="1">
      <alignment horizontal="right"/>
    </xf>
    <xf numFmtId="164" fontId="12" fillId="0" borderId="0" xfId="0" applyNumberFormat="1" applyFont="1" applyFill="1" applyAlignment="1" applyProtection="1">
      <alignment horizontal="right" vertical="center" wrapText="1"/>
    </xf>
    <xf numFmtId="164" fontId="1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right"/>
    </xf>
    <xf numFmtId="0" fontId="3" fillId="0" borderId="0" xfId="0" applyFont="1" applyFill="1" applyAlignment="1" applyProtection="1">
      <alignment horizontal="right"/>
      <protection locked="0"/>
    </xf>
    <xf numFmtId="0" fontId="12" fillId="0" borderId="0" xfId="4" applyFont="1" applyFill="1" applyAlignment="1">
      <alignment horizontal="right"/>
    </xf>
    <xf numFmtId="0" fontId="12" fillId="0" borderId="0" xfId="5" applyFill="1" applyAlignment="1" applyProtection="1">
      <alignment horizontal="right"/>
    </xf>
    <xf numFmtId="0" fontId="12" fillId="0" borderId="0" xfId="4" applyFont="1" applyFill="1" applyAlignment="1" applyProtection="1">
      <alignment horizontal="right"/>
    </xf>
  </cellXfs>
  <cellStyles count="12">
    <cellStyle name="Ezres" xfId="1" builtinId="3"/>
    <cellStyle name="Ezres 2" xfId="8"/>
    <cellStyle name="Hiperhivatkozás" xfId="2"/>
    <cellStyle name="Már látott hiperhivatkozás" xfId="3"/>
    <cellStyle name="Normál" xfId="0" builtinId="0"/>
    <cellStyle name="Normál 11" xfId="9"/>
    <cellStyle name="Normál 2" xfId="7"/>
    <cellStyle name="Normál 2 2" xfId="10"/>
    <cellStyle name="Normál 8" xfId="11"/>
    <cellStyle name="Normál_2010. évi közvetett támogatás 15. számú melléklet" xfId="6"/>
    <cellStyle name="Normál_KVRENMUNKA" xfId="4"/>
    <cellStyle name="Normál_SEGEDLETEK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2000251</xdr:colOff>
      <xdr:row>6</xdr:row>
      <xdr:rowOff>31750</xdr:rowOff>
    </xdr:from>
    <xdr:ext cx="3063875" cy="960438"/>
    <xdr:sp macro="" textlink="">
      <xdr:nvSpPr>
        <xdr:cNvPr id="2" name="Szövegdoboz 1"/>
        <xdr:cNvSpPr txBox="1"/>
      </xdr:nvSpPr>
      <xdr:spPr>
        <a:xfrm rot="20110906">
          <a:off x="2317751" y="1444625"/>
          <a:ext cx="3063875" cy="9604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hu-HU" sz="3000">
              <a:solidFill>
                <a:schemeClr val="tx1">
                  <a:lumMod val="50000"/>
                  <a:lumOff val="50000"/>
                </a:schemeClr>
              </a:solidFill>
            </a:rPr>
            <a:t>N E M L E G E 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1130984</xdr:colOff>
      <xdr:row>5</xdr:row>
      <xdr:rowOff>331419</xdr:rowOff>
    </xdr:from>
    <xdr:ext cx="3063875" cy="487152"/>
    <xdr:sp macro="" textlink="">
      <xdr:nvSpPr>
        <xdr:cNvPr id="2" name="Szövegdoboz 1"/>
        <xdr:cNvSpPr txBox="1"/>
      </xdr:nvSpPr>
      <xdr:spPr>
        <a:xfrm rot="20110906">
          <a:off x="1456422" y="950544"/>
          <a:ext cx="3063875" cy="4871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hu-HU" sz="3000">
              <a:solidFill>
                <a:schemeClr val="tx1">
                  <a:lumMod val="50000"/>
                  <a:lumOff val="50000"/>
                </a:schemeClr>
              </a:solidFill>
            </a:rPr>
            <a:t>N E M L E G E 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1590675</xdr:colOff>
      <xdr:row>10</xdr:row>
      <xdr:rowOff>114299</xdr:rowOff>
    </xdr:from>
    <xdr:ext cx="3063875" cy="960438"/>
    <xdr:sp macro="" textlink="">
      <xdr:nvSpPr>
        <xdr:cNvPr id="2" name="Szövegdoboz 1"/>
        <xdr:cNvSpPr txBox="1"/>
      </xdr:nvSpPr>
      <xdr:spPr>
        <a:xfrm rot="20110906">
          <a:off x="1590675" y="1657349"/>
          <a:ext cx="3063875" cy="9604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hu-HU" sz="3000">
              <a:solidFill>
                <a:schemeClr val="tx1">
                  <a:lumMod val="50000"/>
                  <a:lumOff val="50000"/>
                </a:schemeClr>
              </a:solidFill>
            </a:rPr>
            <a:t>N E M L E G E 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2828192</xdr:colOff>
      <xdr:row>12</xdr:row>
      <xdr:rowOff>14655</xdr:rowOff>
    </xdr:from>
    <xdr:ext cx="3063875" cy="960438"/>
    <xdr:sp macro="" textlink="">
      <xdr:nvSpPr>
        <xdr:cNvPr id="2" name="Szövegdoboz 1"/>
        <xdr:cNvSpPr txBox="1"/>
      </xdr:nvSpPr>
      <xdr:spPr>
        <a:xfrm rot="20110906">
          <a:off x="3619500" y="2410559"/>
          <a:ext cx="3063875" cy="9604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hu-HU" sz="3000">
              <a:solidFill>
                <a:schemeClr val="tx1">
                  <a:lumMod val="50000"/>
                  <a:lumOff val="50000"/>
                </a:schemeClr>
              </a:solidFill>
            </a:rPr>
            <a:t>N E M L E G E 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2935780</xdr:colOff>
      <xdr:row>11</xdr:row>
      <xdr:rowOff>93607</xdr:rowOff>
    </xdr:from>
    <xdr:ext cx="3063875" cy="960438"/>
    <xdr:sp macro="" textlink="">
      <xdr:nvSpPr>
        <xdr:cNvPr id="2" name="Szövegdoboz 1"/>
        <xdr:cNvSpPr txBox="1"/>
      </xdr:nvSpPr>
      <xdr:spPr>
        <a:xfrm rot="20110906">
          <a:off x="3729530" y="2379607"/>
          <a:ext cx="3063875" cy="9604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hu-HU" sz="3000">
              <a:solidFill>
                <a:schemeClr val="tx1">
                  <a:lumMod val="50000"/>
                  <a:lumOff val="50000"/>
                </a:schemeClr>
              </a:solidFill>
            </a:rPr>
            <a:t>N E M L E G E 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A5" sqref="A5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136</v>
      </c>
    </row>
    <row r="4" spans="1:2">
      <c r="A4" s="134"/>
      <c r="B4" s="134"/>
    </row>
    <row r="5" spans="1:2" s="146" customFormat="1" ht="15.75">
      <c r="A5" s="84" t="s">
        <v>545</v>
      </c>
      <c r="B5" s="145"/>
    </row>
    <row r="6" spans="1:2">
      <c r="A6" s="134"/>
      <c r="B6" s="134"/>
    </row>
    <row r="7" spans="1:2">
      <c r="A7" s="134" t="s">
        <v>530</v>
      </c>
      <c r="B7" s="134" t="s">
        <v>473</v>
      </c>
    </row>
    <row r="8" spans="1:2">
      <c r="A8" s="134" t="s">
        <v>531</v>
      </c>
      <c r="B8" s="134" t="s">
        <v>474</v>
      </c>
    </row>
    <row r="9" spans="1:2">
      <c r="A9" s="134" t="s">
        <v>532</v>
      </c>
      <c r="B9" s="134" t="s">
        <v>475</v>
      </c>
    </row>
    <row r="10" spans="1:2">
      <c r="A10" s="134"/>
      <c r="B10" s="134"/>
    </row>
    <row r="11" spans="1:2">
      <c r="A11" s="134"/>
      <c r="B11" s="134"/>
    </row>
    <row r="12" spans="1:2" s="146" customFormat="1" ht="15.75">
      <c r="A12" s="84" t="str">
        <f>+CONCATENATE(LEFT(A5,4),". évi előirányzat KIADÁSOK")</f>
        <v>2016. évi előirányzat KIADÁSOK</v>
      </c>
      <c r="B12" s="145"/>
    </row>
    <row r="13" spans="1:2">
      <c r="A13" s="134"/>
      <c r="B13" s="134"/>
    </row>
    <row r="14" spans="1:2">
      <c r="A14" s="134" t="s">
        <v>533</v>
      </c>
      <c r="B14" s="134" t="s">
        <v>476</v>
      </c>
    </row>
    <row r="15" spans="1:2">
      <c r="A15" s="134" t="s">
        <v>534</v>
      </c>
      <c r="B15" s="134" t="s">
        <v>477</v>
      </c>
    </row>
    <row r="16" spans="1:2">
      <c r="A16" s="134" t="s">
        <v>535</v>
      </c>
      <c r="B16" s="134" t="s">
        <v>478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F21"/>
  <sheetViews>
    <sheetView view="pageBreakPreview" zoomScale="60" zoomScaleNormal="100" workbookViewId="0">
      <selection activeCell="F2" sqref="F2"/>
    </sheetView>
  </sheetViews>
  <sheetFormatPr defaultRowHeight="15"/>
  <cols>
    <col min="1" max="1" width="5.6640625" style="148" customWidth="1"/>
    <col min="2" max="2" width="68.6640625" style="148" customWidth="1"/>
    <col min="3" max="6" width="11.5" style="148" customWidth="1"/>
    <col min="7" max="16384" width="9.33203125" style="148"/>
  </cols>
  <sheetData>
    <row r="1" spans="1:6">
      <c r="F1" s="763" t="s">
        <v>721</v>
      </c>
    </row>
    <row r="4" spans="1:6" ht="54" customHeight="1">
      <c r="A4" s="684" t="s">
        <v>701</v>
      </c>
      <c r="B4" s="684"/>
      <c r="C4" s="684"/>
      <c r="D4" s="684"/>
      <c r="E4" s="684"/>
      <c r="F4" s="684"/>
    </row>
    <row r="5" spans="1:6" ht="15.95" customHeight="1" thickBot="1">
      <c r="A5" s="149"/>
      <c r="B5" s="149"/>
      <c r="D5" s="155"/>
      <c r="F5" s="160" t="s">
        <v>49</v>
      </c>
    </row>
    <row r="6" spans="1:6" ht="26.25" customHeight="1" thickBot="1">
      <c r="A6" s="179" t="s">
        <v>12</v>
      </c>
      <c r="B6" s="181" t="s">
        <v>172</v>
      </c>
      <c r="C6" s="631" t="str">
        <f>+'1.1.sz.mell.'!C4</f>
        <v>2016. évi előirányzat</v>
      </c>
      <c r="D6" s="631" t="s">
        <v>703</v>
      </c>
      <c r="E6" s="631" t="s">
        <v>704</v>
      </c>
      <c r="F6" s="629" t="s">
        <v>705</v>
      </c>
    </row>
    <row r="7" spans="1:6" ht="15.75" thickBot="1">
      <c r="A7" s="182"/>
      <c r="B7" s="516" t="s">
        <v>479</v>
      </c>
      <c r="C7" s="632" t="s">
        <v>480</v>
      </c>
      <c r="D7" s="632" t="s">
        <v>480</v>
      </c>
      <c r="E7" s="632" t="s">
        <v>480</v>
      </c>
      <c r="F7" s="630" t="s">
        <v>480</v>
      </c>
    </row>
    <row r="8" spans="1:6">
      <c r="A8" s="183" t="s">
        <v>14</v>
      </c>
      <c r="B8" s="641" t="s">
        <v>488</v>
      </c>
      <c r="C8" s="633">
        <v>219450</v>
      </c>
      <c r="D8" s="638">
        <v>225400</v>
      </c>
      <c r="E8" s="638">
        <v>230900</v>
      </c>
      <c r="F8" s="622">
        <v>236600</v>
      </c>
    </row>
    <row r="9" spans="1:6" ht="24.75">
      <c r="A9" s="184" t="s">
        <v>15</v>
      </c>
      <c r="B9" s="642" t="s">
        <v>229</v>
      </c>
      <c r="C9" s="634"/>
      <c r="D9" s="634"/>
      <c r="E9" s="634"/>
      <c r="F9" s="623"/>
    </row>
    <row r="10" spans="1:6">
      <c r="A10" s="184" t="s">
        <v>16</v>
      </c>
      <c r="B10" s="643" t="s">
        <v>489</v>
      </c>
      <c r="C10" s="634"/>
      <c r="D10" s="634"/>
      <c r="E10" s="634"/>
      <c r="F10" s="623"/>
    </row>
    <row r="11" spans="1:6" ht="24.75">
      <c r="A11" s="184" t="s">
        <v>17</v>
      </c>
      <c r="B11" s="643" t="s">
        <v>231</v>
      </c>
      <c r="C11" s="634"/>
      <c r="D11" s="634"/>
      <c r="E11" s="634"/>
      <c r="F11" s="623"/>
    </row>
    <row r="12" spans="1:6">
      <c r="A12" s="185" t="s">
        <v>18</v>
      </c>
      <c r="B12" s="643" t="s">
        <v>230</v>
      </c>
      <c r="C12" s="635">
        <v>800</v>
      </c>
      <c r="D12" s="635">
        <v>500</v>
      </c>
      <c r="E12" s="635">
        <v>500</v>
      </c>
      <c r="F12" s="624">
        <v>500</v>
      </c>
    </row>
    <row r="13" spans="1:6" ht="15.75" thickBot="1">
      <c r="A13" s="185" t="s">
        <v>19</v>
      </c>
      <c r="B13" s="644" t="s">
        <v>490</v>
      </c>
      <c r="C13" s="635"/>
      <c r="D13" s="635"/>
      <c r="E13" s="635"/>
      <c r="F13" s="624"/>
    </row>
    <row r="14" spans="1:6" ht="15.75" thickBot="1">
      <c r="A14" s="182"/>
      <c r="B14" s="645" t="s">
        <v>702</v>
      </c>
      <c r="C14" s="636">
        <f>SUM(C8:C13)</f>
        <v>220250</v>
      </c>
      <c r="D14" s="636">
        <f t="shared" ref="D14:F14" si="0">SUM(D8:D13)</f>
        <v>225900</v>
      </c>
      <c r="E14" s="636">
        <f t="shared" si="0"/>
        <v>231400</v>
      </c>
      <c r="F14" s="640">
        <f t="shared" si="0"/>
        <v>237100</v>
      </c>
    </row>
    <row r="15" spans="1:6" ht="15.75" thickBot="1">
      <c r="A15" s="182" t="s">
        <v>20</v>
      </c>
      <c r="B15" s="646" t="s">
        <v>520</v>
      </c>
      <c r="C15" s="637">
        <v>57479</v>
      </c>
      <c r="D15" s="639">
        <v>57500</v>
      </c>
      <c r="E15" s="639">
        <v>58500</v>
      </c>
      <c r="F15" s="621">
        <v>60000</v>
      </c>
    </row>
    <row r="16" spans="1:6" ht="15.75" thickBot="1">
      <c r="A16" s="696" t="s">
        <v>175</v>
      </c>
      <c r="B16" s="697"/>
      <c r="C16" s="636">
        <f>C14+C15</f>
        <v>277729</v>
      </c>
      <c r="D16" s="636">
        <f t="shared" ref="D16:F16" si="1">D14+D15</f>
        <v>283400</v>
      </c>
      <c r="E16" s="636">
        <f t="shared" si="1"/>
        <v>289900</v>
      </c>
      <c r="F16" s="640">
        <f t="shared" si="1"/>
        <v>297100</v>
      </c>
    </row>
    <row r="17" spans="1:6" s="626" customFormat="1">
      <c r="A17" s="625"/>
      <c r="C17" s="627"/>
      <c r="D17" s="627"/>
      <c r="E17" s="627"/>
      <c r="F17" s="627"/>
    </row>
    <row r="18" spans="1:6" s="626" customFormat="1">
      <c r="A18" s="625"/>
      <c r="B18" s="628"/>
      <c r="C18" s="627"/>
      <c r="D18" s="627"/>
      <c r="E18" s="627"/>
      <c r="F18" s="627"/>
    </row>
    <row r="19" spans="1:6" s="626" customFormat="1" ht="15.75" thickBot="1">
      <c r="A19" s="625"/>
      <c r="B19" s="628"/>
      <c r="C19" s="627"/>
      <c r="D19" s="627"/>
      <c r="E19" s="627"/>
      <c r="F19" s="160" t="s">
        <v>49</v>
      </c>
    </row>
    <row r="20" spans="1:6" ht="15.75" thickBot="1">
      <c r="A20" s="699" t="s">
        <v>706</v>
      </c>
      <c r="B20" s="700"/>
      <c r="C20" s="647">
        <f>C16/2</f>
        <v>138864.5</v>
      </c>
      <c r="D20" s="647">
        <f t="shared" ref="D20:E20" si="2">D16/2</f>
        <v>141700</v>
      </c>
      <c r="E20" s="647">
        <f t="shared" si="2"/>
        <v>144950</v>
      </c>
      <c r="F20" s="647">
        <f>F16/2</f>
        <v>148550</v>
      </c>
    </row>
    <row r="21" spans="1:6" ht="23.25" customHeight="1">
      <c r="A21" s="698" t="s">
        <v>204</v>
      </c>
      <c r="B21" s="698"/>
      <c r="C21" s="698"/>
    </row>
  </sheetData>
  <mergeCells count="4">
    <mergeCell ref="A16:B16"/>
    <mergeCell ref="A21:C21"/>
    <mergeCell ref="A4:F4"/>
    <mergeCell ref="A20:B20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73" orientation="portrait" r:id="rId1"/>
  <headerFooter alignWithMargins="0">
    <oddHeader>&amp;R&amp;"Times New Roman CE,Félkövér dőlt"&amp;11 4. melléklet a 1/2016. (II.16.)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11"/>
  <sheetViews>
    <sheetView view="pageBreakPreview" zoomScale="60" zoomScaleNormal="100" workbookViewId="0">
      <selection activeCell="C2" sqref="C2"/>
    </sheetView>
  </sheetViews>
  <sheetFormatPr defaultRowHeight="15"/>
  <cols>
    <col min="1" max="1" width="5.6640625" style="148" customWidth="1"/>
    <col min="2" max="2" width="66.83203125" style="148" customWidth="1"/>
    <col min="3" max="3" width="27" style="148" customWidth="1"/>
    <col min="4" max="16384" width="9.33203125" style="148"/>
  </cols>
  <sheetData>
    <row r="1" spans="1:4">
      <c r="C1" s="763" t="s">
        <v>720</v>
      </c>
    </row>
    <row r="4" spans="1:4" ht="33" customHeight="1">
      <c r="A4" s="684" t="str">
        <f>+CONCATENATE("Balatonszárszó Önkormányzat ",CONCATENATE(LEFT(ÖSSZEFÜGGÉSEK!A5,4),". évi adósságot keletkeztető fejlesztési céljai"))</f>
        <v>Balatonszárszó Önkormányzat 2016. évi adósságot keletkeztető fejlesztési céljai</v>
      </c>
      <c r="B4" s="684"/>
      <c r="C4" s="684"/>
    </row>
    <row r="5" spans="1:4" ht="15.95" customHeight="1" thickBot="1">
      <c r="A5" s="149"/>
      <c r="B5" s="149"/>
      <c r="C5" s="160" t="s">
        <v>49</v>
      </c>
      <c r="D5" s="155"/>
    </row>
    <row r="6" spans="1:4" ht="26.25" customHeight="1" thickBot="1">
      <c r="A6" s="179" t="s">
        <v>12</v>
      </c>
      <c r="B6" s="180" t="s">
        <v>176</v>
      </c>
      <c r="C6" s="181" t="s">
        <v>202</v>
      </c>
    </row>
    <row r="7" spans="1:4" ht="15.75" thickBot="1">
      <c r="A7" s="182"/>
      <c r="B7" s="515" t="s">
        <v>479</v>
      </c>
      <c r="C7" s="516" t="s">
        <v>480</v>
      </c>
    </row>
    <row r="8" spans="1:4">
      <c r="A8" s="183" t="s">
        <v>14</v>
      </c>
      <c r="B8" s="190"/>
      <c r="C8" s="187"/>
    </row>
    <row r="9" spans="1:4">
      <c r="A9" s="184" t="s">
        <v>15</v>
      </c>
      <c r="B9" s="191"/>
      <c r="C9" s="188"/>
    </row>
    <row r="10" spans="1:4" ht="15.75" thickBot="1">
      <c r="A10" s="185" t="s">
        <v>16</v>
      </c>
      <c r="B10" s="192"/>
      <c r="C10" s="189"/>
    </row>
    <row r="11" spans="1:4" s="464" customFormat="1" ht="17.25" customHeight="1" thickBot="1">
      <c r="A11" s="465" t="s">
        <v>17</v>
      </c>
      <c r="B11" s="133" t="s">
        <v>177</v>
      </c>
      <c r="C11" s="186">
        <f>SUM(C8:C10)</f>
        <v>0</v>
      </c>
    </row>
  </sheetData>
  <mergeCells count="1">
    <mergeCell ref="A4:C4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1/2016. (II.16.) önkormányzati rendelethez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53"/>
  <sheetViews>
    <sheetView zoomScaleNormal="100" workbookViewId="0">
      <selection activeCell="B9" sqref="B9"/>
    </sheetView>
  </sheetViews>
  <sheetFormatPr defaultRowHeight="12.75"/>
  <cols>
    <col min="1" max="1" width="47.1640625" style="40" customWidth="1"/>
    <col min="2" max="2" width="15.6640625" style="39" customWidth="1"/>
    <col min="3" max="3" width="16.33203125" style="39" customWidth="1"/>
    <col min="4" max="4" width="18" style="39" customWidth="1"/>
    <col min="5" max="5" width="16.6640625" style="39" customWidth="1"/>
    <col min="6" max="6" width="18.83203125" style="50" customWidth="1"/>
    <col min="7" max="8" width="12.83203125" style="39" customWidth="1"/>
    <col min="9" max="9" width="13.83203125" style="39" customWidth="1"/>
    <col min="10" max="16384" width="9.33203125" style="39"/>
  </cols>
  <sheetData>
    <row r="1" spans="1:6" ht="15.75">
      <c r="C1" s="764" t="s">
        <v>722</v>
      </c>
      <c r="D1" s="764"/>
      <c r="E1" s="764"/>
      <c r="F1" s="764"/>
    </row>
    <row r="3" spans="1:6">
      <c r="F3" s="529" t="s">
        <v>583</v>
      </c>
    </row>
    <row r="4" spans="1:6" ht="25.5" customHeight="1">
      <c r="A4" s="701" t="s">
        <v>0</v>
      </c>
      <c r="B4" s="701"/>
      <c r="C4" s="701"/>
      <c r="D4" s="701"/>
      <c r="E4" s="701"/>
      <c r="F4" s="701"/>
    </row>
    <row r="5" spans="1:6" ht="16.5" customHeight="1" thickBot="1">
      <c r="A5" s="193"/>
      <c r="B5" s="50"/>
      <c r="C5" s="50"/>
      <c r="D5" s="50"/>
      <c r="E5" s="50"/>
      <c r="F5" s="46" t="s">
        <v>56</v>
      </c>
    </row>
    <row r="6" spans="1:6" s="41" customFormat="1" ht="44.25" customHeight="1" thickBot="1">
      <c r="A6" s="194" t="s">
        <v>60</v>
      </c>
      <c r="B6" s="195" t="s">
        <v>61</v>
      </c>
      <c r="C6" s="195" t="s">
        <v>62</v>
      </c>
      <c r="D6" s="195" t="str">
        <f>+CONCATENATE("Felhasználás   ",LEFT(ÖSSZEFÜGGÉSEK!A5,4)-1,". XII. 31-ig")</f>
        <v>Felhasználás   2015. XII. 31-ig</v>
      </c>
      <c r="E6" s="195" t="str">
        <f>+'1.1.sz.mell.'!C4</f>
        <v>2016. évi előirányzat</v>
      </c>
      <c r="F6" s="47" t="str">
        <f>+CONCATENATE(LEFT(ÖSSZEFÜGGÉSEK!A5,4),". utáni szükséglet")</f>
        <v>2016. utáni szükséglet</v>
      </c>
    </row>
    <row r="7" spans="1:6" s="50" customFormat="1" ht="12" customHeight="1" thickBot="1">
      <c r="A7" s="48" t="s">
        <v>479</v>
      </c>
      <c r="B7" s="49" t="s">
        <v>480</v>
      </c>
      <c r="C7" s="49" t="s">
        <v>481</v>
      </c>
      <c r="D7" s="49" t="s">
        <v>483</v>
      </c>
      <c r="E7" s="49" t="s">
        <v>482</v>
      </c>
      <c r="F7" s="519" t="s">
        <v>549</v>
      </c>
    </row>
    <row r="8" spans="1:6" ht="15.95" customHeight="1">
      <c r="A8" s="521" t="s">
        <v>552</v>
      </c>
      <c r="B8" s="28"/>
      <c r="C8" s="467"/>
      <c r="D8" s="28"/>
      <c r="E8" s="28"/>
      <c r="F8" s="51">
        <f>B8-D8-E8</f>
        <v>0</v>
      </c>
    </row>
    <row r="9" spans="1:6" ht="15.95" customHeight="1">
      <c r="A9" s="523" t="s">
        <v>559</v>
      </c>
      <c r="B9" s="28"/>
      <c r="C9" s="467"/>
      <c r="D9" s="28"/>
      <c r="E9" s="28"/>
      <c r="F9" s="51">
        <f>B9-D9-E9</f>
        <v>0</v>
      </c>
    </row>
    <row r="10" spans="1:6" ht="15.95" customHeight="1">
      <c r="A10" s="466" t="s">
        <v>553</v>
      </c>
      <c r="B10" s="28">
        <v>381</v>
      </c>
      <c r="C10" s="467" t="s">
        <v>556</v>
      </c>
      <c r="D10" s="28"/>
      <c r="E10" s="28">
        <v>381</v>
      </c>
      <c r="F10" s="51"/>
    </row>
    <row r="11" spans="1:6" ht="15.95" customHeight="1">
      <c r="A11" s="466" t="s">
        <v>554</v>
      </c>
      <c r="B11" s="28">
        <v>127</v>
      </c>
      <c r="C11" s="467" t="s">
        <v>556</v>
      </c>
      <c r="D11" s="28"/>
      <c r="E11" s="28">
        <v>127</v>
      </c>
      <c r="F11" s="51">
        <f>B11-D11-E11</f>
        <v>0</v>
      </c>
    </row>
    <row r="12" spans="1:6" ht="15.95" customHeight="1">
      <c r="A12" s="524" t="s">
        <v>555</v>
      </c>
      <c r="B12" s="28">
        <v>127</v>
      </c>
      <c r="C12" s="467" t="s">
        <v>556</v>
      </c>
      <c r="D12" s="28"/>
      <c r="E12" s="28">
        <v>127</v>
      </c>
      <c r="F12" s="51">
        <f>B12-D12-E12</f>
        <v>0</v>
      </c>
    </row>
    <row r="13" spans="1:6" ht="15.95" customHeight="1">
      <c r="A13" s="523" t="s">
        <v>560</v>
      </c>
      <c r="B13" s="28"/>
      <c r="C13" s="467"/>
      <c r="D13" s="28"/>
      <c r="E13" s="28"/>
      <c r="F13" s="51"/>
    </row>
    <row r="14" spans="1:6" ht="15.95" customHeight="1">
      <c r="A14" s="525" t="s">
        <v>555</v>
      </c>
      <c r="B14" s="28">
        <v>320</v>
      </c>
      <c r="C14" s="467" t="s">
        <v>556</v>
      </c>
      <c r="D14" s="28"/>
      <c r="E14" s="28">
        <v>320</v>
      </c>
      <c r="F14" s="51"/>
    </row>
    <row r="15" spans="1:6" ht="15.95" customHeight="1">
      <c r="A15" s="526" t="s">
        <v>561</v>
      </c>
      <c r="B15" s="28"/>
      <c r="C15" s="467"/>
      <c r="D15" s="28"/>
      <c r="E15" s="28"/>
      <c r="F15" s="51"/>
    </row>
    <row r="16" spans="1:6" ht="15.95" customHeight="1">
      <c r="A16" s="466" t="s">
        <v>557</v>
      </c>
      <c r="B16" s="28">
        <v>635</v>
      </c>
      <c r="C16" s="467" t="s">
        <v>556</v>
      </c>
      <c r="D16" s="28"/>
      <c r="E16" s="28">
        <v>635</v>
      </c>
      <c r="F16" s="51">
        <f t="shared" ref="F16:F25" si="0">B16-D16-E16</f>
        <v>0</v>
      </c>
    </row>
    <row r="17" spans="1:6" ht="15.95" customHeight="1">
      <c r="A17" s="525" t="s">
        <v>562</v>
      </c>
      <c r="B17" s="28">
        <v>6868</v>
      </c>
      <c r="C17" s="467" t="s">
        <v>556</v>
      </c>
      <c r="D17" s="28"/>
      <c r="E17" s="28">
        <v>6868</v>
      </c>
      <c r="F17" s="51">
        <f t="shared" si="0"/>
        <v>0</v>
      </c>
    </row>
    <row r="18" spans="1:6" ht="15.95" customHeight="1">
      <c r="A18" s="526" t="s">
        <v>563</v>
      </c>
      <c r="B18" s="28"/>
      <c r="C18" s="467"/>
      <c r="D18" s="28"/>
      <c r="E18" s="28"/>
      <c r="F18" s="51">
        <f t="shared" si="0"/>
        <v>0</v>
      </c>
    </row>
    <row r="19" spans="1:6" ht="15.95" customHeight="1">
      <c r="A19" s="466" t="s">
        <v>558</v>
      </c>
      <c r="B19" s="28">
        <v>1200</v>
      </c>
      <c r="C19" s="467" t="s">
        <v>556</v>
      </c>
      <c r="D19" s="28"/>
      <c r="E19" s="28">
        <v>1200</v>
      </c>
      <c r="F19" s="51">
        <f t="shared" si="0"/>
        <v>0</v>
      </c>
    </row>
    <row r="20" spans="1:6" ht="15.95" customHeight="1">
      <c r="A20" s="524" t="s">
        <v>555</v>
      </c>
      <c r="B20" s="28">
        <v>635</v>
      </c>
      <c r="C20" s="467" t="s">
        <v>556</v>
      </c>
      <c r="D20" s="28"/>
      <c r="E20" s="28">
        <v>635</v>
      </c>
      <c r="F20" s="51">
        <f t="shared" si="0"/>
        <v>0</v>
      </c>
    </row>
    <row r="21" spans="1:6" ht="15.95" customHeight="1">
      <c r="A21" s="526" t="s">
        <v>564</v>
      </c>
      <c r="B21" s="28"/>
      <c r="C21" s="467"/>
      <c r="D21" s="28"/>
      <c r="E21" s="28"/>
      <c r="F21" s="51">
        <f t="shared" si="0"/>
        <v>0</v>
      </c>
    </row>
    <row r="22" spans="1:6" ht="15.95" customHeight="1">
      <c r="A22" s="524" t="s">
        <v>555</v>
      </c>
      <c r="B22" s="28">
        <v>127</v>
      </c>
      <c r="C22" s="467" t="s">
        <v>556</v>
      </c>
      <c r="D22" s="28"/>
      <c r="E22" s="28">
        <v>127</v>
      </c>
      <c r="F22" s="51">
        <f t="shared" si="0"/>
        <v>0</v>
      </c>
    </row>
    <row r="23" spans="1:6" ht="15.95" customHeight="1">
      <c r="A23" s="526" t="s">
        <v>565</v>
      </c>
      <c r="B23" s="28"/>
      <c r="C23" s="467"/>
      <c r="D23" s="28"/>
      <c r="E23" s="28"/>
      <c r="F23" s="51">
        <f t="shared" si="0"/>
        <v>0</v>
      </c>
    </row>
    <row r="24" spans="1:6" ht="15.95" customHeight="1">
      <c r="A24" s="466" t="s">
        <v>566</v>
      </c>
      <c r="B24" s="28">
        <v>5080</v>
      </c>
      <c r="C24" s="467" t="s">
        <v>556</v>
      </c>
      <c r="D24" s="28"/>
      <c r="E24" s="28">
        <v>5080</v>
      </c>
      <c r="F24" s="51">
        <f t="shared" si="0"/>
        <v>0</v>
      </c>
    </row>
    <row r="25" spans="1:6" ht="15.95" customHeight="1" thickBot="1">
      <c r="A25" s="52"/>
      <c r="B25" s="29"/>
      <c r="C25" s="468"/>
      <c r="D25" s="29"/>
      <c r="E25" s="29"/>
      <c r="F25" s="53">
        <f t="shared" si="0"/>
        <v>0</v>
      </c>
    </row>
    <row r="26" spans="1:6" s="56" customFormat="1" ht="18" customHeight="1" thickBot="1">
      <c r="A26" s="196" t="s">
        <v>59</v>
      </c>
      <c r="B26" s="54">
        <f>SUM(B8:B25)</f>
        <v>15500</v>
      </c>
      <c r="C26" s="121"/>
      <c r="D26" s="54">
        <f>SUM(D8:D25)</f>
        <v>0</v>
      </c>
      <c r="E26" s="54">
        <f>SUM(E8:E25)</f>
        <v>15500</v>
      </c>
      <c r="F26" s="55">
        <f>SUM(F8:F25)</f>
        <v>0</v>
      </c>
    </row>
    <row r="27" spans="1:6">
      <c r="F27" s="529" t="s">
        <v>582</v>
      </c>
    </row>
    <row r="29" spans="1:6" ht="14.25" thickBot="1">
      <c r="A29" s="193"/>
      <c r="B29" s="50"/>
      <c r="C29" s="50"/>
      <c r="D29" s="50"/>
      <c r="E29" s="50"/>
      <c r="F29" s="46" t="s">
        <v>56</v>
      </c>
    </row>
    <row r="30" spans="1:6" ht="36.75" thickBot="1">
      <c r="A30" s="194" t="s">
        <v>60</v>
      </c>
      <c r="B30" s="195" t="s">
        <v>61</v>
      </c>
      <c r="C30" s="195" t="s">
        <v>62</v>
      </c>
      <c r="D30" s="195" t="s">
        <v>574</v>
      </c>
      <c r="E30" s="195" t="s">
        <v>575</v>
      </c>
      <c r="F30" s="47" t="s">
        <v>577</v>
      </c>
    </row>
    <row r="31" spans="1:6" ht="13.5" thickBot="1">
      <c r="A31" s="48" t="s">
        <v>479</v>
      </c>
      <c r="B31" s="49" t="s">
        <v>480</v>
      </c>
      <c r="C31" s="49" t="s">
        <v>481</v>
      </c>
      <c r="D31" s="49" t="s">
        <v>483</v>
      </c>
      <c r="E31" s="49" t="s">
        <v>482</v>
      </c>
      <c r="F31" s="519" t="s">
        <v>549</v>
      </c>
    </row>
    <row r="32" spans="1:6">
      <c r="A32" s="521" t="s">
        <v>568</v>
      </c>
      <c r="B32" s="28"/>
      <c r="C32" s="467"/>
      <c r="D32" s="28"/>
      <c r="E32" s="28"/>
      <c r="F32" s="51">
        <f>B32-D32-E32</f>
        <v>0</v>
      </c>
    </row>
    <row r="33" spans="1:6" ht="22.5">
      <c r="A33" s="523" t="s">
        <v>570</v>
      </c>
      <c r="B33" s="28"/>
      <c r="C33" s="467"/>
      <c r="D33" s="28"/>
      <c r="E33" s="28"/>
      <c r="F33" s="51">
        <f>B33-D33-E33</f>
        <v>0</v>
      </c>
    </row>
    <row r="34" spans="1:6">
      <c r="A34" s="466" t="s">
        <v>569</v>
      </c>
      <c r="B34" s="28">
        <v>127</v>
      </c>
      <c r="C34" s="467" t="s">
        <v>556</v>
      </c>
      <c r="D34" s="28"/>
      <c r="E34" s="28">
        <v>127</v>
      </c>
      <c r="F34" s="51"/>
    </row>
    <row r="35" spans="1:6">
      <c r="A35" s="524" t="s">
        <v>555</v>
      </c>
      <c r="B35" s="28">
        <v>254</v>
      </c>
      <c r="C35" s="467" t="s">
        <v>556</v>
      </c>
      <c r="D35" s="28"/>
      <c r="E35" s="28">
        <v>254</v>
      </c>
      <c r="F35" s="51">
        <f>B35-D35-E35</f>
        <v>0</v>
      </c>
    </row>
    <row r="36" spans="1:6">
      <c r="A36" s="526"/>
      <c r="B36" s="28"/>
      <c r="C36" s="467"/>
      <c r="D36" s="28"/>
      <c r="E36" s="28"/>
      <c r="F36" s="51">
        <f>B36-D36-E36</f>
        <v>0</v>
      </c>
    </row>
    <row r="37" spans="1:6">
      <c r="A37" s="466"/>
      <c r="B37" s="28"/>
      <c r="C37" s="467"/>
      <c r="D37" s="28"/>
      <c r="E37" s="28"/>
      <c r="F37" s="51">
        <f>B37-D37-E37</f>
        <v>0</v>
      </c>
    </row>
    <row r="38" spans="1:6" ht="13.5" thickBot="1">
      <c r="A38" s="52"/>
      <c r="B38" s="29"/>
      <c r="C38" s="468"/>
      <c r="D38" s="29"/>
      <c r="E38" s="29"/>
      <c r="F38" s="53">
        <f>B38-D38-E38</f>
        <v>0</v>
      </c>
    </row>
    <row r="39" spans="1:6" ht="13.5" thickBot="1">
      <c r="A39" s="196" t="s">
        <v>59</v>
      </c>
      <c r="B39" s="54">
        <f>SUM(B32:B38)</f>
        <v>381</v>
      </c>
      <c r="C39" s="121"/>
      <c r="D39" s="54">
        <f>SUM(D32:D38)</f>
        <v>0</v>
      </c>
      <c r="E39" s="54">
        <f>SUM(E32:E38)</f>
        <v>381</v>
      </c>
      <c r="F39" s="55">
        <f>SUM(F32:F38)</f>
        <v>0</v>
      </c>
    </row>
    <row r="40" spans="1:6">
      <c r="A40" s="527"/>
      <c r="B40" s="528"/>
      <c r="C40" s="528"/>
      <c r="D40" s="528"/>
      <c r="E40" s="528"/>
      <c r="F40" s="528"/>
    </row>
    <row r="42" spans="1:6" ht="14.25" thickBot="1">
      <c r="A42" s="193"/>
      <c r="B42" s="50"/>
      <c r="C42" s="50"/>
      <c r="D42" s="50"/>
      <c r="E42" s="50"/>
      <c r="F42" s="46" t="s">
        <v>56</v>
      </c>
    </row>
    <row r="43" spans="1:6" ht="36.75" thickBot="1">
      <c r="A43" s="194" t="s">
        <v>60</v>
      </c>
      <c r="B43" s="195" t="s">
        <v>61</v>
      </c>
      <c r="C43" s="195" t="s">
        <v>62</v>
      </c>
      <c r="D43" s="195" t="s">
        <v>574</v>
      </c>
      <c r="E43" s="195" t="s">
        <v>575</v>
      </c>
      <c r="F43" s="47" t="s">
        <v>577</v>
      </c>
    </row>
    <row r="44" spans="1:6" ht="13.5" thickBot="1">
      <c r="A44" s="48" t="s">
        <v>479</v>
      </c>
      <c r="B44" s="49" t="s">
        <v>480</v>
      </c>
      <c r="C44" s="49" t="s">
        <v>481</v>
      </c>
      <c r="D44" s="49" t="s">
        <v>483</v>
      </c>
      <c r="E44" s="49" t="s">
        <v>482</v>
      </c>
      <c r="F44" s="519" t="s">
        <v>549</v>
      </c>
    </row>
    <row r="45" spans="1:6">
      <c r="A45" s="521" t="s">
        <v>571</v>
      </c>
      <c r="B45" s="28"/>
      <c r="C45" s="467"/>
      <c r="D45" s="28"/>
      <c r="E45" s="28"/>
      <c r="F45" s="51">
        <f>B45-D45-E45</f>
        <v>0</v>
      </c>
    </row>
    <row r="46" spans="1:6">
      <c r="A46" s="523" t="s">
        <v>572</v>
      </c>
      <c r="B46" s="28"/>
      <c r="C46" s="467"/>
      <c r="D46" s="28"/>
      <c r="E46" s="28"/>
      <c r="F46" s="51">
        <f>B46-D46-E46</f>
        <v>0</v>
      </c>
    </row>
    <row r="47" spans="1:6">
      <c r="A47" s="524" t="s">
        <v>555</v>
      </c>
      <c r="B47" s="28">
        <v>300</v>
      </c>
      <c r="C47" s="467" t="s">
        <v>556</v>
      </c>
      <c r="D47" s="28"/>
      <c r="E47" s="28">
        <v>300</v>
      </c>
      <c r="F47" s="51">
        <f>B47-D47-E47</f>
        <v>0</v>
      </c>
    </row>
    <row r="48" spans="1:6">
      <c r="A48" s="523" t="s">
        <v>578</v>
      </c>
      <c r="B48" s="28"/>
      <c r="C48" s="467"/>
      <c r="D48" s="28"/>
      <c r="E48" s="28"/>
      <c r="F48" s="51">
        <f>B48-D48-E48</f>
        <v>0</v>
      </c>
    </row>
    <row r="49" spans="1:6">
      <c r="A49" s="466" t="s">
        <v>581</v>
      </c>
      <c r="B49" s="28">
        <v>254</v>
      </c>
      <c r="C49" s="467" t="s">
        <v>556</v>
      </c>
      <c r="D49" s="28"/>
      <c r="E49" s="28">
        <v>254</v>
      </c>
      <c r="F49" s="51"/>
    </row>
    <row r="50" spans="1:6">
      <c r="A50" s="524" t="s">
        <v>579</v>
      </c>
      <c r="B50" s="28">
        <v>64</v>
      </c>
      <c r="C50" s="467" t="s">
        <v>556</v>
      </c>
      <c r="D50" s="28"/>
      <c r="E50" s="28">
        <v>64</v>
      </c>
      <c r="F50" s="51">
        <f>B50-D50-E50</f>
        <v>0</v>
      </c>
    </row>
    <row r="51" spans="1:6">
      <c r="A51" s="466" t="s">
        <v>580</v>
      </c>
      <c r="B51" s="28">
        <v>1778</v>
      </c>
      <c r="C51" s="467" t="s">
        <v>556</v>
      </c>
      <c r="D51" s="28"/>
      <c r="E51" s="28">
        <v>1778</v>
      </c>
      <c r="F51" s="51">
        <f>B51-D51-E51</f>
        <v>0</v>
      </c>
    </row>
    <row r="52" spans="1:6" ht="13.5" thickBot="1">
      <c r="A52" s="52"/>
      <c r="B52" s="29"/>
      <c r="C52" s="468"/>
      <c r="D52" s="29"/>
      <c r="E52" s="29"/>
      <c r="F52" s="53">
        <f>B52-D52-E52</f>
        <v>0</v>
      </c>
    </row>
    <row r="53" spans="1:6" ht="13.5" thickBot="1">
      <c r="A53" s="196" t="s">
        <v>59</v>
      </c>
      <c r="B53" s="54">
        <f>SUM(B45:B52)</f>
        <v>2396</v>
      </c>
      <c r="C53" s="121"/>
      <c r="D53" s="54">
        <f>SUM(D45:D52)</f>
        <v>0</v>
      </c>
      <c r="E53" s="54">
        <f>SUM(E45:E52)</f>
        <v>2396</v>
      </c>
      <c r="F53" s="55">
        <f>SUM(F45:F52)</f>
        <v>0</v>
      </c>
    </row>
  </sheetData>
  <mergeCells count="2">
    <mergeCell ref="A4:F4"/>
    <mergeCell ref="C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r:id="rId1"/>
  <headerFooter alignWithMargins="0">
    <oddHeader>&amp;R&amp;"Times New Roman CE,Félkövér dőlt"&amp;11 6. melléklet a 1/2016. (II.16.) önkormányzati rendelethez</oddHeader>
  </headerFooter>
  <rowBreaks count="1" manualBreakCount="1">
    <brk id="2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5"/>
  <sheetViews>
    <sheetView view="pageBreakPreview" zoomScale="60" zoomScaleNormal="100" workbookViewId="0">
      <selection activeCell="D2" sqref="D2"/>
    </sheetView>
  </sheetViews>
  <sheetFormatPr defaultRowHeight="12.75"/>
  <cols>
    <col min="1" max="1" width="60.6640625" style="40" customWidth="1"/>
    <col min="2" max="2" width="15.6640625" style="39" customWidth="1"/>
    <col min="3" max="3" width="16.33203125" style="39" customWidth="1"/>
    <col min="4" max="4" width="18" style="39" customWidth="1"/>
    <col min="5" max="5" width="16.6640625" style="39" customWidth="1"/>
    <col min="6" max="6" width="18.83203125" style="39" customWidth="1"/>
    <col min="7" max="8" width="12.83203125" style="39" customWidth="1"/>
    <col min="9" max="9" width="13.83203125" style="39" customWidth="1"/>
    <col min="10" max="16384" width="9.33203125" style="39"/>
  </cols>
  <sheetData>
    <row r="1" spans="1:6" ht="15.75">
      <c r="D1" s="765" t="s">
        <v>723</v>
      </c>
      <c r="E1" s="765"/>
      <c r="F1" s="765"/>
    </row>
    <row r="3" spans="1:6" ht="24.75" customHeight="1">
      <c r="A3" s="701" t="s">
        <v>1</v>
      </c>
      <c r="B3" s="701"/>
      <c r="C3" s="701"/>
      <c r="D3" s="701"/>
      <c r="E3" s="701"/>
      <c r="F3" s="701"/>
    </row>
    <row r="4" spans="1:6" ht="23.25" customHeight="1" thickBot="1">
      <c r="A4" s="193"/>
      <c r="B4" s="50"/>
      <c r="C4" s="50"/>
      <c r="D4" s="50"/>
      <c r="E4" s="50"/>
      <c r="F4" s="46" t="s">
        <v>56</v>
      </c>
    </row>
    <row r="5" spans="1:6" s="41" customFormat="1" ht="48.75" customHeight="1" thickBot="1">
      <c r="A5" s="194" t="s">
        <v>63</v>
      </c>
      <c r="B5" s="195" t="s">
        <v>61</v>
      </c>
      <c r="C5" s="195" t="s">
        <v>62</v>
      </c>
      <c r="D5" s="195" t="str">
        <f>+'6.sz.mell.'!D6</f>
        <v>Felhasználás   2015. XII. 31-ig</v>
      </c>
      <c r="E5" s="195" t="str">
        <f>+'6.sz.mell.'!E6</f>
        <v>2016. évi előirányzat</v>
      </c>
      <c r="F5" s="517" t="str">
        <f>+CONCATENATE(LEFT(ÖSSZEFÜGGÉSEK!A5,4),". utáni szükséglet ",CHAR(10),"")</f>
        <v xml:space="preserve">2016. utáni szükséglet 
</v>
      </c>
    </row>
    <row r="6" spans="1:6" s="50" customFormat="1" ht="15" customHeight="1" thickBot="1">
      <c r="A6" s="48" t="s">
        <v>479</v>
      </c>
      <c r="B6" s="49" t="s">
        <v>480</v>
      </c>
      <c r="C6" s="49" t="s">
        <v>481</v>
      </c>
      <c r="D6" s="49" t="s">
        <v>483</v>
      </c>
      <c r="E6" s="49" t="s">
        <v>482</v>
      </c>
      <c r="F6" s="520" t="s">
        <v>549</v>
      </c>
    </row>
    <row r="7" spans="1:6" ht="15.95" customHeight="1">
      <c r="A7" s="522" t="s">
        <v>552</v>
      </c>
      <c r="B7" s="58"/>
      <c r="C7" s="469"/>
      <c r="D7" s="58"/>
      <c r="E7" s="58"/>
      <c r="F7" s="59">
        <f t="shared" ref="F7:F13" si="0">B7-D7-E7</f>
        <v>0</v>
      </c>
    </row>
    <row r="8" spans="1:6" ht="15.95" customHeight="1">
      <c r="A8" s="526" t="s">
        <v>561</v>
      </c>
      <c r="B8" s="58"/>
      <c r="C8" s="469"/>
      <c r="D8" s="58"/>
      <c r="E8" s="58"/>
      <c r="F8" s="59">
        <f t="shared" si="0"/>
        <v>0</v>
      </c>
    </row>
    <row r="9" spans="1:6" ht="15.95" customHeight="1">
      <c r="A9" s="525" t="s">
        <v>562</v>
      </c>
      <c r="B9" s="58">
        <v>965</v>
      </c>
      <c r="C9" s="469" t="s">
        <v>556</v>
      </c>
      <c r="D9" s="58"/>
      <c r="E9" s="58">
        <v>965</v>
      </c>
      <c r="F9" s="59">
        <f t="shared" si="0"/>
        <v>0</v>
      </c>
    </row>
    <row r="10" spans="1:6" ht="15.95" customHeight="1">
      <c r="A10" s="526" t="s">
        <v>565</v>
      </c>
      <c r="B10" s="58"/>
      <c r="C10" s="469"/>
      <c r="D10" s="58"/>
      <c r="E10" s="58"/>
      <c r="F10" s="59">
        <f t="shared" si="0"/>
        <v>0</v>
      </c>
    </row>
    <row r="11" spans="1:6" ht="15.95" customHeight="1">
      <c r="A11" s="466" t="s">
        <v>567</v>
      </c>
      <c r="B11" s="28">
        <v>2540</v>
      </c>
      <c r="C11" s="467" t="s">
        <v>556</v>
      </c>
      <c r="D11" s="28"/>
      <c r="E11" s="28">
        <v>2540</v>
      </c>
      <c r="F11" s="51">
        <f>B11-D11-E11</f>
        <v>0</v>
      </c>
    </row>
    <row r="12" spans="1:6" ht="15.95" customHeight="1">
      <c r="A12" s="57"/>
      <c r="B12" s="58"/>
      <c r="C12" s="469"/>
      <c r="D12" s="58"/>
      <c r="E12" s="58"/>
      <c r="F12" s="59">
        <f t="shared" si="0"/>
        <v>0</v>
      </c>
    </row>
    <row r="13" spans="1:6" ht="15.95" customHeight="1" thickBot="1">
      <c r="A13" s="60"/>
      <c r="B13" s="61"/>
      <c r="C13" s="470"/>
      <c r="D13" s="61"/>
      <c r="E13" s="61"/>
      <c r="F13" s="62">
        <f t="shared" si="0"/>
        <v>0</v>
      </c>
    </row>
    <row r="14" spans="1:6" s="56" customFormat="1" ht="18" customHeight="1" thickBot="1">
      <c r="A14" s="196" t="s">
        <v>59</v>
      </c>
      <c r="B14" s="197">
        <f>SUM(B7:B13)</f>
        <v>3505</v>
      </c>
      <c r="C14" s="122"/>
      <c r="D14" s="197">
        <f>SUM(D7:D13)</f>
        <v>0</v>
      </c>
      <c r="E14" s="197">
        <f>SUM(E7:E13)</f>
        <v>3505</v>
      </c>
      <c r="F14" s="63">
        <f>SUM(F7:F13)</f>
        <v>0</v>
      </c>
    </row>
    <row r="17" spans="1:6" ht="14.25" thickBot="1">
      <c r="A17" s="193"/>
      <c r="B17" s="50"/>
      <c r="C17" s="50"/>
      <c r="D17" s="50"/>
      <c r="E17" s="50"/>
      <c r="F17" s="46" t="s">
        <v>56</v>
      </c>
    </row>
    <row r="18" spans="1:6" ht="36.75" thickBot="1">
      <c r="A18" s="194" t="s">
        <v>63</v>
      </c>
      <c r="B18" s="195" t="s">
        <v>61</v>
      </c>
      <c r="C18" s="195" t="s">
        <v>62</v>
      </c>
      <c r="D18" s="195" t="s">
        <v>574</v>
      </c>
      <c r="E18" s="195" t="s">
        <v>575</v>
      </c>
      <c r="F18" s="47" t="s">
        <v>576</v>
      </c>
    </row>
    <row r="19" spans="1:6" ht="13.5" thickBot="1">
      <c r="A19" s="48" t="s">
        <v>479</v>
      </c>
      <c r="B19" s="49" t="s">
        <v>480</v>
      </c>
      <c r="C19" s="49" t="s">
        <v>481</v>
      </c>
      <c r="D19" s="49" t="s">
        <v>483</v>
      </c>
      <c r="E19" s="49" t="s">
        <v>482</v>
      </c>
      <c r="F19" s="520" t="s">
        <v>549</v>
      </c>
    </row>
    <row r="20" spans="1:6">
      <c r="A20" s="521" t="s">
        <v>571</v>
      </c>
      <c r="B20" s="58"/>
      <c r="C20" s="469"/>
      <c r="D20" s="58"/>
      <c r="E20" s="58"/>
      <c r="F20" s="59">
        <f t="shared" ref="F20:F23" si="1">B20-D20-E20</f>
        <v>0</v>
      </c>
    </row>
    <row r="21" spans="1:6">
      <c r="A21" s="523" t="s">
        <v>572</v>
      </c>
      <c r="B21" s="58"/>
      <c r="C21" s="469"/>
      <c r="D21" s="58"/>
      <c r="E21" s="58"/>
      <c r="F21" s="59">
        <f t="shared" si="1"/>
        <v>0</v>
      </c>
    </row>
    <row r="22" spans="1:6">
      <c r="A22" s="525" t="s">
        <v>573</v>
      </c>
      <c r="B22" s="58">
        <v>3429</v>
      </c>
      <c r="C22" s="469" t="s">
        <v>556</v>
      </c>
      <c r="D22" s="58"/>
      <c r="E22" s="58">
        <v>3429</v>
      </c>
      <c r="F22" s="59">
        <f t="shared" si="1"/>
        <v>0</v>
      </c>
    </row>
    <row r="23" spans="1:6">
      <c r="A23" s="526"/>
      <c r="B23" s="58"/>
      <c r="C23" s="469"/>
      <c r="D23" s="58"/>
      <c r="E23" s="58"/>
      <c r="F23" s="59">
        <f t="shared" si="1"/>
        <v>0</v>
      </c>
    </row>
    <row r="24" spans="1:6" ht="13.5" thickBot="1">
      <c r="A24" s="466"/>
      <c r="B24" s="28"/>
      <c r="C24" s="467"/>
      <c r="D24" s="28"/>
      <c r="E24" s="28"/>
      <c r="F24" s="51">
        <f>B24-D24-E24</f>
        <v>0</v>
      </c>
    </row>
    <row r="25" spans="1:6" ht="13.5" thickBot="1">
      <c r="A25" s="196" t="s">
        <v>59</v>
      </c>
      <c r="B25" s="197">
        <f>SUM(B20:B24)</f>
        <v>3429</v>
      </c>
      <c r="C25" s="122"/>
      <c r="D25" s="197">
        <f>SUM(D20:D24)</f>
        <v>0</v>
      </c>
      <c r="E25" s="197">
        <f>SUM(E20:E24)</f>
        <v>3429</v>
      </c>
      <c r="F25" s="63">
        <f>SUM(F20:F24)</f>
        <v>0</v>
      </c>
    </row>
  </sheetData>
  <mergeCells count="2">
    <mergeCell ref="A3:F3"/>
    <mergeCell ref="D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1/2016. (II.16.)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3"/>
  <sheetViews>
    <sheetView zoomScaleNormal="100" workbookViewId="0">
      <selection activeCell="A2" sqref="A2:XFD2"/>
    </sheetView>
  </sheetViews>
  <sheetFormatPr defaultRowHeight="12.75"/>
  <cols>
    <col min="1" max="1" width="38.6640625" style="43" customWidth="1"/>
    <col min="2" max="5" width="13.83203125" style="43" customWidth="1"/>
    <col min="6" max="16384" width="9.33203125" style="43"/>
  </cols>
  <sheetData>
    <row r="1" spans="1:5">
      <c r="A1" s="207"/>
      <c r="B1" s="207"/>
      <c r="C1" s="207"/>
      <c r="D1" s="207"/>
      <c r="E1" s="766" t="s">
        <v>724</v>
      </c>
    </row>
    <row r="2" spans="1:5">
      <c r="A2" s="207"/>
      <c r="B2" s="207"/>
      <c r="C2" s="207"/>
      <c r="D2" s="207"/>
      <c r="E2" s="766"/>
    </row>
    <row r="3" spans="1:5" ht="15.75">
      <c r="A3" s="208" t="s">
        <v>122</v>
      </c>
      <c r="B3" s="702"/>
      <c r="C3" s="702"/>
      <c r="D3" s="702"/>
      <c r="E3" s="702"/>
    </row>
    <row r="4" spans="1:5" ht="14.25" thickBot="1">
      <c r="A4" s="207"/>
      <c r="B4" s="207"/>
      <c r="C4" s="207"/>
      <c r="D4" s="703" t="s">
        <v>115</v>
      </c>
      <c r="E4" s="703"/>
    </row>
    <row r="5" spans="1:5" ht="15" customHeight="1" thickBot="1">
      <c r="A5" s="209" t="s">
        <v>114</v>
      </c>
      <c r="B5" s="210" t="str">
        <f>CONCATENATE((LEFT(ÖSSZEFÜGGÉSEK!A5,4)),".")</f>
        <v>2016.</v>
      </c>
      <c r="C5" s="210" t="str">
        <f>CONCATENATE((LEFT(ÖSSZEFÜGGÉSEK!A5,4))+1,".")</f>
        <v>2017.</v>
      </c>
      <c r="D5" s="210" t="str">
        <f>CONCATENATE((LEFT(ÖSSZEFÜGGÉSEK!A5,4))+1,". után")</f>
        <v>2017. után</v>
      </c>
      <c r="E5" s="211" t="s">
        <v>46</v>
      </c>
    </row>
    <row r="6" spans="1:5">
      <c r="A6" s="212" t="s">
        <v>116</v>
      </c>
      <c r="B6" s="85"/>
      <c r="C6" s="85"/>
      <c r="D6" s="85"/>
      <c r="E6" s="213">
        <f t="shared" ref="E6:E12" si="0">SUM(B6:D6)</f>
        <v>0</v>
      </c>
    </row>
    <row r="7" spans="1:5">
      <c r="A7" s="214" t="s">
        <v>129</v>
      </c>
      <c r="B7" s="86"/>
      <c r="C7" s="86"/>
      <c r="D7" s="86"/>
      <c r="E7" s="215">
        <f t="shared" si="0"/>
        <v>0</v>
      </c>
    </row>
    <row r="8" spans="1:5">
      <c r="A8" s="216" t="s">
        <v>117</v>
      </c>
      <c r="B8" s="87"/>
      <c r="C8" s="87"/>
      <c r="D8" s="87"/>
      <c r="E8" s="217">
        <f t="shared" si="0"/>
        <v>0</v>
      </c>
    </row>
    <row r="9" spans="1:5">
      <c r="A9" s="216" t="s">
        <v>131</v>
      </c>
      <c r="B9" s="87"/>
      <c r="C9" s="87"/>
      <c r="D9" s="87"/>
      <c r="E9" s="217">
        <f t="shared" si="0"/>
        <v>0</v>
      </c>
    </row>
    <row r="10" spans="1:5">
      <c r="A10" s="216" t="s">
        <v>118</v>
      </c>
      <c r="B10" s="87"/>
      <c r="C10" s="87"/>
      <c r="D10" s="87"/>
      <c r="E10" s="217">
        <f t="shared" si="0"/>
        <v>0</v>
      </c>
    </row>
    <row r="11" spans="1:5">
      <c r="A11" s="216" t="s">
        <v>119</v>
      </c>
      <c r="B11" s="87"/>
      <c r="C11" s="87"/>
      <c r="D11" s="87"/>
      <c r="E11" s="217">
        <f t="shared" si="0"/>
        <v>0</v>
      </c>
    </row>
    <row r="12" spans="1:5" ht="13.5" thickBot="1">
      <c r="A12" s="88"/>
      <c r="B12" s="89"/>
      <c r="C12" s="89"/>
      <c r="D12" s="89"/>
      <c r="E12" s="217">
        <f t="shared" si="0"/>
        <v>0</v>
      </c>
    </row>
    <row r="13" spans="1:5" ht="13.5" thickBot="1">
      <c r="A13" s="218" t="s">
        <v>121</v>
      </c>
      <c r="B13" s="219">
        <f>B6+SUM(B8:B12)</f>
        <v>0</v>
      </c>
      <c r="C13" s="219">
        <f>C6+SUM(C8:C12)</f>
        <v>0</v>
      </c>
      <c r="D13" s="219">
        <f>D6+SUM(D8:D12)</f>
        <v>0</v>
      </c>
      <c r="E13" s="220">
        <f>E6+SUM(E8:E12)</f>
        <v>0</v>
      </c>
    </row>
    <row r="14" spans="1:5" ht="13.5" thickBot="1">
      <c r="A14" s="45"/>
      <c r="B14" s="45"/>
      <c r="C14" s="45"/>
      <c r="D14" s="45"/>
      <c r="E14" s="45"/>
    </row>
    <row r="15" spans="1:5" ht="15" customHeight="1" thickBot="1">
      <c r="A15" s="209" t="s">
        <v>120</v>
      </c>
      <c r="B15" s="210" t="str">
        <f>+B5</f>
        <v>2016.</v>
      </c>
      <c r="C15" s="210" t="str">
        <f>+C5</f>
        <v>2017.</v>
      </c>
      <c r="D15" s="210" t="str">
        <f>+D5</f>
        <v>2017. után</v>
      </c>
      <c r="E15" s="211" t="s">
        <v>46</v>
      </c>
    </row>
    <row r="16" spans="1:5">
      <c r="A16" s="212" t="s">
        <v>125</v>
      </c>
      <c r="B16" s="85"/>
      <c r="C16" s="85"/>
      <c r="D16" s="85"/>
      <c r="E16" s="213">
        <f t="shared" ref="E16:E22" si="1">SUM(B16:D16)</f>
        <v>0</v>
      </c>
    </row>
    <row r="17" spans="1:5">
      <c r="A17" s="221" t="s">
        <v>126</v>
      </c>
      <c r="B17" s="87"/>
      <c r="C17" s="87"/>
      <c r="D17" s="87"/>
      <c r="E17" s="217">
        <f t="shared" si="1"/>
        <v>0</v>
      </c>
    </row>
    <row r="18" spans="1:5">
      <c r="A18" s="216" t="s">
        <v>127</v>
      </c>
      <c r="B18" s="87"/>
      <c r="C18" s="87"/>
      <c r="D18" s="87"/>
      <c r="E18" s="217">
        <f t="shared" si="1"/>
        <v>0</v>
      </c>
    </row>
    <row r="19" spans="1:5">
      <c r="A19" s="216" t="s">
        <v>128</v>
      </c>
      <c r="B19" s="87"/>
      <c r="C19" s="87"/>
      <c r="D19" s="87"/>
      <c r="E19" s="217">
        <f t="shared" si="1"/>
        <v>0</v>
      </c>
    </row>
    <row r="20" spans="1:5">
      <c r="A20" s="90"/>
      <c r="B20" s="87"/>
      <c r="C20" s="87"/>
      <c r="D20" s="87"/>
      <c r="E20" s="217">
        <f t="shared" si="1"/>
        <v>0</v>
      </c>
    </row>
    <row r="21" spans="1:5">
      <c r="A21" s="90"/>
      <c r="B21" s="87"/>
      <c r="C21" s="87"/>
      <c r="D21" s="87"/>
      <c r="E21" s="217">
        <f t="shared" si="1"/>
        <v>0</v>
      </c>
    </row>
    <row r="22" spans="1:5" ht="13.5" thickBot="1">
      <c r="A22" s="88"/>
      <c r="B22" s="89"/>
      <c r="C22" s="89"/>
      <c r="D22" s="89"/>
      <c r="E22" s="217">
        <f t="shared" si="1"/>
        <v>0</v>
      </c>
    </row>
    <row r="23" spans="1:5" ht="13.5" thickBot="1">
      <c r="A23" s="218" t="s">
        <v>47</v>
      </c>
      <c r="B23" s="219">
        <f>SUM(B16:B22)</f>
        <v>0</v>
      </c>
      <c r="C23" s="219">
        <f>SUM(C16:C22)</f>
        <v>0</v>
      </c>
      <c r="D23" s="219">
        <f>SUM(D16:D22)</f>
        <v>0</v>
      </c>
      <c r="E23" s="220">
        <f>SUM(E16:E22)</f>
        <v>0</v>
      </c>
    </row>
    <row r="24" spans="1:5">
      <c r="A24" s="207"/>
      <c r="B24" s="207"/>
      <c r="C24" s="207"/>
      <c r="D24" s="207"/>
      <c r="E24" s="207"/>
    </row>
    <row r="25" spans="1:5">
      <c r="A25" s="207"/>
      <c r="B25" s="207"/>
      <c r="C25" s="207"/>
      <c r="D25" s="207"/>
      <c r="E25" s="207"/>
    </row>
    <row r="26" spans="1:5" ht="15.75">
      <c r="A26" s="208" t="s">
        <v>122</v>
      </c>
      <c r="B26" s="702"/>
      <c r="C26" s="702"/>
      <c r="D26" s="702"/>
      <c r="E26" s="702"/>
    </row>
    <row r="27" spans="1:5" ht="14.25" thickBot="1">
      <c r="A27" s="207"/>
      <c r="B27" s="207"/>
      <c r="C27" s="207"/>
      <c r="D27" s="703" t="s">
        <v>115</v>
      </c>
      <c r="E27" s="703"/>
    </row>
    <row r="28" spans="1:5" ht="13.5" thickBot="1">
      <c r="A28" s="209" t="s">
        <v>114</v>
      </c>
      <c r="B28" s="210" t="str">
        <f>+B15</f>
        <v>2016.</v>
      </c>
      <c r="C28" s="210" t="str">
        <f>+C15</f>
        <v>2017.</v>
      </c>
      <c r="D28" s="210" t="str">
        <f>+D15</f>
        <v>2017. után</v>
      </c>
      <c r="E28" s="211" t="s">
        <v>46</v>
      </c>
    </row>
    <row r="29" spans="1:5">
      <c r="A29" s="212" t="s">
        <v>116</v>
      </c>
      <c r="B29" s="85"/>
      <c r="C29" s="85"/>
      <c r="D29" s="85"/>
      <c r="E29" s="213">
        <f t="shared" ref="E29:E35" si="2">SUM(B29:D29)</f>
        <v>0</v>
      </c>
    </row>
    <row r="30" spans="1:5">
      <c r="A30" s="214" t="s">
        <v>129</v>
      </c>
      <c r="B30" s="86"/>
      <c r="C30" s="86"/>
      <c r="D30" s="86"/>
      <c r="E30" s="215">
        <f t="shared" si="2"/>
        <v>0</v>
      </c>
    </row>
    <row r="31" spans="1:5">
      <c r="A31" s="216" t="s">
        <v>117</v>
      </c>
      <c r="B31" s="87"/>
      <c r="C31" s="87"/>
      <c r="D31" s="87"/>
      <c r="E31" s="217">
        <f t="shared" si="2"/>
        <v>0</v>
      </c>
    </row>
    <row r="32" spans="1:5">
      <c r="A32" s="216" t="s">
        <v>131</v>
      </c>
      <c r="B32" s="87"/>
      <c r="C32" s="87"/>
      <c r="D32" s="87"/>
      <c r="E32" s="217">
        <f t="shared" si="2"/>
        <v>0</v>
      </c>
    </row>
    <row r="33" spans="1:5">
      <c r="A33" s="216" t="s">
        <v>118</v>
      </c>
      <c r="B33" s="87"/>
      <c r="C33" s="87"/>
      <c r="D33" s="87"/>
      <c r="E33" s="217">
        <f t="shared" si="2"/>
        <v>0</v>
      </c>
    </row>
    <row r="34" spans="1:5">
      <c r="A34" s="216" t="s">
        <v>119</v>
      </c>
      <c r="B34" s="87"/>
      <c r="C34" s="87"/>
      <c r="D34" s="87"/>
      <c r="E34" s="217">
        <f t="shared" si="2"/>
        <v>0</v>
      </c>
    </row>
    <row r="35" spans="1:5" ht="13.5" thickBot="1">
      <c r="A35" s="88"/>
      <c r="B35" s="89"/>
      <c r="C35" s="89"/>
      <c r="D35" s="89"/>
      <c r="E35" s="217">
        <f t="shared" si="2"/>
        <v>0</v>
      </c>
    </row>
    <row r="36" spans="1:5" ht="13.5" thickBot="1">
      <c r="A36" s="218" t="s">
        <v>121</v>
      </c>
      <c r="B36" s="219">
        <f>B29+SUM(B31:B35)</f>
        <v>0</v>
      </c>
      <c r="C36" s="219">
        <f>C29+SUM(C31:C35)</f>
        <v>0</v>
      </c>
      <c r="D36" s="219">
        <f>D29+SUM(D31:D35)</f>
        <v>0</v>
      </c>
      <c r="E36" s="220">
        <f>E29+SUM(E31:E35)</f>
        <v>0</v>
      </c>
    </row>
    <row r="37" spans="1:5" ht="13.5" thickBot="1">
      <c r="A37" s="45"/>
      <c r="B37" s="45"/>
      <c r="C37" s="45"/>
      <c r="D37" s="45"/>
      <c r="E37" s="45"/>
    </row>
    <row r="38" spans="1:5" ht="13.5" thickBot="1">
      <c r="A38" s="209" t="s">
        <v>120</v>
      </c>
      <c r="B38" s="210" t="str">
        <f>+B28</f>
        <v>2016.</v>
      </c>
      <c r="C38" s="210" t="str">
        <f>+C28</f>
        <v>2017.</v>
      </c>
      <c r="D38" s="210" t="str">
        <f>+D28</f>
        <v>2017. után</v>
      </c>
      <c r="E38" s="211" t="s">
        <v>46</v>
      </c>
    </row>
    <row r="39" spans="1:5">
      <c r="A39" s="212" t="s">
        <v>125</v>
      </c>
      <c r="B39" s="85"/>
      <c r="C39" s="85"/>
      <c r="D39" s="85"/>
      <c r="E39" s="213">
        <f t="shared" ref="E39:E45" si="3">SUM(B39:D39)</f>
        <v>0</v>
      </c>
    </row>
    <row r="40" spans="1:5">
      <c r="A40" s="221" t="s">
        <v>126</v>
      </c>
      <c r="B40" s="87"/>
      <c r="C40" s="87"/>
      <c r="D40" s="87"/>
      <c r="E40" s="217">
        <f t="shared" si="3"/>
        <v>0</v>
      </c>
    </row>
    <row r="41" spans="1:5">
      <c r="A41" s="216" t="s">
        <v>127</v>
      </c>
      <c r="B41" s="87"/>
      <c r="C41" s="87"/>
      <c r="D41" s="87"/>
      <c r="E41" s="217">
        <f t="shared" si="3"/>
        <v>0</v>
      </c>
    </row>
    <row r="42" spans="1:5">
      <c r="A42" s="216" t="s">
        <v>128</v>
      </c>
      <c r="B42" s="87"/>
      <c r="C42" s="87"/>
      <c r="D42" s="87"/>
      <c r="E42" s="217">
        <f t="shared" si="3"/>
        <v>0</v>
      </c>
    </row>
    <row r="43" spans="1:5">
      <c r="A43" s="90"/>
      <c r="B43" s="87"/>
      <c r="C43" s="87"/>
      <c r="D43" s="87"/>
      <c r="E43" s="217">
        <f t="shared" si="3"/>
        <v>0</v>
      </c>
    </row>
    <row r="44" spans="1:5">
      <c r="A44" s="90"/>
      <c r="B44" s="87"/>
      <c r="C44" s="87"/>
      <c r="D44" s="87"/>
      <c r="E44" s="217">
        <f t="shared" si="3"/>
        <v>0</v>
      </c>
    </row>
    <row r="45" spans="1:5" ht="13.5" thickBot="1">
      <c r="A45" s="88"/>
      <c r="B45" s="89"/>
      <c r="C45" s="89"/>
      <c r="D45" s="89"/>
      <c r="E45" s="217">
        <f t="shared" si="3"/>
        <v>0</v>
      </c>
    </row>
    <row r="46" spans="1:5" ht="13.5" thickBot="1">
      <c r="A46" s="218" t="s">
        <v>47</v>
      </c>
      <c r="B46" s="219">
        <f>SUM(B39:B45)</f>
        <v>0</v>
      </c>
      <c r="C46" s="219">
        <f>SUM(C39:C45)</f>
        <v>0</v>
      </c>
      <c r="D46" s="219">
        <f>SUM(D39:D45)</f>
        <v>0</v>
      </c>
      <c r="E46" s="220">
        <f>SUM(E39:E45)</f>
        <v>0</v>
      </c>
    </row>
    <row r="47" spans="1:5">
      <c r="A47" s="207"/>
      <c r="B47" s="207"/>
      <c r="C47" s="207"/>
      <c r="D47" s="207"/>
      <c r="E47" s="207"/>
    </row>
    <row r="48" spans="1:5" ht="15.75">
      <c r="A48" s="711" t="str">
        <f>+CONCATENATE("Önkormányzaton kívüli EU-s projektekhez történő hozzájárulás ",LEFT(ÖSSZEFÜGGÉSEK!A5,4),". évi előirányzat")</f>
        <v>Önkormányzaton kívüli EU-s projektekhez történő hozzájárulás 2016. évi előirányzat</v>
      </c>
      <c r="B48" s="711"/>
      <c r="C48" s="711"/>
      <c r="D48" s="711"/>
      <c r="E48" s="711"/>
    </row>
    <row r="49" spans="1:8" ht="13.5" thickBot="1">
      <c r="A49" s="207"/>
      <c r="B49" s="207"/>
      <c r="C49" s="207"/>
      <c r="D49" s="207"/>
      <c r="E49" s="207"/>
    </row>
    <row r="50" spans="1:8" ht="13.5" thickBot="1">
      <c r="A50" s="716" t="s">
        <v>123</v>
      </c>
      <c r="B50" s="717"/>
      <c r="C50" s="718"/>
      <c r="D50" s="714" t="s">
        <v>132</v>
      </c>
      <c r="E50" s="715"/>
      <c r="H50" s="44"/>
    </row>
    <row r="51" spans="1:8">
      <c r="A51" s="719"/>
      <c r="B51" s="720"/>
      <c r="C51" s="721"/>
      <c r="D51" s="707"/>
      <c r="E51" s="708"/>
    </row>
    <row r="52" spans="1:8" ht="13.5" thickBot="1">
      <c r="A52" s="722"/>
      <c r="B52" s="723"/>
      <c r="C52" s="724"/>
      <c r="D52" s="709"/>
      <c r="E52" s="710"/>
    </row>
    <row r="53" spans="1:8" ht="13.5" thickBot="1">
      <c r="A53" s="704" t="s">
        <v>47</v>
      </c>
      <c r="B53" s="705"/>
      <c r="C53" s="706"/>
      <c r="D53" s="712">
        <f>SUM(D51:E52)</f>
        <v>0</v>
      </c>
      <c r="E53" s="713"/>
    </row>
  </sheetData>
  <mergeCells count="13">
    <mergeCell ref="B3:E3"/>
    <mergeCell ref="B26:E26"/>
    <mergeCell ref="D4:E4"/>
    <mergeCell ref="D27:E27"/>
    <mergeCell ref="A53:C53"/>
    <mergeCell ref="D51:E51"/>
    <mergeCell ref="D52:E52"/>
    <mergeCell ref="A48:E48"/>
    <mergeCell ref="D53:E53"/>
    <mergeCell ref="D50:E50"/>
    <mergeCell ref="A50:C50"/>
    <mergeCell ref="A51:C51"/>
    <mergeCell ref="A52:C52"/>
  </mergeCells>
  <phoneticPr fontId="29" type="noConversion"/>
  <conditionalFormatting sqref="E6:E13 B13:D13 B23:E23 E16:E22 E29:E36 B36:D36 E39:E46 B46:D46 D53:E53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view="pageBreakPreview" zoomScale="85" zoomScaleNormal="100" zoomScaleSheetLayoutView="85" workbookViewId="0">
      <selection activeCell="C2" sqref="C2"/>
    </sheetView>
  </sheetViews>
  <sheetFormatPr defaultRowHeight="12.75"/>
  <cols>
    <col min="1" max="1" width="19.5" style="384" customWidth="1"/>
    <col min="2" max="2" width="72" style="385" customWidth="1"/>
    <col min="3" max="3" width="25" style="386" customWidth="1"/>
    <col min="4" max="16384" width="9.33203125" style="3"/>
  </cols>
  <sheetData>
    <row r="1" spans="1:3" s="2" customFormat="1" ht="16.5" customHeight="1" thickBot="1">
      <c r="A1" s="222"/>
      <c r="B1" s="224"/>
      <c r="C1" s="247" t="str">
        <f>+CONCATENATE("9.1. melléklet a 2/",LEFT(ÖSSZEFÜGGÉSEK!A5,4),". (II.16.) önkormányzati rendelethez")</f>
        <v>9.1. melléklet a 2/2016. (II.16.) önkormányzati rendelethez</v>
      </c>
    </row>
    <row r="2" spans="1:3" s="91" customFormat="1" ht="21" customHeight="1">
      <c r="A2" s="400" t="s">
        <v>57</v>
      </c>
      <c r="B2" s="354" t="s">
        <v>203</v>
      </c>
      <c r="C2" s="356" t="s">
        <v>48</v>
      </c>
    </row>
    <row r="3" spans="1:3" s="91" customFormat="1" ht="16.5" thickBot="1">
      <c r="A3" s="225" t="s">
        <v>178</v>
      </c>
      <c r="B3" s="355" t="s">
        <v>383</v>
      </c>
      <c r="C3" s="490" t="s">
        <v>48</v>
      </c>
    </row>
    <row r="4" spans="1:3" s="92" customFormat="1" ht="15.95" customHeight="1" thickBot="1">
      <c r="A4" s="226"/>
      <c r="B4" s="226"/>
      <c r="C4" s="227" t="s">
        <v>49</v>
      </c>
    </row>
    <row r="5" spans="1:3" ht="13.5" thickBot="1">
      <c r="A5" s="401" t="s">
        <v>180</v>
      </c>
      <c r="B5" s="228" t="s">
        <v>550</v>
      </c>
      <c r="C5" s="357" t="s">
        <v>50</v>
      </c>
    </row>
    <row r="6" spans="1:3" s="64" customFormat="1" ht="12.95" customHeight="1" thickBot="1">
      <c r="A6" s="201"/>
      <c r="B6" s="202" t="s">
        <v>479</v>
      </c>
      <c r="C6" s="203" t="s">
        <v>480</v>
      </c>
    </row>
    <row r="7" spans="1:3" s="64" customFormat="1" ht="15.95" customHeight="1" thickBot="1">
      <c r="A7" s="230"/>
      <c r="B7" s="231" t="s">
        <v>51</v>
      </c>
      <c r="C7" s="358"/>
    </row>
    <row r="8" spans="1:3" s="64" customFormat="1" ht="12" customHeight="1" thickBot="1">
      <c r="A8" s="32" t="s">
        <v>14</v>
      </c>
      <c r="B8" s="21" t="s">
        <v>233</v>
      </c>
      <c r="C8" s="298">
        <f>+C9+C10+C11+C12+C13+C14</f>
        <v>223602</v>
      </c>
    </row>
    <row r="9" spans="1:3" s="93" customFormat="1" ht="12" customHeight="1">
      <c r="A9" s="428" t="s">
        <v>92</v>
      </c>
      <c r="B9" s="409" t="s">
        <v>234</v>
      </c>
      <c r="C9" s="301">
        <v>114152</v>
      </c>
    </row>
    <row r="10" spans="1:3" s="94" customFormat="1" ht="12" customHeight="1">
      <c r="A10" s="429" t="s">
        <v>93</v>
      </c>
      <c r="B10" s="410" t="s">
        <v>235</v>
      </c>
      <c r="C10" s="300">
        <v>47922</v>
      </c>
    </row>
    <row r="11" spans="1:3" s="94" customFormat="1" ht="12" customHeight="1">
      <c r="A11" s="429" t="s">
        <v>94</v>
      </c>
      <c r="B11" s="410" t="s">
        <v>536</v>
      </c>
      <c r="C11" s="300">
        <v>53969</v>
      </c>
    </row>
    <row r="12" spans="1:3" s="94" customFormat="1" ht="12" customHeight="1">
      <c r="A12" s="429" t="s">
        <v>95</v>
      </c>
      <c r="B12" s="410" t="s">
        <v>237</v>
      </c>
      <c r="C12" s="300">
        <v>7559</v>
      </c>
    </row>
    <row r="13" spans="1:3" s="94" customFormat="1" ht="12" customHeight="1">
      <c r="A13" s="429" t="s">
        <v>133</v>
      </c>
      <c r="B13" s="410" t="s">
        <v>491</v>
      </c>
      <c r="C13" s="300"/>
    </row>
    <row r="14" spans="1:3" s="93" customFormat="1" ht="12" customHeight="1" thickBot="1">
      <c r="A14" s="430" t="s">
        <v>96</v>
      </c>
      <c r="B14" s="411" t="s">
        <v>419</v>
      </c>
      <c r="C14" s="300"/>
    </row>
    <row r="15" spans="1:3" s="93" customFormat="1" ht="12" customHeight="1" thickBot="1">
      <c r="A15" s="32" t="s">
        <v>15</v>
      </c>
      <c r="B15" s="293" t="s">
        <v>238</v>
      </c>
      <c r="C15" s="298">
        <f>+C16+C17+C18+C19+C20</f>
        <v>46694</v>
      </c>
    </row>
    <row r="16" spans="1:3" s="93" customFormat="1" ht="12" customHeight="1">
      <c r="A16" s="428" t="s">
        <v>98</v>
      </c>
      <c r="B16" s="409" t="s">
        <v>239</v>
      </c>
      <c r="C16" s="301"/>
    </row>
    <row r="17" spans="1:3" s="93" customFormat="1" ht="12" customHeight="1">
      <c r="A17" s="429" t="s">
        <v>99</v>
      </c>
      <c r="B17" s="410" t="s">
        <v>240</v>
      </c>
      <c r="C17" s="300"/>
    </row>
    <row r="18" spans="1:3" s="93" customFormat="1" ht="12" customHeight="1">
      <c r="A18" s="429" t="s">
        <v>100</v>
      </c>
      <c r="B18" s="410" t="s">
        <v>408</v>
      </c>
      <c r="C18" s="300"/>
    </row>
    <row r="19" spans="1:3" s="93" customFormat="1" ht="12" customHeight="1">
      <c r="A19" s="429" t="s">
        <v>101</v>
      </c>
      <c r="B19" s="410" t="s">
        <v>409</v>
      </c>
      <c r="C19" s="300"/>
    </row>
    <row r="20" spans="1:3" s="93" customFormat="1" ht="12" customHeight="1">
      <c r="A20" s="429" t="s">
        <v>102</v>
      </c>
      <c r="B20" s="410" t="s">
        <v>241</v>
      </c>
      <c r="C20" s="300">
        <f>39427+5000+2267</f>
        <v>46694</v>
      </c>
    </row>
    <row r="21" spans="1:3" s="94" customFormat="1" ht="12" customHeight="1" thickBot="1">
      <c r="A21" s="430" t="s">
        <v>111</v>
      </c>
      <c r="B21" s="411" t="s">
        <v>242</v>
      </c>
      <c r="C21" s="302"/>
    </row>
    <row r="22" spans="1:3" s="94" customFormat="1" ht="12" customHeight="1" thickBot="1">
      <c r="A22" s="32" t="s">
        <v>16</v>
      </c>
      <c r="B22" s="21" t="s">
        <v>243</v>
      </c>
      <c r="C22" s="298">
        <f>+C23+C24+C25+C26+C27</f>
        <v>0</v>
      </c>
    </row>
    <row r="23" spans="1:3" s="94" customFormat="1" ht="12" customHeight="1">
      <c r="A23" s="428" t="s">
        <v>81</v>
      </c>
      <c r="B23" s="409" t="s">
        <v>244</v>
      </c>
      <c r="C23" s="301"/>
    </row>
    <row r="24" spans="1:3" s="93" customFormat="1" ht="12" customHeight="1">
      <c r="A24" s="429" t="s">
        <v>82</v>
      </c>
      <c r="B24" s="410" t="s">
        <v>245</v>
      </c>
      <c r="C24" s="300"/>
    </row>
    <row r="25" spans="1:3" s="94" customFormat="1" ht="12" customHeight="1">
      <c r="A25" s="429" t="s">
        <v>83</v>
      </c>
      <c r="B25" s="410" t="s">
        <v>410</v>
      </c>
      <c r="C25" s="300"/>
    </row>
    <row r="26" spans="1:3" s="94" customFormat="1" ht="12" customHeight="1">
      <c r="A26" s="429" t="s">
        <v>84</v>
      </c>
      <c r="B26" s="410" t="s">
        <v>411</v>
      </c>
      <c r="C26" s="300"/>
    </row>
    <row r="27" spans="1:3" s="94" customFormat="1" ht="12" customHeight="1">
      <c r="A27" s="429" t="s">
        <v>147</v>
      </c>
      <c r="B27" s="410" t="s">
        <v>246</v>
      </c>
      <c r="C27" s="300"/>
    </row>
    <row r="28" spans="1:3" s="94" customFormat="1" ht="12" customHeight="1" thickBot="1">
      <c r="A28" s="430" t="s">
        <v>148</v>
      </c>
      <c r="B28" s="411" t="s">
        <v>247</v>
      </c>
      <c r="C28" s="302"/>
    </row>
    <row r="29" spans="1:3" s="94" customFormat="1" ht="12" customHeight="1" thickBot="1">
      <c r="A29" s="32" t="s">
        <v>149</v>
      </c>
      <c r="B29" s="21" t="s">
        <v>547</v>
      </c>
      <c r="C29" s="304">
        <f>SUM(C30:C36)</f>
        <v>220250</v>
      </c>
    </row>
    <row r="30" spans="1:3" s="94" customFormat="1" ht="12" customHeight="1">
      <c r="A30" s="428" t="s">
        <v>249</v>
      </c>
      <c r="B30" s="409" t="s">
        <v>541</v>
      </c>
      <c r="C30" s="301">
        <f>136000+12500</f>
        <v>148500</v>
      </c>
    </row>
    <row r="31" spans="1:3" s="94" customFormat="1" ht="12" customHeight="1">
      <c r="A31" s="429" t="s">
        <v>250</v>
      </c>
      <c r="B31" s="410" t="s">
        <v>542</v>
      </c>
      <c r="C31" s="300">
        <v>20500</v>
      </c>
    </row>
    <row r="32" spans="1:3" s="94" customFormat="1" ht="12" customHeight="1">
      <c r="A32" s="429" t="s">
        <v>251</v>
      </c>
      <c r="B32" s="410" t="s">
        <v>543</v>
      </c>
      <c r="C32" s="300">
        <v>30000</v>
      </c>
    </row>
    <row r="33" spans="1:3" s="94" customFormat="1" ht="12" customHeight="1">
      <c r="A33" s="429" t="s">
        <v>252</v>
      </c>
      <c r="B33" s="410" t="s">
        <v>544</v>
      </c>
      <c r="C33" s="300">
        <v>450</v>
      </c>
    </row>
    <row r="34" spans="1:3" s="94" customFormat="1" ht="12" customHeight="1">
      <c r="A34" s="429" t="s">
        <v>538</v>
      </c>
      <c r="B34" s="410" t="s">
        <v>253</v>
      </c>
      <c r="C34" s="300">
        <v>6800</v>
      </c>
    </row>
    <row r="35" spans="1:3" s="94" customFormat="1" ht="12" customHeight="1">
      <c r="A35" s="429" t="s">
        <v>539</v>
      </c>
      <c r="B35" s="410" t="s">
        <v>254</v>
      </c>
      <c r="C35" s="300">
        <v>13200</v>
      </c>
    </row>
    <row r="36" spans="1:3" s="94" customFormat="1" ht="12" customHeight="1" thickBot="1">
      <c r="A36" s="430" t="s">
        <v>540</v>
      </c>
      <c r="B36" s="514" t="s">
        <v>255</v>
      </c>
      <c r="C36" s="302">
        <v>800</v>
      </c>
    </row>
    <row r="37" spans="1:3" s="94" customFormat="1" ht="12" customHeight="1" thickBot="1">
      <c r="A37" s="32" t="s">
        <v>18</v>
      </c>
      <c r="B37" s="21" t="s">
        <v>420</v>
      </c>
      <c r="C37" s="298">
        <f>SUM(C38:C48)</f>
        <v>48564</v>
      </c>
    </row>
    <row r="38" spans="1:3" s="94" customFormat="1" ht="12" customHeight="1">
      <c r="A38" s="428" t="s">
        <v>85</v>
      </c>
      <c r="B38" s="409" t="s">
        <v>258</v>
      </c>
      <c r="C38" s="301">
        <v>680</v>
      </c>
    </row>
    <row r="39" spans="1:3" s="94" customFormat="1" ht="12" customHeight="1">
      <c r="A39" s="429" t="s">
        <v>86</v>
      </c>
      <c r="B39" s="410" t="s">
        <v>259</v>
      </c>
      <c r="C39" s="300">
        <v>200</v>
      </c>
    </row>
    <row r="40" spans="1:3" s="94" customFormat="1" ht="12" customHeight="1">
      <c r="A40" s="429" t="s">
        <v>87</v>
      </c>
      <c r="B40" s="410" t="s">
        <v>260</v>
      </c>
      <c r="C40" s="300">
        <v>24884</v>
      </c>
    </row>
    <row r="41" spans="1:3" s="94" customFormat="1" ht="12" customHeight="1">
      <c r="A41" s="429" t="s">
        <v>151</v>
      </c>
      <c r="B41" s="410" t="s">
        <v>261</v>
      </c>
      <c r="C41" s="300">
        <f>15350-600+700</f>
        <v>15450</v>
      </c>
    </row>
    <row r="42" spans="1:3" s="94" customFormat="1" ht="12" customHeight="1">
      <c r="A42" s="429" t="s">
        <v>152</v>
      </c>
      <c r="B42" s="410" t="s">
        <v>262</v>
      </c>
      <c r="C42" s="300"/>
    </row>
    <row r="43" spans="1:3" s="94" customFormat="1" ht="12" customHeight="1">
      <c r="A43" s="429" t="s">
        <v>153</v>
      </c>
      <c r="B43" s="410" t="s">
        <v>263</v>
      </c>
      <c r="C43" s="300">
        <v>7030</v>
      </c>
    </row>
    <row r="44" spans="1:3" s="94" customFormat="1" ht="12" customHeight="1">
      <c r="A44" s="429" t="s">
        <v>154</v>
      </c>
      <c r="B44" s="410" t="s">
        <v>264</v>
      </c>
      <c r="C44" s="300"/>
    </row>
    <row r="45" spans="1:3" s="94" customFormat="1" ht="12" customHeight="1">
      <c r="A45" s="429" t="s">
        <v>155</v>
      </c>
      <c r="B45" s="410" t="s">
        <v>546</v>
      </c>
      <c r="C45" s="300"/>
    </row>
    <row r="46" spans="1:3" s="94" customFormat="1" ht="12" customHeight="1">
      <c r="A46" s="429" t="s">
        <v>256</v>
      </c>
      <c r="B46" s="410" t="s">
        <v>266</v>
      </c>
      <c r="C46" s="303">
        <v>80</v>
      </c>
    </row>
    <row r="47" spans="1:3" s="94" customFormat="1" ht="12" customHeight="1">
      <c r="A47" s="430" t="s">
        <v>257</v>
      </c>
      <c r="B47" s="411" t="s">
        <v>422</v>
      </c>
      <c r="C47" s="397"/>
    </row>
    <row r="48" spans="1:3" s="94" customFormat="1" ht="12" customHeight="1" thickBot="1">
      <c r="A48" s="430" t="s">
        <v>421</v>
      </c>
      <c r="B48" s="411" t="s">
        <v>267</v>
      </c>
      <c r="C48" s="397">
        <v>240</v>
      </c>
    </row>
    <row r="49" spans="1:3" s="94" customFormat="1" ht="12" customHeight="1" thickBot="1">
      <c r="A49" s="32" t="s">
        <v>19</v>
      </c>
      <c r="B49" s="21" t="s">
        <v>268</v>
      </c>
      <c r="C49" s="298">
        <f>SUM(C50:C54)</f>
        <v>0</v>
      </c>
    </row>
    <row r="50" spans="1:3" s="94" customFormat="1" ht="12" customHeight="1">
      <c r="A50" s="428" t="s">
        <v>88</v>
      </c>
      <c r="B50" s="409" t="s">
        <v>272</v>
      </c>
      <c r="C50" s="454"/>
    </row>
    <row r="51" spans="1:3" s="94" customFormat="1" ht="12" customHeight="1">
      <c r="A51" s="429" t="s">
        <v>89</v>
      </c>
      <c r="B51" s="410" t="s">
        <v>273</v>
      </c>
      <c r="C51" s="303"/>
    </row>
    <row r="52" spans="1:3" s="94" customFormat="1" ht="12" customHeight="1">
      <c r="A52" s="429" t="s">
        <v>269</v>
      </c>
      <c r="B52" s="410" t="s">
        <v>274</v>
      </c>
      <c r="C52" s="303"/>
    </row>
    <row r="53" spans="1:3" s="94" customFormat="1" ht="12" customHeight="1">
      <c r="A53" s="429" t="s">
        <v>270</v>
      </c>
      <c r="B53" s="410" t="s">
        <v>275</v>
      </c>
      <c r="C53" s="303"/>
    </row>
    <row r="54" spans="1:3" s="94" customFormat="1" ht="12" customHeight="1" thickBot="1">
      <c r="A54" s="430" t="s">
        <v>271</v>
      </c>
      <c r="B54" s="411" t="s">
        <v>276</v>
      </c>
      <c r="C54" s="397"/>
    </row>
    <row r="55" spans="1:3" s="94" customFormat="1" ht="12" customHeight="1" thickBot="1">
      <c r="A55" s="32" t="s">
        <v>156</v>
      </c>
      <c r="B55" s="21" t="s">
        <v>277</v>
      </c>
      <c r="C55" s="298">
        <f>SUM(C56:C58)</f>
        <v>0</v>
      </c>
    </row>
    <row r="56" spans="1:3" s="94" customFormat="1" ht="12" customHeight="1">
      <c r="A56" s="428" t="s">
        <v>90</v>
      </c>
      <c r="B56" s="409" t="s">
        <v>278</v>
      </c>
      <c r="C56" s="301"/>
    </row>
    <row r="57" spans="1:3" s="94" customFormat="1" ht="12" customHeight="1">
      <c r="A57" s="429" t="s">
        <v>91</v>
      </c>
      <c r="B57" s="410" t="s">
        <v>412</v>
      </c>
      <c r="C57" s="300"/>
    </row>
    <row r="58" spans="1:3" s="94" customFormat="1" ht="12" customHeight="1">
      <c r="A58" s="429" t="s">
        <v>281</v>
      </c>
      <c r="B58" s="410" t="s">
        <v>279</v>
      </c>
      <c r="C58" s="300"/>
    </row>
    <row r="59" spans="1:3" s="94" customFormat="1" ht="12" customHeight="1" thickBot="1">
      <c r="A59" s="430" t="s">
        <v>282</v>
      </c>
      <c r="B59" s="411" t="s">
        <v>280</v>
      </c>
      <c r="C59" s="302"/>
    </row>
    <row r="60" spans="1:3" s="94" customFormat="1" ht="12" customHeight="1" thickBot="1">
      <c r="A60" s="32" t="s">
        <v>21</v>
      </c>
      <c r="B60" s="293" t="s">
        <v>283</v>
      </c>
      <c r="C60" s="298">
        <f>SUM(C61:C63)</f>
        <v>240</v>
      </c>
    </row>
    <row r="61" spans="1:3" s="94" customFormat="1" ht="12" customHeight="1">
      <c r="A61" s="428" t="s">
        <v>157</v>
      </c>
      <c r="B61" s="409" t="s">
        <v>285</v>
      </c>
      <c r="C61" s="303"/>
    </row>
    <row r="62" spans="1:3" s="94" customFormat="1" ht="12" customHeight="1">
      <c r="A62" s="429" t="s">
        <v>158</v>
      </c>
      <c r="B62" s="410" t="s">
        <v>413</v>
      </c>
      <c r="C62" s="303"/>
    </row>
    <row r="63" spans="1:3" s="94" customFormat="1" ht="12" customHeight="1">
      <c r="A63" s="429" t="s">
        <v>209</v>
      </c>
      <c r="B63" s="410" t="s">
        <v>286</v>
      </c>
      <c r="C63" s="303">
        <v>240</v>
      </c>
    </row>
    <row r="64" spans="1:3" s="94" customFormat="1" ht="12" customHeight="1" thickBot="1">
      <c r="A64" s="430" t="s">
        <v>284</v>
      </c>
      <c r="B64" s="411" t="s">
        <v>287</v>
      </c>
      <c r="C64" s="303"/>
    </row>
    <row r="65" spans="1:3" s="94" customFormat="1" ht="12" customHeight="1" thickBot="1">
      <c r="A65" s="32" t="s">
        <v>22</v>
      </c>
      <c r="B65" s="21" t="s">
        <v>288</v>
      </c>
      <c r="C65" s="304">
        <f>+C8+C15+C22+C29+C37+C49+C55+C60</f>
        <v>539350</v>
      </c>
    </row>
    <row r="66" spans="1:3" s="94" customFormat="1" ht="12" customHeight="1" thickBot="1">
      <c r="A66" s="431" t="s">
        <v>379</v>
      </c>
      <c r="B66" s="293" t="s">
        <v>290</v>
      </c>
      <c r="C66" s="298">
        <f>SUM(C67:C69)</f>
        <v>0</v>
      </c>
    </row>
    <row r="67" spans="1:3" s="94" customFormat="1" ht="12" customHeight="1">
      <c r="A67" s="428" t="s">
        <v>321</v>
      </c>
      <c r="B67" s="409" t="s">
        <v>291</v>
      </c>
      <c r="C67" s="303"/>
    </row>
    <row r="68" spans="1:3" s="94" customFormat="1" ht="12" customHeight="1">
      <c r="A68" s="429" t="s">
        <v>330</v>
      </c>
      <c r="B68" s="410" t="s">
        <v>292</v>
      </c>
      <c r="C68" s="303"/>
    </row>
    <row r="69" spans="1:3" s="94" customFormat="1" ht="12" customHeight="1" thickBot="1">
      <c r="A69" s="430" t="s">
        <v>331</v>
      </c>
      <c r="B69" s="412" t="s">
        <v>293</v>
      </c>
      <c r="C69" s="303"/>
    </row>
    <row r="70" spans="1:3" s="94" customFormat="1" ht="12" customHeight="1" thickBot="1">
      <c r="A70" s="431" t="s">
        <v>294</v>
      </c>
      <c r="B70" s="293" t="s">
        <v>295</v>
      </c>
      <c r="C70" s="298">
        <f>SUM(C71:C74)</f>
        <v>0</v>
      </c>
    </row>
    <row r="71" spans="1:3" s="94" customFormat="1" ht="12" customHeight="1">
      <c r="A71" s="428" t="s">
        <v>134</v>
      </c>
      <c r="B71" s="409" t="s">
        <v>296</v>
      </c>
      <c r="C71" s="303"/>
    </row>
    <row r="72" spans="1:3" s="94" customFormat="1" ht="12" customHeight="1">
      <c r="A72" s="429" t="s">
        <v>135</v>
      </c>
      <c r="B72" s="410" t="s">
        <v>297</v>
      </c>
      <c r="C72" s="303"/>
    </row>
    <row r="73" spans="1:3" s="94" customFormat="1" ht="12" customHeight="1">
      <c r="A73" s="429" t="s">
        <v>322</v>
      </c>
      <c r="B73" s="410" t="s">
        <v>298</v>
      </c>
      <c r="C73" s="303"/>
    </row>
    <row r="74" spans="1:3" s="94" customFormat="1" ht="12" customHeight="1" thickBot="1">
      <c r="A74" s="430" t="s">
        <v>323</v>
      </c>
      <c r="B74" s="411" t="s">
        <v>299</v>
      </c>
      <c r="C74" s="303"/>
    </row>
    <row r="75" spans="1:3" s="94" customFormat="1" ht="12" customHeight="1" thickBot="1">
      <c r="A75" s="431" t="s">
        <v>300</v>
      </c>
      <c r="B75" s="293" t="s">
        <v>301</v>
      </c>
      <c r="C75" s="298">
        <f>SUM(C76:C77)</f>
        <v>63357</v>
      </c>
    </row>
    <row r="76" spans="1:3" s="94" customFormat="1" ht="12" customHeight="1">
      <c r="A76" s="428" t="s">
        <v>324</v>
      </c>
      <c r="B76" s="409" t="s">
        <v>302</v>
      </c>
      <c r="C76" s="303">
        <v>63357</v>
      </c>
    </row>
    <row r="77" spans="1:3" s="94" customFormat="1" ht="12" customHeight="1" thickBot="1">
      <c r="A77" s="430" t="s">
        <v>325</v>
      </c>
      <c r="B77" s="411" t="s">
        <v>303</v>
      </c>
      <c r="C77" s="303"/>
    </row>
    <row r="78" spans="1:3" s="93" customFormat="1" ht="12" customHeight="1" thickBot="1">
      <c r="A78" s="431" t="s">
        <v>304</v>
      </c>
      <c r="B78" s="293" t="s">
        <v>305</v>
      </c>
      <c r="C78" s="298">
        <f>SUM(C79:C81)</f>
        <v>0</v>
      </c>
    </row>
    <row r="79" spans="1:3" s="94" customFormat="1" ht="12" customHeight="1">
      <c r="A79" s="428" t="s">
        <v>326</v>
      </c>
      <c r="B79" s="409" t="s">
        <v>306</v>
      </c>
      <c r="C79" s="303"/>
    </row>
    <row r="80" spans="1:3" s="94" customFormat="1" ht="12" customHeight="1">
      <c r="A80" s="429" t="s">
        <v>327</v>
      </c>
      <c r="B80" s="410" t="s">
        <v>307</v>
      </c>
      <c r="C80" s="303"/>
    </row>
    <row r="81" spans="1:3" s="94" customFormat="1" ht="12" customHeight="1" thickBot="1">
      <c r="A81" s="430" t="s">
        <v>328</v>
      </c>
      <c r="B81" s="411" t="s">
        <v>308</v>
      </c>
      <c r="C81" s="303"/>
    </row>
    <row r="82" spans="1:3" s="94" customFormat="1" ht="12" customHeight="1" thickBot="1">
      <c r="A82" s="431" t="s">
        <v>309</v>
      </c>
      <c r="B82" s="293" t="s">
        <v>329</v>
      </c>
      <c r="C82" s="298">
        <f>SUM(C83:C86)</f>
        <v>0</v>
      </c>
    </row>
    <row r="83" spans="1:3" s="94" customFormat="1" ht="12" customHeight="1">
      <c r="A83" s="432" t="s">
        <v>310</v>
      </c>
      <c r="B83" s="409" t="s">
        <v>311</v>
      </c>
      <c r="C83" s="303"/>
    </row>
    <row r="84" spans="1:3" s="94" customFormat="1" ht="12" customHeight="1">
      <c r="A84" s="433" t="s">
        <v>312</v>
      </c>
      <c r="B84" s="410" t="s">
        <v>313</v>
      </c>
      <c r="C84" s="303"/>
    </row>
    <row r="85" spans="1:3" s="94" customFormat="1" ht="12" customHeight="1">
      <c r="A85" s="433" t="s">
        <v>314</v>
      </c>
      <c r="B85" s="410" t="s">
        <v>315</v>
      </c>
      <c r="C85" s="303"/>
    </row>
    <row r="86" spans="1:3" s="93" customFormat="1" ht="12" customHeight="1" thickBot="1">
      <c r="A86" s="434" t="s">
        <v>316</v>
      </c>
      <c r="B86" s="411" t="s">
        <v>317</v>
      </c>
      <c r="C86" s="303"/>
    </row>
    <row r="87" spans="1:3" s="93" customFormat="1" ht="12" customHeight="1" thickBot="1">
      <c r="A87" s="431" t="s">
        <v>318</v>
      </c>
      <c r="B87" s="293" t="s">
        <v>461</v>
      </c>
      <c r="C87" s="455"/>
    </row>
    <row r="88" spans="1:3" s="93" customFormat="1" ht="12" customHeight="1" thickBot="1">
      <c r="A88" s="431" t="s">
        <v>492</v>
      </c>
      <c r="B88" s="293" t="s">
        <v>319</v>
      </c>
      <c r="C88" s="455"/>
    </row>
    <row r="89" spans="1:3" s="93" customFormat="1" ht="12" customHeight="1" thickBot="1">
      <c r="A89" s="431" t="s">
        <v>493</v>
      </c>
      <c r="B89" s="416" t="s">
        <v>464</v>
      </c>
      <c r="C89" s="304">
        <f>+C66+C70+C75+C78+C82+C88+C87</f>
        <v>63357</v>
      </c>
    </row>
    <row r="90" spans="1:3" s="93" customFormat="1" ht="12" customHeight="1" thickBot="1">
      <c r="A90" s="435" t="s">
        <v>494</v>
      </c>
      <c r="B90" s="417" t="s">
        <v>495</v>
      </c>
      <c r="C90" s="304">
        <f>+C65+C89</f>
        <v>602707</v>
      </c>
    </row>
    <row r="91" spans="1:3" s="94" customFormat="1" ht="15" customHeight="1" thickBot="1">
      <c r="A91" s="236"/>
      <c r="B91" s="237"/>
      <c r="C91" s="363"/>
    </row>
    <row r="92" spans="1:3" s="64" customFormat="1" ht="16.5" customHeight="1" thickBot="1">
      <c r="A92" s="240"/>
      <c r="B92" s="241" t="s">
        <v>52</v>
      </c>
      <c r="C92" s="365"/>
    </row>
    <row r="93" spans="1:3" s="95" customFormat="1" ht="12" customHeight="1" thickBot="1">
      <c r="A93" s="402" t="s">
        <v>14</v>
      </c>
      <c r="B93" s="31" t="s">
        <v>499</v>
      </c>
      <c r="C93" s="297">
        <f>+C94+C95+C96+C97+C98+C111</f>
        <v>448089</v>
      </c>
    </row>
    <row r="94" spans="1:3" ht="12" customHeight="1">
      <c r="A94" s="436" t="s">
        <v>92</v>
      </c>
      <c r="B94" s="10" t="s">
        <v>44</v>
      </c>
      <c r="C94" s="299">
        <v>59866</v>
      </c>
    </row>
    <row r="95" spans="1:3" ht="12" customHeight="1">
      <c r="A95" s="429" t="s">
        <v>93</v>
      </c>
      <c r="B95" s="8" t="s">
        <v>159</v>
      </c>
      <c r="C95" s="300">
        <v>14490</v>
      </c>
    </row>
    <row r="96" spans="1:3" ht="12" customHeight="1">
      <c r="A96" s="429" t="s">
        <v>94</v>
      </c>
      <c r="B96" s="8" t="s">
        <v>124</v>
      </c>
      <c r="C96" s="302">
        <v>148045</v>
      </c>
    </row>
    <row r="97" spans="1:3" ht="12" customHeight="1">
      <c r="A97" s="429" t="s">
        <v>95</v>
      </c>
      <c r="B97" s="11" t="s">
        <v>160</v>
      </c>
      <c r="C97" s="302">
        <v>9400</v>
      </c>
    </row>
    <row r="98" spans="1:3" ht="12" customHeight="1">
      <c r="A98" s="429" t="s">
        <v>106</v>
      </c>
      <c r="B98" s="19" t="s">
        <v>161</v>
      </c>
      <c r="C98" s="302">
        <v>166288</v>
      </c>
    </row>
    <row r="99" spans="1:3" ht="12" customHeight="1">
      <c r="A99" s="429" t="s">
        <v>96</v>
      </c>
      <c r="B99" s="8" t="s">
        <v>496</v>
      </c>
      <c r="C99" s="302"/>
    </row>
    <row r="100" spans="1:3" ht="12" customHeight="1">
      <c r="A100" s="429" t="s">
        <v>97</v>
      </c>
      <c r="B100" s="141" t="s">
        <v>427</v>
      </c>
      <c r="C100" s="302"/>
    </row>
    <row r="101" spans="1:3" ht="12" customHeight="1">
      <c r="A101" s="429" t="s">
        <v>107</v>
      </c>
      <c r="B101" s="141" t="s">
        <v>426</v>
      </c>
      <c r="C101" s="302"/>
    </row>
    <row r="102" spans="1:3" ht="12" customHeight="1">
      <c r="A102" s="429" t="s">
        <v>108</v>
      </c>
      <c r="B102" s="141" t="s">
        <v>335</v>
      </c>
      <c r="C102" s="302"/>
    </row>
    <row r="103" spans="1:3" ht="12" customHeight="1">
      <c r="A103" s="429" t="s">
        <v>109</v>
      </c>
      <c r="B103" s="142" t="s">
        <v>336</v>
      </c>
      <c r="C103" s="302"/>
    </row>
    <row r="104" spans="1:3" ht="12" customHeight="1">
      <c r="A104" s="429" t="s">
        <v>110</v>
      </c>
      <c r="B104" s="142" t="s">
        <v>337</v>
      </c>
      <c r="C104" s="302"/>
    </row>
    <row r="105" spans="1:3" ht="12" customHeight="1">
      <c r="A105" s="429" t="s">
        <v>112</v>
      </c>
      <c r="B105" s="141" t="s">
        <v>338</v>
      </c>
      <c r="C105" s="302">
        <v>91538</v>
      </c>
    </row>
    <row r="106" spans="1:3" ht="12" customHeight="1">
      <c r="A106" s="429" t="s">
        <v>162</v>
      </c>
      <c r="B106" s="141" t="s">
        <v>339</v>
      </c>
      <c r="C106" s="302"/>
    </row>
    <row r="107" spans="1:3" ht="12" customHeight="1">
      <c r="A107" s="429" t="s">
        <v>333</v>
      </c>
      <c r="B107" s="142" t="s">
        <v>340</v>
      </c>
      <c r="C107" s="302"/>
    </row>
    <row r="108" spans="1:3" ht="12" customHeight="1">
      <c r="A108" s="437" t="s">
        <v>334</v>
      </c>
      <c r="B108" s="143" t="s">
        <v>341</v>
      </c>
      <c r="C108" s="302"/>
    </row>
    <row r="109" spans="1:3" ht="12" customHeight="1">
      <c r="A109" s="429" t="s">
        <v>424</v>
      </c>
      <c r="B109" s="143" t="s">
        <v>342</v>
      </c>
      <c r="C109" s="302"/>
    </row>
    <row r="110" spans="1:3" ht="12" customHeight="1">
      <c r="A110" s="429" t="s">
        <v>425</v>
      </c>
      <c r="B110" s="142" t="s">
        <v>343</v>
      </c>
      <c r="C110" s="302">
        <v>74750</v>
      </c>
    </row>
    <row r="111" spans="1:3" ht="12" customHeight="1">
      <c r="A111" s="429" t="s">
        <v>429</v>
      </c>
      <c r="B111" s="11" t="s">
        <v>45</v>
      </c>
      <c r="C111" s="300">
        <v>50000</v>
      </c>
    </row>
    <row r="112" spans="1:3" ht="12" customHeight="1">
      <c r="A112" s="430" t="s">
        <v>430</v>
      </c>
      <c r="B112" s="8" t="s">
        <v>497</v>
      </c>
      <c r="C112" s="300">
        <v>50000</v>
      </c>
    </row>
    <row r="113" spans="1:3" ht="12" customHeight="1" thickBot="1">
      <c r="A113" s="438" t="s">
        <v>431</v>
      </c>
      <c r="B113" s="144" t="s">
        <v>498</v>
      </c>
      <c r="C113" s="306"/>
    </row>
    <row r="114" spans="1:3" ht="12" customHeight="1" thickBot="1">
      <c r="A114" s="32" t="s">
        <v>15</v>
      </c>
      <c r="B114" s="30" t="s">
        <v>344</v>
      </c>
      <c r="C114" s="298">
        <f>+C115+C117+C119</f>
        <v>19305</v>
      </c>
    </row>
    <row r="115" spans="1:3" ht="12" customHeight="1">
      <c r="A115" s="428" t="s">
        <v>98</v>
      </c>
      <c r="B115" s="8" t="s">
        <v>207</v>
      </c>
      <c r="C115" s="301">
        <v>15500</v>
      </c>
    </row>
    <row r="116" spans="1:3" ht="12" customHeight="1">
      <c r="A116" s="428" t="s">
        <v>99</v>
      </c>
      <c r="B116" s="12" t="s">
        <v>348</v>
      </c>
      <c r="C116" s="301"/>
    </row>
    <row r="117" spans="1:3" ht="12" customHeight="1">
      <c r="A117" s="428" t="s">
        <v>100</v>
      </c>
      <c r="B117" s="12" t="s">
        <v>163</v>
      </c>
      <c r="C117" s="300">
        <v>3505</v>
      </c>
    </row>
    <row r="118" spans="1:3" ht="12" customHeight="1">
      <c r="A118" s="428" t="s">
        <v>101</v>
      </c>
      <c r="B118" s="12" t="s">
        <v>349</v>
      </c>
      <c r="C118" s="266"/>
    </row>
    <row r="119" spans="1:3" ht="12" customHeight="1">
      <c r="A119" s="428" t="s">
        <v>102</v>
      </c>
      <c r="B119" s="295" t="s">
        <v>210</v>
      </c>
      <c r="C119" s="266">
        <v>300</v>
      </c>
    </row>
    <row r="120" spans="1:3" ht="12" customHeight="1">
      <c r="A120" s="428" t="s">
        <v>111</v>
      </c>
      <c r="B120" s="294" t="s">
        <v>414</v>
      </c>
      <c r="C120" s="266"/>
    </row>
    <row r="121" spans="1:3" ht="12" customHeight="1">
      <c r="A121" s="428" t="s">
        <v>113</v>
      </c>
      <c r="B121" s="405" t="s">
        <v>354</v>
      </c>
      <c r="C121" s="266"/>
    </row>
    <row r="122" spans="1:3" ht="12" customHeight="1">
      <c r="A122" s="428" t="s">
        <v>164</v>
      </c>
      <c r="B122" s="142" t="s">
        <v>337</v>
      </c>
      <c r="C122" s="266"/>
    </row>
    <row r="123" spans="1:3" ht="12" customHeight="1">
      <c r="A123" s="428" t="s">
        <v>165</v>
      </c>
      <c r="B123" s="142" t="s">
        <v>353</v>
      </c>
      <c r="C123" s="266"/>
    </row>
    <row r="124" spans="1:3" ht="12" customHeight="1">
      <c r="A124" s="428" t="s">
        <v>166</v>
      </c>
      <c r="B124" s="142" t="s">
        <v>352</v>
      </c>
      <c r="C124" s="266"/>
    </row>
    <row r="125" spans="1:3" ht="12" customHeight="1">
      <c r="A125" s="428" t="s">
        <v>345</v>
      </c>
      <c r="B125" s="142" t="s">
        <v>340</v>
      </c>
      <c r="C125" s="266"/>
    </row>
    <row r="126" spans="1:3" ht="12" customHeight="1">
      <c r="A126" s="428" t="s">
        <v>346</v>
      </c>
      <c r="B126" s="142" t="s">
        <v>351</v>
      </c>
      <c r="C126" s="266"/>
    </row>
    <row r="127" spans="1:3" ht="12" customHeight="1" thickBot="1">
      <c r="A127" s="437" t="s">
        <v>347</v>
      </c>
      <c r="B127" s="142" t="s">
        <v>350</v>
      </c>
      <c r="C127" s="268"/>
    </row>
    <row r="128" spans="1:3" ht="12" customHeight="1" thickBot="1">
      <c r="A128" s="32" t="s">
        <v>16</v>
      </c>
      <c r="B128" s="126" t="s">
        <v>434</v>
      </c>
      <c r="C128" s="298">
        <f>+C93+C114</f>
        <v>467394</v>
      </c>
    </row>
    <row r="129" spans="1:11" ht="12" customHeight="1" thickBot="1">
      <c r="A129" s="32" t="s">
        <v>17</v>
      </c>
      <c r="B129" s="126" t="s">
        <v>435</v>
      </c>
      <c r="C129" s="298">
        <f>+C130+C131+C132</f>
        <v>0</v>
      </c>
    </row>
    <row r="130" spans="1:11" s="95" customFormat="1" ht="12" customHeight="1">
      <c r="A130" s="428" t="s">
        <v>249</v>
      </c>
      <c r="B130" s="9" t="s">
        <v>502</v>
      </c>
      <c r="C130" s="266"/>
    </row>
    <row r="131" spans="1:11" ht="12" customHeight="1">
      <c r="A131" s="428" t="s">
        <v>250</v>
      </c>
      <c r="B131" s="9" t="s">
        <v>443</v>
      </c>
      <c r="C131" s="266"/>
    </row>
    <row r="132" spans="1:11" ht="12" customHeight="1" thickBot="1">
      <c r="A132" s="437" t="s">
        <v>251</v>
      </c>
      <c r="B132" s="7" t="s">
        <v>501</v>
      </c>
      <c r="C132" s="266"/>
    </row>
    <row r="133" spans="1:11" ht="12" customHeight="1" thickBot="1">
      <c r="A133" s="32" t="s">
        <v>18</v>
      </c>
      <c r="B133" s="126" t="s">
        <v>436</v>
      </c>
      <c r="C133" s="298">
        <f>+C134+C135+C136+C137+C138+C139</f>
        <v>0</v>
      </c>
    </row>
    <row r="134" spans="1:11" ht="12" customHeight="1">
      <c r="A134" s="428" t="s">
        <v>85</v>
      </c>
      <c r="B134" s="9" t="s">
        <v>445</v>
      </c>
      <c r="C134" s="266"/>
    </row>
    <row r="135" spans="1:11" ht="12" customHeight="1">
      <c r="A135" s="428" t="s">
        <v>86</v>
      </c>
      <c r="B135" s="9" t="s">
        <v>437</v>
      </c>
      <c r="C135" s="266"/>
    </row>
    <row r="136" spans="1:11" ht="12" customHeight="1">
      <c r="A136" s="428" t="s">
        <v>87</v>
      </c>
      <c r="B136" s="9" t="s">
        <v>438</v>
      </c>
      <c r="C136" s="266"/>
    </row>
    <row r="137" spans="1:11" ht="12" customHeight="1">
      <c r="A137" s="428" t="s">
        <v>151</v>
      </c>
      <c r="B137" s="9" t="s">
        <v>500</v>
      </c>
      <c r="C137" s="266"/>
    </row>
    <row r="138" spans="1:11" ht="12" customHeight="1">
      <c r="A138" s="428" t="s">
        <v>152</v>
      </c>
      <c r="B138" s="9" t="s">
        <v>440</v>
      </c>
      <c r="C138" s="266"/>
    </row>
    <row r="139" spans="1:11" s="95" customFormat="1" ht="12" customHeight="1" thickBot="1">
      <c r="A139" s="437" t="s">
        <v>153</v>
      </c>
      <c r="B139" s="7" t="s">
        <v>441</v>
      </c>
      <c r="C139" s="266"/>
    </row>
    <row r="140" spans="1:11" ht="12" customHeight="1" thickBot="1">
      <c r="A140" s="32" t="s">
        <v>19</v>
      </c>
      <c r="B140" s="126" t="s">
        <v>527</v>
      </c>
      <c r="C140" s="304">
        <f>+C141+C142+C144+C145+C143</f>
        <v>135313</v>
      </c>
      <c r="K140" s="248"/>
    </row>
    <row r="141" spans="1:11">
      <c r="A141" s="428" t="s">
        <v>88</v>
      </c>
      <c r="B141" s="9" t="s">
        <v>355</v>
      </c>
      <c r="C141" s="266"/>
    </row>
    <row r="142" spans="1:11" ht="12" customHeight="1">
      <c r="A142" s="428" t="s">
        <v>89</v>
      </c>
      <c r="B142" s="9" t="s">
        <v>356</v>
      </c>
      <c r="C142" s="266">
        <v>8238</v>
      </c>
    </row>
    <row r="143" spans="1:11" ht="12" customHeight="1">
      <c r="A143" s="428" t="s">
        <v>269</v>
      </c>
      <c r="B143" s="9" t="s">
        <v>526</v>
      </c>
      <c r="C143" s="266">
        <v>127075</v>
      </c>
    </row>
    <row r="144" spans="1:11" s="95" customFormat="1" ht="12" customHeight="1">
      <c r="A144" s="428" t="s">
        <v>270</v>
      </c>
      <c r="B144" s="9" t="s">
        <v>450</v>
      </c>
      <c r="C144" s="266"/>
    </row>
    <row r="145" spans="1:3" s="95" customFormat="1" ht="12" customHeight="1" thickBot="1">
      <c r="A145" s="437" t="s">
        <v>271</v>
      </c>
      <c r="B145" s="7" t="s">
        <v>375</v>
      </c>
      <c r="C145" s="266"/>
    </row>
    <row r="146" spans="1:3" s="95" customFormat="1" ht="12" customHeight="1" thickBot="1">
      <c r="A146" s="32" t="s">
        <v>20</v>
      </c>
      <c r="B146" s="126" t="s">
        <v>451</v>
      </c>
      <c r="C146" s="307">
        <f>+C147+C148+C149+C150+C151</f>
        <v>0</v>
      </c>
    </row>
    <row r="147" spans="1:3" s="95" customFormat="1" ht="12" customHeight="1">
      <c r="A147" s="428" t="s">
        <v>90</v>
      </c>
      <c r="B147" s="9" t="s">
        <v>446</v>
      </c>
      <c r="C147" s="266"/>
    </row>
    <row r="148" spans="1:3" s="95" customFormat="1" ht="12" customHeight="1">
      <c r="A148" s="428" t="s">
        <v>91</v>
      </c>
      <c r="B148" s="9" t="s">
        <v>453</v>
      </c>
      <c r="C148" s="266"/>
    </row>
    <row r="149" spans="1:3" s="95" customFormat="1" ht="12" customHeight="1">
      <c r="A149" s="428" t="s">
        <v>281</v>
      </c>
      <c r="B149" s="9" t="s">
        <v>448</v>
      </c>
      <c r="C149" s="266"/>
    </row>
    <row r="150" spans="1:3" s="95" customFormat="1" ht="12" customHeight="1">
      <c r="A150" s="428" t="s">
        <v>282</v>
      </c>
      <c r="B150" s="9" t="s">
        <v>503</v>
      </c>
      <c r="C150" s="266"/>
    </row>
    <row r="151" spans="1:3" ht="12.75" customHeight="1" thickBot="1">
      <c r="A151" s="437" t="s">
        <v>452</v>
      </c>
      <c r="B151" s="7" t="s">
        <v>455</v>
      </c>
      <c r="C151" s="268"/>
    </row>
    <row r="152" spans="1:3" ht="12.75" customHeight="1" thickBot="1">
      <c r="A152" s="491" t="s">
        <v>21</v>
      </c>
      <c r="B152" s="126" t="s">
        <v>456</v>
      </c>
      <c r="C152" s="307"/>
    </row>
    <row r="153" spans="1:3" ht="12.75" customHeight="1" thickBot="1">
      <c r="A153" s="491" t="s">
        <v>22</v>
      </c>
      <c r="B153" s="126" t="s">
        <v>457</v>
      </c>
      <c r="C153" s="307"/>
    </row>
    <row r="154" spans="1:3" ht="12" customHeight="1" thickBot="1">
      <c r="A154" s="32" t="s">
        <v>23</v>
      </c>
      <c r="B154" s="126" t="s">
        <v>459</v>
      </c>
      <c r="C154" s="419">
        <f>+C129+C133+C140+C146+C152+C153</f>
        <v>135313</v>
      </c>
    </row>
    <row r="155" spans="1:3" ht="15" customHeight="1" thickBot="1">
      <c r="A155" s="439" t="s">
        <v>24</v>
      </c>
      <c r="B155" s="376" t="s">
        <v>458</v>
      </c>
      <c r="C155" s="419">
        <f>+C128+C154</f>
        <v>602707</v>
      </c>
    </row>
    <row r="156" spans="1:3" ht="13.5" thickBot="1">
      <c r="A156" s="381"/>
      <c r="B156" s="382"/>
      <c r="C156" s="383"/>
    </row>
    <row r="157" spans="1:3" ht="15" customHeight="1" thickBot="1">
      <c r="A157" s="245" t="s">
        <v>504</v>
      </c>
      <c r="B157" s="246"/>
      <c r="C157" s="124">
        <v>14</v>
      </c>
    </row>
    <row r="158" spans="1:3" ht="14.25" customHeight="1" thickBot="1">
      <c r="A158" s="245" t="s">
        <v>181</v>
      </c>
      <c r="B158" s="246"/>
      <c r="C158" s="124">
        <v>42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X158"/>
  <sheetViews>
    <sheetView view="pageBreakPreview" topLeftCell="N1" zoomScale="85" zoomScaleNormal="130" zoomScaleSheetLayoutView="85" workbookViewId="0">
      <selection activeCell="K2" sqref="K2"/>
    </sheetView>
  </sheetViews>
  <sheetFormatPr defaultRowHeight="12.75"/>
  <cols>
    <col min="1" max="1" width="12.1640625" style="384" customWidth="1"/>
    <col min="2" max="2" width="57.33203125" style="385" customWidth="1"/>
    <col min="3" max="3" width="12.6640625" style="386" customWidth="1"/>
    <col min="4" max="12" width="12.6640625" style="3" customWidth="1"/>
    <col min="13" max="13" width="12.1640625" style="384" customWidth="1"/>
    <col min="14" max="14" width="57.33203125" style="385" customWidth="1"/>
    <col min="15" max="23" width="12.6640625" style="3" customWidth="1"/>
    <col min="24" max="24" width="12.5" style="3" customWidth="1"/>
    <col min="25" max="16384" width="9.33203125" style="3"/>
  </cols>
  <sheetData>
    <row r="1" spans="1:24" s="2" customFormat="1" ht="16.5" customHeight="1" thickBot="1">
      <c r="A1" s="222"/>
      <c r="B1" s="224"/>
      <c r="K1" s="247" t="str">
        <f>+CONCATENATE("9.1.1. melléklet a 2/",LEFT(ÖSSZEFÜGGÉSEK!A5,4),". (II.16.) önkormányzati rendelethez")</f>
        <v>9.1.1. melléklet a 2/2016. (II.16.) önkormányzati rendelethez</v>
      </c>
      <c r="L1" s="533" t="s">
        <v>583</v>
      </c>
      <c r="N1" s="224"/>
      <c r="W1" s="247" t="str">
        <f>+CONCATENATE("9.1.1. melléklet a 2/2016",LEFT(ÖSSZEFÜGGÉSEK!K5,4),". (II.16.) önkormányzati rendelethez")</f>
        <v>9.1.1. melléklet a 2/2016. (II.16.) önkormányzati rendelethez</v>
      </c>
      <c r="X1" s="533" t="s">
        <v>582</v>
      </c>
    </row>
    <row r="2" spans="1:24" s="91" customFormat="1" ht="21" customHeight="1">
      <c r="A2" s="400" t="s">
        <v>57</v>
      </c>
      <c r="B2" s="354" t="s">
        <v>203</v>
      </c>
      <c r="C2" s="356" t="s">
        <v>48</v>
      </c>
      <c r="D2" s="356" t="s">
        <v>48</v>
      </c>
      <c r="E2" s="356" t="s">
        <v>48</v>
      </c>
      <c r="F2" s="356" t="s">
        <v>48</v>
      </c>
      <c r="G2" s="356" t="s">
        <v>48</v>
      </c>
      <c r="H2" s="356" t="s">
        <v>48</v>
      </c>
      <c r="I2" s="356" t="s">
        <v>48</v>
      </c>
      <c r="J2" s="356" t="s">
        <v>48</v>
      </c>
      <c r="K2" s="356" t="s">
        <v>48</v>
      </c>
      <c r="L2" s="356" t="s">
        <v>48</v>
      </c>
      <c r="M2" s="400" t="s">
        <v>57</v>
      </c>
      <c r="N2" s="354" t="s">
        <v>203</v>
      </c>
      <c r="O2" s="356" t="s">
        <v>48</v>
      </c>
      <c r="P2" s="356" t="s">
        <v>48</v>
      </c>
      <c r="Q2" s="356" t="s">
        <v>48</v>
      </c>
      <c r="R2" s="356" t="s">
        <v>48</v>
      </c>
      <c r="S2" s="356" t="s">
        <v>48</v>
      </c>
      <c r="T2" s="356" t="s">
        <v>48</v>
      </c>
      <c r="U2" s="356" t="s">
        <v>48</v>
      </c>
      <c r="V2" s="356" t="s">
        <v>48</v>
      </c>
      <c r="W2" s="356" t="s">
        <v>48</v>
      </c>
      <c r="X2" s="652"/>
    </row>
    <row r="3" spans="1:24" s="91" customFormat="1" ht="36.75" thickBot="1">
      <c r="A3" s="442" t="s">
        <v>178</v>
      </c>
      <c r="B3" s="355" t="s">
        <v>415</v>
      </c>
      <c r="C3" s="490" t="s">
        <v>54</v>
      </c>
      <c r="D3" s="490" t="s">
        <v>54</v>
      </c>
      <c r="E3" s="490" t="s">
        <v>54</v>
      </c>
      <c r="F3" s="490" t="s">
        <v>54</v>
      </c>
      <c r="G3" s="490" t="s">
        <v>54</v>
      </c>
      <c r="H3" s="490" t="s">
        <v>54</v>
      </c>
      <c r="I3" s="490" t="s">
        <v>54</v>
      </c>
      <c r="J3" s="490" t="s">
        <v>54</v>
      </c>
      <c r="K3" s="490" t="s">
        <v>54</v>
      </c>
      <c r="L3" s="490" t="s">
        <v>54</v>
      </c>
      <c r="M3" s="442" t="s">
        <v>178</v>
      </c>
      <c r="N3" s="355" t="s">
        <v>415</v>
      </c>
      <c r="O3" s="490" t="s">
        <v>54</v>
      </c>
      <c r="P3" s="490" t="s">
        <v>54</v>
      </c>
      <c r="Q3" s="490" t="s">
        <v>54</v>
      </c>
      <c r="R3" s="490" t="s">
        <v>54</v>
      </c>
      <c r="S3" s="490" t="s">
        <v>54</v>
      </c>
      <c r="T3" s="490" t="s">
        <v>54</v>
      </c>
      <c r="U3" s="490" t="s">
        <v>54</v>
      </c>
      <c r="V3" s="490" t="s">
        <v>54</v>
      </c>
      <c r="W3" s="490" t="s">
        <v>54</v>
      </c>
      <c r="X3" s="653"/>
    </row>
    <row r="4" spans="1:24" s="92" customFormat="1" ht="15.95" customHeight="1" thickBot="1">
      <c r="A4" s="226"/>
      <c r="B4" s="226"/>
      <c r="C4" s="227"/>
      <c r="D4" s="227"/>
      <c r="E4" s="227"/>
      <c r="F4" s="227"/>
      <c r="G4" s="227"/>
      <c r="H4" s="227"/>
      <c r="I4" s="227"/>
      <c r="J4" s="227"/>
      <c r="K4" s="227"/>
      <c r="L4" s="227" t="s">
        <v>49</v>
      </c>
      <c r="M4" s="226"/>
      <c r="N4" s="226"/>
      <c r="O4" s="227"/>
      <c r="P4" s="227"/>
      <c r="Q4" s="227"/>
      <c r="R4" s="227"/>
      <c r="S4" s="227"/>
      <c r="T4" s="227"/>
      <c r="U4" s="227"/>
      <c r="V4" s="227"/>
      <c r="W4" s="227"/>
      <c r="X4" s="227" t="s">
        <v>49</v>
      </c>
    </row>
    <row r="5" spans="1:24" ht="96.75" thickBot="1">
      <c r="A5" s="401" t="s">
        <v>180</v>
      </c>
      <c r="B5" s="228" t="s">
        <v>550</v>
      </c>
      <c r="C5" s="229" t="s">
        <v>627</v>
      </c>
      <c r="D5" s="229" t="s">
        <v>601</v>
      </c>
      <c r="E5" s="229" t="s">
        <v>620</v>
      </c>
      <c r="F5" s="357" t="s">
        <v>621</v>
      </c>
      <c r="G5" s="648" t="s">
        <v>710</v>
      </c>
      <c r="H5" s="229" t="s">
        <v>622</v>
      </c>
      <c r="I5" s="229" t="s">
        <v>603</v>
      </c>
      <c r="J5" s="229" t="s">
        <v>623</v>
      </c>
      <c r="K5" s="229" t="s">
        <v>605</v>
      </c>
      <c r="L5" s="229" t="s">
        <v>606</v>
      </c>
      <c r="M5" s="401" t="s">
        <v>180</v>
      </c>
      <c r="N5" s="228" t="s">
        <v>550</v>
      </c>
      <c r="O5" s="229" t="s">
        <v>624</v>
      </c>
      <c r="P5" s="229" t="s">
        <v>607</v>
      </c>
      <c r="Q5" s="229" t="s">
        <v>609</v>
      </c>
      <c r="R5" s="229" t="s">
        <v>612</v>
      </c>
      <c r="S5" s="229" t="s">
        <v>616</v>
      </c>
      <c r="T5" s="229" t="s">
        <v>617</v>
      </c>
      <c r="U5" s="229" t="s">
        <v>625</v>
      </c>
      <c r="V5" s="229" t="s">
        <v>619</v>
      </c>
      <c r="W5" s="229" t="s">
        <v>626</v>
      </c>
      <c r="X5" s="654" t="s">
        <v>711</v>
      </c>
    </row>
    <row r="6" spans="1:24" s="64" customFormat="1" ht="12.95" customHeight="1" thickBot="1">
      <c r="A6" s="201"/>
      <c r="B6" s="202" t="s">
        <v>479</v>
      </c>
      <c r="C6" s="203" t="s">
        <v>480</v>
      </c>
      <c r="D6" s="531" t="s">
        <v>481</v>
      </c>
      <c r="E6" s="530" t="s">
        <v>483</v>
      </c>
      <c r="F6" s="203" t="s">
        <v>482</v>
      </c>
      <c r="G6" s="531" t="s">
        <v>484</v>
      </c>
      <c r="H6" s="203" t="s">
        <v>485</v>
      </c>
      <c r="I6" s="203" t="s">
        <v>486</v>
      </c>
      <c r="J6" s="203" t="s">
        <v>590</v>
      </c>
      <c r="K6" s="203" t="s">
        <v>591</v>
      </c>
      <c r="L6" s="203" t="s">
        <v>592</v>
      </c>
      <c r="M6" s="201"/>
      <c r="N6" s="202" t="s">
        <v>479</v>
      </c>
      <c r="O6" s="203" t="s">
        <v>593</v>
      </c>
      <c r="P6" s="203" t="s">
        <v>594</v>
      </c>
      <c r="Q6" s="203" t="s">
        <v>595</v>
      </c>
      <c r="R6" s="203" t="s">
        <v>596</v>
      </c>
      <c r="S6" s="203" t="s">
        <v>597</v>
      </c>
      <c r="T6" s="203" t="s">
        <v>598</v>
      </c>
      <c r="U6" s="203" t="s">
        <v>599</v>
      </c>
      <c r="V6" s="203" t="s">
        <v>600</v>
      </c>
      <c r="W6" s="203" t="s">
        <v>709</v>
      </c>
      <c r="X6" s="531" t="s">
        <v>714</v>
      </c>
    </row>
    <row r="7" spans="1:24" s="64" customFormat="1" ht="15.95" customHeight="1" thickBot="1">
      <c r="A7" s="230"/>
      <c r="B7" s="231" t="s">
        <v>51</v>
      </c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230"/>
      <c r="N7" s="231" t="s">
        <v>51</v>
      </c>
      <c r="O7" s="358"/>
      <c r="P7" s="358"/>
      <c r="Q7" s="358"/>
      <c r="R7" s="358"/>
      <c r="S7" s="358"/>
      <c r="T7" s="358"/>
      <c r="U7" s="358"/>
      <c r="V7" s="358"/>
      <c r="W7" s="358"/>
      <c r="X7" s="655"/>
    </row>
    <row r="8" spans="1:24" s="64" customFormat="1" ht="12" customHeight="1" thickBot="1">
      <c r="A8" s="32" t="s">
        <v>14</v>
      </c>
      <c r="B8" s="21" t="s">
        <v>233</v>
      </c>
      <c r="C8" s="298">
        <f>+C9+C10+C11+C12+C13+C14</f>
        <v>0</v>
      </c>
      <c r="D8" s="298">
        <f t="shared" ref="D8:W8" si="0">+D9+D10+D11+D12+D13+D14</f>
        <v>0</v>
      </c>
      <c r="E8" s="298">
        <f t="shared" si="0"/>
        <v>0</v>
      </c>
      <c r="F8" s="298">
        <f t="shared" si="0"/>
        <v>223602</v>
      </c>
      <c r="G8" s="298"/>
      <c r="H8" s="298">
        <f t="shared" si="0"/>
        <v>0</v>
      </c>
      <c r="I8" s="298">
        <f t="shared" si="0"/>
        <v>0</v>
      </c>
      <c r="J8" s="298">
        <f t="shared" si="0"/>
        <v>0</v>
      </c>
      <c r="K8" s="298">
        <f t="shared" si="0"/>
        <v>0</v>
      </c>
      <c r="L8" s="298">
        <f t="shared" si="0"/>
        <v>0</v>
      </c>
      <c r="M8" s="32" t="s">
        <v>14</v>
      </c>
      <c r="N8" s="21" t="s">
        <v>233</v>
      </c>
      <c r="O8" s="298">
        <f t="shared" si="0"/>
        <v>0</v>
      </c>
      <c r="P8" s="298">
        <f t="shared" si="0"/>
        <v>0</v>
      </c>
      <c r="Q8" s="298">
        <f t="shared" si="0"/>
        <v>0</v>
      </c>
      <c r="R8" s="298">
        <f t="shared" si="0"/>
        <v>0</v>
      </c>
      <c r="S8" s="298">
        <f t="shared" si="0"/>
        <v>0</v>
      </c>
      <c r="T8" s="298">
        <f t="shared" si="0"/>
        <v>0</v>
      </c>
      <c r="U8" s="298">
        <f t="shared" si="0"/>
        <v>0</v>
      </c>
      <c r="V8" s="298">
        <f t="shared" si="0"/>
        <v>0</v>
      </c>
      <c r="W8" s="298">
        <f t="shared" si="0"/>
        <v>0</v>
      </c>
      <c r="X8" s="656">
        <f t="shared" ref="X8:X22" si="1">SUM(C8:W8)</f>
        <v>223602</v>
      </c>
    </row>
    <row r="9" spans="1:24" s="93" customFormat="1" ht="12" customHeight="1">
      <c r="A9" s="428" t="s">
        <v>92</v>
      </c>
      <c r="B9" s="409" t="s">
        <v>234</v>
      </c>
      <c r="C9" s="301"/>
      <c r="D9" s="301"/>
      <c r="E9" s="301"/>
      <c r="F9" s="301">
        <v>114152</v>
      </c>
      <c r="G9" s="301"/>
      <c r="H9" s="301"/>
      <c r="I9" s="301"/>
      <c r="J9" s="301"/>
      <c r="K9" s="301"/>
      <c r="L9" s="301"/>
      <c r="M9" s="428" t="s">
        <v>92</v>
      </c>
      <c r="N9" s="409" t="s">
        <v>234</v>
      </c>
      <c r="O9" s="301"/>
      <c r="P9" s="301"/>
      <c r="Q9" s="301"/>
      <c r="R9" s="301"/>
      <c r="S9" s="301"/>
      <c r="T9" s="301"/>
      <c r="U9" s="301"/>
      <c r="V9" s="301"/>
      <c r="W9" s="301"/>
      <c r="X9" s="657">
        <f t="shared" si="1"/>
        <v>114152</v>
      </c>
    </row>
    <row r="10" spans="1:24" s="94" customFormat="1" ht="12" customHeight="1">
      <c r="A10" s="429" t="s">
        <v>93</v>
      </c>
      <c r="B10" s="410" t="s">
        <v>235</v>
      </c>
      <c r="C10" s="300"/>
      <c r="D10" s="300"/>
      <c r="E10" s="300"/>
      <c r="F10" s="300">
        <v>47922</v>
      </c>
      <c r="G10" s="300"/>
      <c r="H10" s="300"/>
      <c r="I10" s="300"/>
      <c r="J10" s="300"/>
      <c r="K10" s="300"/>
      <c r="L10" s="300"/>
      <c r="M10" s="429" t="s">
        <v>93</v>
      </c>
      <c r="N10" s="410" t="s">
        <v>235</v>
      </c>
      <c r="O10" s="300"/>
      <c r="P10" s="300"/>
      <c r="Q10" s="300"/>
      <c r="R10" s="300"/>
      <c r="S10" s="300"/>
      <c r="T10" s="300"/>
      <c r="U10" s="300"/>
      <c r="V10" s="300"/>
      <c r="W10" s="300"/>
      <c r="X10" s="658">
        <f t="shared" si="1"/>
        <v>47922</v>
      </c>
    </row>
    <row r="11" spans="1:24" s="94" customFormat="1" ht="12" customHeight="1">
      <c r="A11" s="429" t="s">
        <v>94</v>
      </c>
      <c r="B11" s="410" t="s">
        <v>536</v>
      </c>
      <c r="C11" s="300"/>
      <c r="D11" s="300"/>
      <c r="E11" s="300"/>
      <c r="F11" s="300">
        <v>53969</v>
      </c>
      <c r="G11" s="300"/>
      <c r="H11" s="300"/>
      <c r="I11" s="300"/>
      <c r="J11" s="300"/>
      <c r="K11" s="300"/>
      <c r="L11" s="300"/>
      <c r="M11" s="429" t="s">
        <v>94</v>
      </c>
      <c r="N11" s="410" t="s">
        <v>536</v>
      </c>
      <c r="O11" s="300"/>
      <c r="P11" s="300"/>
      <c r="Q11" s="300"/>
      <c r="R11" s="300"/>
      <c r="S11" s="300"/>
      <c r="T11" s="300"/>
      <c r="U11" s="300"/>
      <c r="V11" s="300"/>
      <c r="W11" s="300"/>
      <c r="X11" s="658">
        <f t="shared" si="1"/>
        <v>53969</v>
      </c>
    </row>
    <row r="12" spans="1:24" s="94" customFormat="1" ht="12" customHeight="1">
      <c r="A12" s="429" t="s">
        <v>95</v>
      </c>
      <c r="B12" s="410" t="s">
        <v>237</v>
      </c>
      <c r="C12" s="300"/>
      <c r="D12" s="300"/>
      <c r="E12" s="300"/>
      <c r="F12" s="300">
        <v>7559</v>
      </c>
      <c r="G12" s="300"/>
      <c r="H12" s="300"/>
      <c r="I12" s="300"/>
      <c r="J12" s="300"/>
      <c r="K12" s="300"/>
      <c r="L12" s="300"/>
      <c r="M12" s="429" t="s">
        <v>95</v>
      </c>
      <c r="N12" s="410" t="s">
        <v>237</v>
      </c>
      <c r="O12" s="300"/>
      <c r="P12" s="300"/>
      <c r="Q12" s="300"/>
      <c r="R12" s="300"/>
      <c r="S12" s="300"/>
      <c r="T12" s="300"/>
      <c r="U12" s="300"/>
      <c r="V12" s="300"/>
      <c r="W12" s="300"/>
      <c r="X12" s="658">
        <f t="shared" si="1"/>
        <v>7559</v>
      </c>
    </row>
    <row r="13" spans="1:24" s="94" customFormat="1" ht="12" customHeight="1">
      <c r="A13" s="429" t="s">
        <v>133</v>
      </c>
      <c r="B13" s="410" t="s">
        <v>491</v>
      </c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429" t="s">
        <v>133</v>
      </c>
      <c r="N13" s="410" t="s">
        <v>491</v>
      </c>
      <c r="O13" s="300"/>
      <c r="P13" s="300"/>
      <c r="Q13" s="300"/>
      <c r="R13" s="300"/>
      <c r="S13" s="300"/>
      <c r="T13" s="300"/>
      <c r="U13" s="300"/>
      <c r="V13" s="300"/>
      <c r="W13" s="300"/>
      <c r="X13" s="658">
        <f t="shared" si="1"/>
        <v>0</v>
      </c>
    </row>
    <row r="14" spans="1:24" s="93" customFormat="1" ht="12" customHeight="1" thickBot="1">
      <c r="A14" s="430" t="s">
        <v>96</v>
      </c>
      <c r="B14" s="411" t="s">
        <v>419</v>
      </c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430" t="s">
        <v>96</v>
      </c>
      <c r="N14" s="411" t="s">
        <v>419</v>
      </c>
      <c r="O14" s="300"/>
      <c r="P14" s="300"/>
      <c r="Q14" s="300"/>
      <c r="R14" s="300"/>
      <c r="S14" s="300"/>
      <c r="T14" s="300"/>
      <c r="U14" s="300"/>
      <c r="V14" s="300"/>
      <c r="W14" s="300"/>
      <c r="X14" s="658">
        <f t="shared" si="1"/>
        <v>0</v>
      </c>
    </row>
    <row r="15" spans="1:24" s="93" customFormat="1" ht="12" customHeight="1" thickBot="1">
      <c r="A15" s="32" t="s">
        <v>15</v>
      </c>
      <c r="B15" s="293" t="s">
        <v>238</v>
      </c>
      <c r="C15" s="298">
        <f>+C16+C17+C18+C19+C20</f>
        <v>20952</v>
      </c>
      <c r="D15" s="298">
        <f t="shared" ref="D15:W15" si="2">+D16+D17+D18+D19+D20</f>
        <v>0</v>
      </c>
      <c r="E15" s="298">
        <f t="shared" si="2"/>
        <v>0</v>
      </c>
      <c r="F15" s="298">
        <f t="shared" si="2"/>
        <v>7267</v>
      </c>
      <c r="G15" s="298"/>
      <c r="H15" s="298">
        <f t="shared" si="2"/>
        <v>12223</v>
      </c>
      <c r="I15" s="298">
        <f t="shared" si="2"/>
        <v>0</v>
      </c>
      <c r="J15" s="298">
        <f t="shared" si="2"/>
        <v>0</v>
      </c>
      <c r="K15" s="298">
        <f t="shared" si="2"/>
        <v>0</v>
      </c>
      <c r="L15" s="298">
        <f t="shared" si="2"/>
        <v>0</v>
      </c>
      <c r="M15" s="32" t="s">
        <v>15</v>
      </c>
      <c r="N15" s="293" t="s">
        <v>238</v>
      </c>
      <c r="O15" s="298">
        <f t="shared" si="2"/>
        <v>0</v>
      </c>
      <c r="P15" s="298">
        <f t="shared" si="2"/>
        <v>0</v>
      </c>
      <c r="Q15" s="298">
        <f t="shared" si="2"/>
        <v>0</v>
      </c>
      <c r="R15" s="298">
        <f t="shared" si="2"/>
        <v>4200</v>
      </c>
      <c r="S15" s="298">
        <f t="shared" si="2"/>
        <v>0</v>
      </c>
      <c r="T15" s="298">
        <f t="shared" si="2"/>
        <v>0</v>
      </c>
      <c r="U15" s="298">
        <f t="shared" si="2"/>
        <v>0</v>
      </c>
      <c r="V15" s="298">
        <f t="shared" si="2"/>
        <v>1300</v>
      </c>
      <c r="W15" s="298">
        <f t="shared" si="2"/>
        <v>0</v>
      </c>
      <c r="X15" s="656">
        <f t="shared" si="1"/>
        <v>45942</v>
      </c>
    </row>
    <row r="16" spans="1:24" s="93" customFormat="1" ht="12" customHeight="1">
      <c r="A16" s="428" t="s">
        <v>98</v>
      </c>
      <c r="B16" s="409" t="s">
        <v>239</v>
      </c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428" t="s">
        <v>98</v>
      </c>
      <c r="N16" s="409" t="s">
        <v>239</v>
      </c>
      <c r="O16" s="301"/>
      <c r="P16" s="301"/>
      <c r="Q16" s="301"/>
      <c r="R16" s="301"/>
      <c r="S16" s="301"/>
      <c r="T16" s="301"/>
      <c r="U16" s="301"/>
      <c r="V16" s="301"/>
      <c r="W16" s="301"/>
      <c r="X16" s="658">
        <f t="shared" si="1"/>
        <v>0</v>
      </c>
    </row>
    <row r="17" spans="1:24" s="93" customFormat="1" ht="12" customHeight="1">
      <c r="A17" s="429" t="s">
        <v>99</v>
      </c>
      <c r="B17" s="410" t="s">
        <v>240</v>
      </c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429" t="s">
        <v>99</v>
      </c>
      <c r="N17" s="410" t="s">
        <v>240</v>
      </c>
      <c r="O17" s="300"/>
      <c r="P17" s="300"/>
      <c r="Q17" s="300"/>
      <c r="R17" s="300"/>
      <c r="S17" s="300"/>
      <c r="T17" s="300"/>
      <c r="U17" s="300"/>
      <c r="V17" s="300"/>
      <c r="W17" s="300"/>
      <c r="X17" s="658">
        <f t="shared" si="1"/>
        <v>0</v>
      </c>
    </row>
    <row r="18" spans="1:24" s="93" customFormat="1" ht="12" customHeight="1">
      <c r="A18" s="429" t="s">
        <v>100</v>
      </c>
      <c r="B18" s="410" t="s">
        <v>408</v>
      </c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429" t="s">
        <v>100</v>
      </c>
      <c r="N18" s="410" t="s">
        <v>408</v>
      </c>
      <c r="O18" s="300"/>
      <c r="P18" s="300"/>
      <c r="Q18" s="300"/>
      <c r="R18" s="300"/>
      <c r="S18" s="300"/>
      <c r="T18" s="300"/>
      <c r="U18" s="300"/>
      <c r="V18" s="300"/>
      <c r="W18" s="300"/>
      <c r="X18" s="658">
        <f t="shared" si="1"/>
        <v>0</v>
      </c>
    </row>
    <row r="19" spans="1:24" s="93" customFormat="1" ht="12" customHeight="1">
      <c r="A19" s="429" t="s">
        <v>101</v>
      </c>
      <c r="B19" s="410" t="s">
        <v>409</v>
      </c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429" t="s">
        <v>101</v>
      </c>
      <c r="N19" s="410" t="s">
        <v>409</v>
      </c>
      <c r="O19" s="300"/>
      <c r="P19" s="300"/>
      <c r="Q19" s="300"/>
      <c r="R19" s="300"/>
      <c r="S19" s="300"/>
      <c r="T19" s="300"/>
      <c r="U19" s="300"/>
      <c r="V19" s="300"/>
      <c r="W19" s="300"/>
      <c r="X19" s="658">
        <f t="shared" si="1"/>
        <v>0</v>
      </c>
    </row>
    <row r="20" spans="1:24" s="93" customFormat="1" ht="12" customHeight="1">
      <c r="A20" s="429" t="s">
        <v>102</v>
      </c>
      <c r="B20" s="410" t="s">
        <v>241</v>
      </c>
      <c r="C20" s="300">
        <v>20952</v>
      </c>
      <c r="D20" s="300"/>
      <c r="E20" s="300"/>
      <c r="F20" s="300">
        <v>7267</v>
      </c>
      <c r="G20" s="300"/>
      <c r="H20" s="300">
        <v>12223</v>
      </c>
      <c r="I20" s="300"/>
      <c r="J20" s="300"/>
      <c r="K20" s="300"/>
      <c r="L20" s="300"/>
      <c r="M20" s="429" t="s">
        <v>102</v>
      </c>
      <c r="N20" s="410" t="s">
        <v>241</v>
      </c>
      <c r="O20" s="300"/>
      <c r="P20" s="300"/>
      <c r="Q20" s="300"/>
      <c r="R20" s="300">
        <v>4200</v>
      </c>
      <c r="S20" s="300"/>
      <c r="T20" s="300"/>
      <c r="U20" s="300"/>
      <c r="V20" s="300">
        <v>1300</v>
      </c>
      <c r="W20" s="300"/>
      <c r="X20" s="658">
        <f t="shared" si="1"/>
        <v>45942</v>
      </c>
    </row>
    <row r="21" spans="1:24" s="94" customFormat="1" ht="12" customHeight="1" thickBot="1">
      <c r="A21" s="430" t="s">
        <v>111</v>
      </c>
      <c r="B21" s="411" t="s">
        <v>242</v>
      </c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430" t="s">
        <v>111</v>
      </c>
      <c r="N21" s="411" t="s">
        <v>242</v>
      </c>
      <c r="O21" s="302"/>
      <c r="P21" s="302"/>
      <c r="Q21" s="302"/>
      <c r="R21" s="302"/>
      <c r="S21" s="302"/>
      <c r="T21" s="302"/>
      <c r="U21" s="302"/>
      <c r="V21" s="302"/>
      <c r="W21" s="302"/>
      <c r="X21" s="658">
        <f t="shared" si="1"/>
        <v>0</v>
      </c>
    </row>
    <row r="22" spans="1:24" s="94" customFormat="1" ht="12" customHeight="1" thickBot="1">
      <c r="A22" s="32" t="s">
        <v>16</v>
      </c>
      <c r="B22" s="21" t="s">
        <v>243</v>
      </c>
      <c r="C22" s="298">
        <f>+C23+C24+C25+C26+C27</f>
        <v>0</v>
      </c>
      <c r="D22" s="298">
        <f t="shared" ref="D22:W22" si="3">+D23+D24+D25+D26+D27</f>
        <v>0</v>
      </c>
      <c r="E22" s="298">
        <f t="shared" si="3"/>
        <v>0</v>
      </c>
      <c r="F22" s="298">
        <f t="shared" si="3"/>
        <v>0</v>
      </c>
      <c r="G22" s="298"/>
      <c r="H22" s="298">
        <f t="shared" si="3"/>
        <v>0</v>
      </c>
      <c r="I22" s="298">
        <f t="shared" si="3"/>
        <v>0</v>
      </c>
      <c r="J22" s="298">
        <f t="shared" si="3"/>
        <v>0</v>
      </c>
      <c r="K22" s="298">
        <f t="shared" si="3"/>
        <v>0</v>
      </c>
      <c r="L22" s="298">
        <f t="shared" si="3"/>
        <v>0</v>
      </c>
      <c r="M22" s="32" t="s">
        <v>16</v>
      </c>
      <c r="N22" s="21" t="s">
        <v>243</v>
      </c>
      <c r="O22" s="298">
        <f t="shared" si="3"/>
        <v>0</v>
      </c>
      <c r="P22" s="298">
        <f t="shared" si="3"/>
        <v>0</v>
      </c>
      <c r="Q22" s="298">
        <f t="shared" si="3"/>
        <v>0</v>
      </c>
      <c r="R22" s="298">
        <f t="shared" si="3"/>
        <v>0</v>
      </c>
      <c r="S22" s="298">
        <f t="shared" si="3"/>
        <v>0</v>
      </c>
      <c r="T22" s="298">
        <f t="shared" si="3"/>
        <v>0</v>
      </c>
      <c r="U22" s="298">
        <f t="shared" si="3"/>
        <v>0</v>
      </c>
      <c r="V22" s="298">
        <f t="shared" si="3"/>
        <v>0</v>
      </c>
      <c r="W22" s="298">
        <f t="shared" si="3"/>
        <v>0</v>
      </c>
      <c r="X22" s="656">
        <f t="shared" si="1"/>
        <v>0</v>
      </c>
    </row>
    <row r="23" spans="1:24" s="94" customFormat="1" ht="12" hidden="1" customHeight="1">
      <c r="A23" s="428" t="s">
        <v>81</v>
      </c>
      <c r="B23" s="409" t="s">
        <v>244</v>
      </c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428" t="s">
        <v>81</v>
      </c>
      <c r="N23" s="409" t="s">
        <v>244</v>
      </c>
      <c r="O23" s="301"/>
      <c r="P23" s="301"/>
      <c r="Q23" s="301"/>
      <c r="R23" s="301"/>
      <c r="S23" s="301"/>
      <c r="T23" s="301"/>
      <c r="U23" s="301"/>
      <c r="V23" s="301"/>
      <c r="W23" s="301"/>
      <c r="X23" s="657"/>
    </row>
    <row r="24" spans="1:24" s="93" customFormat="1" ht="12" hidden="1" customHeight="1">
      <c r="A24" s="429" t="s">
        <v>82</v>
      </c>
      <c r="B24" s="410" t="s">
        <v>245</v>
      </c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429" t="s">
        <v>82</v>
      </c>
      <c r="N24" s="410" t="s">
        <v>245</v>
      </c>
      <c r="O24" s="300"/>
      <c r="P24" s="300"/>
      <c r="Q24" s="300"/>
      <c r="R24" s="300"/>
      <c r="S24" s="300"/>
      <c r="T24" s="300"/>
      <c r="U24" s="300"/>
      <c r="V24" s="300"/>
      <c r="W24" s="300"/>
      <c r="X24" s="658"/>
    </row>
    <row r="25" spans="1:24" s="94" customFormat="1" ht="12" hidden="1" customHeight="1">
      <c r="A25" s="429" t="s">
        <v>83</v>
      </c>
      <c r="B25" s="410" t="s">
        <v>410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429" t="s">
        <v>83</v>
      </c>
      <c r="N25" s="410" t="s">
        <v>410</v>
      </c>
      <c r="O25" s="300"/>
      <c r="P25" s="300"/>
      <c r="Q25" s="300"/>
      <c r="R25" s="300"/>
      <c r="S25" s="300"/>
      <c r="T25" s="300"/>
      <c r="U25" s="300"/>
      <c r="V25" s="300"/>
      <c r="W25" s="300"/>
      <c r="X25" s="658"/>
    </row>
    <row r="26" spans="1:24" s="94" customFormat="1" ht="12" hidden="1" customHeight="1">
      <c r="A26" s="429" t="s">
        <v>84</v>
      </c>
      <c r="B26" s="410" t="s">
        <v>411</v>
      </c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429" t="s">
        <v>84</v>
      </c>
      <c r="N26" s="410" t="s">
        <v>411</v>
      </c>
      <c r="O26" s="300"/>
      <c r="P26" s="300"/>
      <c r="Q26" s="300"/>
      <c r="R26" s="300"/>
      <c r="S26" s="300"/>
      <c r="T26" s="300"/>
      <c r="U26" s="300"/>
      <c r="V26" s="300"/>
      <c r="W26" s="300"/>
      <c r="X26" s="658"/>
    </row>
    <row r="27" spans="1:24" s="94" customFormat="1" ht="12" hidden="1" customHeight="1">
      <c r="A27" s="429" t="s">
        <v>147</v>
      </c>
      <c r="B27" s="410" t="s">
        <v>246</v>
      </c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429" t="s">
        <v>147</v>
      </c>
      <c r="N27" s="410" t="s">
        <v>246</v>
      </c>
      <c r="O27" s="300"/>
      <c r="P27" s="300"/>
      <c r="Q27" s="300"/>
      <c r="R27" s="300"/>
      <c r="S27" s="300"/>
      <c r="T27" s="300"/>
      <c r="U27" s="300"/>
      <c r="V27" s="300"/>
      <c r="W27" s="300"/>
      <c r="X27" s="658"/>
    </row>
    <row r="28" spans="1:24" s="94" customFormat="1" ht="12" hidden="1" customHeight="1" thickBot="1">
      <c r="A28" s="430" t="s">
        <v>148</v>
      </c>
      <c r="B28" s="411" t="s">
        <v>247</v>
      </c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430" t="s">
        <v>148</v>
      </c>
      <c r="N28" s="411" t="s">
        <v>247</v>
      </c>
      <c r="O28" s="302"/>
      <c r="P28" s="302"/>
      <c r="Q28" s="302"/>
      <c r="R28" s="302"/>
      <c r="S28" s="302"/>
      <c r="T28" s="302"/>
      <c r="U28" s="302"/>
      <c r="V28" s="302"/>
      <c r="W28" s="302"/>
      <c r="X28" s="659"/>
    </row>
    <row r="29" spans="1:24" s="94" customFormat="1" ht="12" customHeight="1" thickBot="1">
      <c r="A29" s="32" t="s">
        <v>149</v>
      </c>
      <c r="B29" s="21" t="s">
        <v>547</v>
      </c>
      <c r="C29" s="304">
        <f>SUM(C30:C36)</f>
        <v>0</v>
      </c>
      <c r="D29" s="304">
        <f t="shared" ref="D29:W29" si="4">SUM(D30:D36)</f>
        <v>0</v>
      </c>
      <c r="E29" s="304">
        <f t="shared" si="4"/>
        <v>0</v>
      </c>
      <c r="F29" s="304">
        <f t="shared" si="4"/>
        <v>220250</v>
      </c>
      <c r="G29" s="304"/>
      <c r="H29" s="304">
        <f t="shared" si="4"/>
        <v>0</v>
      </c>
      <c r="I29" s="304">
        <f t="shared" si="4"/>
        <v>0</v>
      </c>
      <c r="J29" s="304">
        <f t="shared" si="4"/>
        <v>0</v>
      </c>
      <c r="K29" s="304">
        <f t="shared" si="4"/>
        <v>0</v>
      </c>
      <c r="L29" s="304">
        <f t="shared" si="4"/>
        <v>0</v>
      </c>
      <c r="M29" s="32" t="s">
        <v>149</v>
      </c>
      <c r="N29" s="21" t="s">
        <v>547</v>
      </c>
      <c r="O29" s="304">
        <f t="shared" si="4"/>
        <v>0</v>
      </c>
      <c r="P29" s="304">
        <f t="shared" si="4"/>
        <v>0</v>
      </c>
      <c r="Q29" s="304">
        <f t="shared" si="4"/>
        <v>0</v>
      </c>
      <c r="R29" s="304">
        <f t="shared" si="4"/>
        <v>0</v>
      </c>
      <c r="S29" s="304">
        <f t="shared" si="4"/>
        <v>0</v>
      </c>
      <c r="T29" s="304">
        <f t="shared" si="4"/>
        <v>0</v>
      </c>
      <c r="U29" s="304">
        <f t="shared" si="4"/>
        <v>0</v>
      </c>
      <c r="V29" s="304">
        <f t="shared" si="4"/>
        <v>0</v>
      </c>
      <c r="W29" s="304">
        <f t="shared" si="4"/>
        <v>0</v>
      </c>
      <c r="X29" s="656">
        <f t="shared" ref="X29:X49" si="5">SUM(C29:W29)</f>
        <v>220250</v>
      </c>
    </row>
    <row r="30" spans="1:24" s="94" customFormat="1" ht="12" customHeight="1">
      <c r="A30" s="428" t="s">
        <v>249</v>
      </c>
      <c r="B30" s="409" t="s">
        <v>541</v>
      </c>
      <c r="C30" s="301"/>
      <c r="D30" s="301"/>
      <c r="E30" s="301"/>
      <c r="F30" s="301">
        <f>136000+12500</f>
        <v>148500</v>
      </c>
      <c r="G30" s="301"/>
      <c r="H30" s="301"/>
      <c r="I30" s="301"/>
      <c r="J30" s="301"/>
      <c r="K30" s="301"/>
      <c r="L30" s="301"/>
      <c r="M30" s="428" t="s">
        <v>249</v>
      </c>
      <c r="N30" s="409" t="s">
        <v>541</v>
      </c>
      <c r="O30" s="301"/>
      <c r="P30" s="301"/>
      <c r="Q30" s="301"/>
      <c r="R30" s="301"/>
      <c r="S30" s="301"/>
      <c r="T30" s="301"/>
      <c r="U30" s="301"/>
      <c r="V30" s="301"/>
      <c r="W30" s="301"/>
      <c r="X30" s="658">
        <f t="shared" si="5"/>
        <v>148500</v>
      </c>
    </row>
    <row r="31" spans="1:24" s="94" customFormat="1" ht="12" customHeight="1">
      <c r="A31" s="429" t="s">
        <v>250</v>
      </c>
      <c r="B31" s="410" t="s">
        <v>542</v>
      </c>
      <c r="C31" s="300"/>
      <c r="D31" s="300"/>
      <c r="E31" s="300"/>
      <c r="F31" s="300">
        <v>20500</v>
      </c>
      <c r="G31" s="300"/>
      <c r="H31" s="300"/>
      <c r="I31" s="300"/>
      <c r="J31" s="300"/>
      <c r="K31" s="300"/>
      <c r="L31" s="300"/>
      <c r="M31" s="429" t="s">
        <v>250</v>
      </c>
      <c r="N31" s="410" t="s">
        <v>542</v>
      </c>
      <c r="O31" s="300"/>
      <c r="P31" s="300"/>
      <c r="Q31" s="300"/>
      <c r="R31" s="300"/>
      <c r="S31" s="300"/>
      <c r="T31" s="300"/>
      <c r="U31" s="300"/>
      <c r="V31" s="300"/>
      <c r="W31" s="300"/>
      <c r="X31" s="658">
        <f t="shared" si="5"/>
        <v>20500</v>
      </c>
    </row>
    <row r="32" spans="1:24" s="94" customFormat="1" ht="12" customHeight="1">
      <c r="A32" s="429" t="s">
        <v>251</v>
      </c>
      <c r="B32" s="410" t="s">
        <v>543</v>
      </c>
      <c r="C32" s="300"/>
      <c r="D32" s="300"/>
      <c r="E32" s="300"/>
      <c r="F32" s="300">
        <v>30000</v>
      </c>
      <c r="G32" s="300"/>
      <c r="H32" s="300"/>
      <c r="I32" s="300"/>
      <c r="J32" s="300"/>
      <c r="K32" s="300"/>
      <c r="L32" s="300"/>
      <c r="M32" s="429" t="s">
        <v>251</v>
      </c>
      <c r="N32" s="410" t="s">
        <v>543</v>
      </c>
      <c r="O32" s="300"/>
      <c r="P32" s="300"/>
      <c r="Q32" s="300"/>
      <c r="R32" s="300"/>
      <c r="S32" s="300"/>
      <c r="T32" s="300"/>
      <c r="U32" s="300"/>
      <c r="V32" s="300"/>
      <c r="W32" s="300"/>
      <c r="X32" s="658">
        <f t="shared" si="5"/>
        <v>30000</v>
      </c>
    </row>
    <row r="33" spans="1:24" s="94" customFormat="1" ht="12" customHeight="1">
      <c r="A33" s="429" t="s">
        <v>252</v>
      </c>
      <c r="B33" s="410" t="s">
        <v>544</v>
      </c>
      <c r="C33" s="300"/>
      <c r="D33" s="300"/>
      <c r="E33" s="300"/>
      <c r="F33" s="300">
        <v>450</v>
      </c>
      <c r="G33" s="300"/>
      <c r="H33" s="300"/>
      <c r="I33" s="300"/>
      <c r="J33" s="300"/>
      <c r="K33" s="300"/>
      <c r="L33" s="300"/>
      <c r="M33" s="429" t="s">
        <v>252</v>
      </c>
      <c r="N33" s="410" t="s">
        <v>544</v>
      </c>
      <c r="O33" s="300"/>
      <c r="P33" s="300"/>
      <c r="Q33" s="300"/>
      <c r="R33" s="300"/>
      <c r="S33" s="300"/>
      <c r="T33" s="300"/>
      <c r="U33" s="300"/>
      <c r="V33" s="300"/>
      <c r="W33" s="300"/>
      <c r="X33" s="658">
        <f t="shared" si="5"/>
        <v>450</v>
      </c>
    </row>
    <row r="34" spans="1:24" s="94" customFormat="1" ht="12" customHeight="1">
      <c r="A34" s="429" t="s">
        <v>538</v>
      </c>
      <c r="B34" s="410" t="s">
        <v>253</v>
      </c>
      <c r="C34" s="300"/>
      <c r="D34" s="300"/>
      <c r="E34" s="300"/>
      <c r="F34" s="300">
        <v>6800</v>
      </c>
      <c r="G34" s="300"/>
      <c r="H34" s="300"/>
      <c r="I34" s="300"/>
      <c r="J34" s="300"/>
      <c r="K34" s="300"/>
      <c r="L34" s="300"/>
      <c r="M34" s="429" t="s">
        <v>538</v>
      </c>
      <c r="N34" s="410" t="s">
        <v>253</v>
      </c>
      <c r="O34" s="300"/>
      <c r="P34" s="300"/>
      <c r="Q34" s="300"/>
      <c r="R34" s="300"/>
      <c r="S34" s="300"/>
      <c r="T34" s="300"/>
      <c r="U34" s="300"/>
      <c r="V34" s="300"/>
      <c r="W34" s="300"/>
      <c r="X34" s="658">
        <f t="shared" si="5"/>
        <v>6800</v>
      </c>
    </row>
    <row r="35" spans="1:24" s="94" customFormat="1" ht="12" customHeight="1">
      <c r="A35" s="429" t="s">
        <v>539</v>
      </c>
      <c r="B35" s="410" t="s">
        <v>254</v>
      </c>
      <c r="C35" s="300"/>
      <c r="D35" s="300"/>
      <c r="E35" s="300"/>
      <c r="F35" s="300">
        <v>13200</v>
      </c>
      <c r="G35" s="300"/>
      <c r="H35" s="300"/>
      <c r="I35" s="300"/>
      <c r="J35" s="300"/>
      <c r="K35" s="300"/>
      <c r="L35" s="300"/>
      <c r="M35" s="429" t="s">
        <v>539</v>
      </c>
      <c r="N35" s="410" t="s">
        <v>254</v>
      </c>
      <c r="O35" s="300"/>
      <c r="P35" s="300"/>
      <c r="Q35" s="300"/>
      <c r="R35" s="300"/>
      <c r="S35" s="300"/>
      <c r="T35" s="300"/>
      <c r="U35" s="300"/>
      <c r="V35" s="300"/>
      <c r="W35" s="300"/>
      <c r="X35" s="658">
        <f t="shared" si="5"/>
        <v>13200</v>
      </c>
    </row>
    <row r="36" spans="1:24" s="94" customFormat="1" ht="12" customHeight="1" thickBot="1">
      <c r="A36" s="430" t="s">
        <v>540</v>
      </c>
      <c r="B36" s="514" t="s">
        <v>255</v>
      </c>
      <c r="C36" s="302"/>
      <c r="D36" s="302"/>
      <c r="E36" s="302"/>
      <c r="F36" s="302">
        <v>800</v>
      </c>
      <c r="G36" s="302"/>
      <c r="H36" s="302"/>
      <c r="I36" s="302"/>
      <c r="J36" s="302"/>
      <c r="K36" s="302"/>
      <c r="L36" s="302"/>
      <c r="M36" s="430" t="s">
        <v>540</v>
      </c>
      <c r="N36" s="514" t="s">
        <v>255</v>
      </c>
      <c r="O36" s="302"/>
      <c r="P36" s="302"/>
      <c r="Q36" s="302"/>
      <c r="R36" s="302"/>
      <c r="S36" s="302"/>
      <c r="T36" s="302"/>
      <c r="U36" s="302"/>
      <c r="V36" s="302"/>
      <c r="W36" s="302"/>
      <c r="X36" s="658">
        <f t="shared" si="5"/>
        <v>800</v>
      </c>
    </row>
    <row r="37" spans="1:24" s="94" customFormat="1" ht="12" customHeight="1" thickBot="1">
      <c r="A37" s="32" t="s">
        <v>18</v>
      </c>
      <c r="B37" s="21" t="s">
        <v>420</v>
      </c>
      <c r="C37" s="298">
        <f>SUM(C38:C48)</f>
        <v>255</v>
      </c>
      <c r="D37" s="298">
        <f t="shared" ref="D37:W37" si="6">SUM(D38:D48)</f>
        <v>826</v>
      </c>
      <c r="E37" s="298">
        <f t="shared" si="6"/>
        <v>254</v>
      </c>
      <c r="F37" s="298">
        <f t="shared" si="6"/>
        <v>350</v>
      </c>
      <c r="G37" s="298"/>
      <c r="H37" s="298">
        <f t="shared" si="6"/>
        <v>0</v>
      </c>
      <c r="I37" s="298">
        <f t="shared" si="6"/>
        <v>0</v>
      </c>
      <c r="J37" s="298">
        <f t="shared" si="6"/>
        <v>0</v>
      </c>
      <c r="K37" s="298">
        <f t="shared" si="6"/>
        <v>0</v>
      </c>
      <c r="L37" s="298">
        <f t="shared" si="6"/>
        <v>50</v>
      </c>
      <c r="M37" s="32" t="s">
        <v>18</v>
      </c>
      <c r="N37" s="21" t="s">
        <v>420</v>
      </c>
      <c r="O37" s="298">
        <f t="shared" si="6"/>
        <v>18030</v>
      </c>
      <c r="P37" s="298">
        <f t="shared" si="6"/>
        <v>508</v>
      </c>
      <c r="Q37" s="298">
        <f t="shared" si="6"/>
        <v>381</v>
      </c>
      <c r="R37" s="298">
        <f t="shared" si="6"/>
        <v>0</v>
      </c>
      <c r="S37" s="298">
        <f t="shared" si="6"/>
        <v>0</v>
      </c>
      <c r="T37" s="298">
        <f t="shared" si="6"/>
        <v>0</v>
      </c>
      <c r="U37" s="298">
        <f t="shared" si="6"/>
        <v>900</v>
      </c>
      <c r="V37" s="298">
        <f t="shared" si="6"/>
        <v>0</v>
      </c>
      <c r="W37" s="298">
        <f t="shared" si="6"/>
        <v>0</v>
      </c>
      <c r="X37" s="656">
        <f t="shared" si="5"/>
        <v>21554</v>
      </c>
    </row>
    <row r="38" spans="1:24" s="94" customFormat="1" ht="12" customHeight="1">
      <c r="A38" s="428" t="s">
        <v>85</v>
      </c>
      <c r="B38" s="409" t="s">
        <v>258</v>
      </c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428" t="s">
        <v>85</v>
      </c>
      <c r="N38" s="409" t="s">
        <v>258</v>
      </c>
      <c r="O38" s="301"/>
      <c r="P38" s="301"/>
      <c r="Q38" s="301"/>
      <c r="R38" s="301"/>
      <c r="S38" s="301"/>
      <c r="T38" s="301"/>
      <c r="U38" s="301"/>
      <c r="V38" s="301"/>
      <c r="W38" s="301"/>
      <c r="X38" s="658">
        <f t="shared" si="5"/>
        <v>0</v>
      </c>
    </row>
    <row r="39" spans="1:24" s="94" customFormat="1" ht="12" customHeight="1">
      <c r="A39" s="429" t="s">
        <v>86</v>
      </c>
      <c r="B39" s="410" t="s">
        <v>259</v>
      </c>
      <c r="C39" s="300"/>
      <c r="D39" s="300">
        <v>650</v>
      </c>
      <c r="E39" s="300">
        <v>200</v>
      </c>
      <c r="F39" s="300">
        <v>350</v>
      </c>
      <c r="G39" s="300"/>
      <c r="H39" s="300"/>
      <c r="I39" s="300"/>
      <c r="J39" s="300"/>
      <c r="K39" s="300"/>
      <c r="L39" s="300"/>
      <c r="M39" s="429" t="s">
        <v>86</v>
      </c>
      <c r="N39" s="410" t="s">
        <v>259</v>
      </c>
      <c r="O39" s="300">
        <v>450</v>
      </c>
      <c r="P39" s="300"/>
      <c r="Q39" s="300">
        <v>381</v>
      </c>
      <c r="R39" s="300"/>
      <c r="S39" s="300"/>
      <c r="T39" s="300"/>
      <c r="U39" s="300">
        <v>700</v>
      </c>
      <c r="V39" s="300"/>
      <c r="W39" s="300"/>
      <c r="X39" s="658">
        <f t="shared" si="5"/>
        <v>2731</v>
      </c>
    </row>
    <row r="40" spans="1:24" s="94" customFormat="1" ht="12" customHeight="1">
      <c r="A40" s="429" t="s">
        <v>87</v>
      </c>
      <c r="B40" s="410" t="s">
        <v>260</v>
      </c>
      <c r="C40" s="300">
        <v>200</v>
      </c>
      <c r="D40" s="300"/>
      <c r="E40" s="300"/>
      <c r="F40" s="300"/>
      <c r="G40" s="300"/>
      <c r="H40" s="300"/>
      <c r="I40" s="300"/>
      <c r="J40" s="300"/>
      <c r="K40" s="300"/>
      <c r="L40" s="300"/>
      <c r="M40" s="429" t="s">
        <v>87</v>
      </c>
      <c r="N40" s="410" t="s">
        <v>260</v>
      </c>
      <c r="O40" s="300">
        <v>2300</v>
      </c>
      <c r="P40" s="300"/>
      <c r="Q40" s="300"/>
      <c r="R40" s="300"/>
      <c r="S40" s="300"/>
      <c r="T40" s="300"/>
      <c r="U40" s="300"/>
      <c r="V40" s="300"/>
      <c r="W40" s="300"/>
      <c r="X40" s="658">
        <f t="shared" si="5"/>
        <v>2500</v>
      </c>
    </row>
    <row r="41" spans="1:24" s="94" customFormat="1" ht="12" customHeight="1">
      <c r="A41" s="429" t="s">
        <v>151</v>
      </c>
      <c r="B41" s="410" t="s">
        <v>261</v>
      </c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429" t="s">
        <v>151</v>
      </c>
      <c r="N41" s="410" t="s">
        <v>261</v>
      </c>
      <c r="O41" s="300">
        <v>14400</v>
      </c>
      <c r="P41" s="300"/>
      <c r="Q41" s="300"/>
      <c r="R41" s="300"/>
      <c r="S41" s="300"/>
      <c r="T41" s="300"/>
      <c r="U41" s="300"/>
      <c r="V41" s="300"/>
      <c r="W41" s="300"/>
      <c r="X41" s="658">
        <f t="shared" si="5"/>
        <v>14400</v>
      </c>
    </row>
    <row r="42" spans="1:24" s="94" customFormat="1" ht="12" customHeight="1">
      <c r="A42" s="429" t="s">
        <v>152</v>
      </c>
      <c r="B42" s="410" t="s">
        <v>262</v>
      </c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429" t="s">
        <v>152</v>
      </c>
      <c r="N42" s="410" t="s">
        <v>262</v>
      </c>
      <c r="O42" s="300"/>
      <c r="P42" s="300"/>
      <c r="Q42" s="300"/>
      <c r="R42" s="300"/>
      <c r="S42" s="300"/>
      <c r="T42" s="300"/>
      <c r="U42" s="300"/>
      <c r="V42" s="300"/>
      <c r="W42" s="300"/>
      <c r="X42" s="658">
        <f t="shared" si="5"/>
        <v>0</v>
      </c>
    </row>
    <row r="43" spans="1:24" s="94" customFormat="1" ht="12" customHeight="1">
      <c r="A43" s="429" t="s">
        <v>153</v>
      </c>
      <c r="B43" s="410" t="s">
        <v>263</v>
      </c>
      <c r="C43" s="300">
        <v>55</v>
      </c>
      <c r="D43" s="300">
        <v>176</v>
      </c>
      <c r="E43" s="300">
        <v>54</v>
      </c>
      <c r="F43" s="300"/>
      <c r="G43" s="300"/>
      <c r="H43" s="300"/>
      <c r="I43" s="300"/>
      <c r="J43" s="300"/>
      <c r="K43" s="300"/>
      <c r="L43" s="300">
        <v>10</v>
      </c>
      <c r="M43" s="429" t="s">
        <v>153</v>
      </c>
      <c r="N43" s="410" t="s">
        <v>263</v>
      </c>
      <c r="O43" s="300">
        <v>600</v>
      </c>
      <c r="P43" s="300"/>
      <c r="Q43" s="300"/>
      <c r="R43" s="300"/>
      <c r="S43" s="300"/>
      <c r="T43" s="300"/>
      <c r="U43" s="300"/>
      <c r="V43" s="300"/>
      <c r="W43" s="300"/>
      <c r="X43" s="658">
        <f t="shared" si="5"/>
        <v>895</v>
      </c>
    </row>
    <row r="44" spans="1:24" s="94" customFormat="1" ht="12" customHeight="1">
      <c r="A44" s="429" t="s">
        <v>154</v>
      </c>
      <c r="B44" s="410" t="s">
        <v>264</v>
      </c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429" t="s">
        <v>154</v>
      </c>
      <c r="N44" s="410" t="s">
        <v>264</v>
      </c>
      <c r="O44" s="300"/>
      <c r="P44" s="300"/>
      <c r="Q44" s="300"/>
      <c r="R44" s="300"/>
      <c r="S44" s="300"/>
      <c r="T44" s="300"/>
      <c r="U44" s="300">
        <v>200</v>
      </c>
      <c r="V44" s="300"/>
      <c r="W44" s="300"/>
      <c r="X44" s="658">
        <f t="shared" si="5"/>
        <v>200</v>
      </c>
    </row>
    <row r="45" spans="1:24" s="94" customFormat="1" ht="12" customHeight="1">
      <c r="A45" s="429" t="s">
        <v>155</v>
      </c>
      <c r="B45" s="410" t="s">
        <v>546</v>
      </c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429" t="s">
        <v>155</v>
      </c>
      <c r="N45" s="410" t="s">
        <v>546</v>
      </c>
      <c r="O45" s="300"/>
      <c r="P45" s="300"/>
      <c r="Q45" s="300"/>
      <c r="R45" s="300"/>
      <c r="S45" s="300"/>
      <c r="T45" s="300"/>
      <c r="U45" s="300"/>
      <c r="V45" s="300"/>
      <c r="W45" s="300"/>
      <c r="X45" s="658">
        <f t="shared" si="5"/>
        <v>0</v>
      </c>
    </row>
    <row r="46" spans="1:24" s="94" customFormat="1" ht="12" customHeight="1">
      <c r="A46" s="429" t="s">
        <v>256</v>
      </c>
      <c r="B46" s="410" t="s">
        <v>266</v>
      </c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429" t="s">
        <v>256</v>
      </c>
      <c r="N46" s="410" t="s">
        <v>266</v>
      </c>
      <c r="O46" s="303">
        <v>80</v>
      </c>
      <c r="P46" s="303"/>
      <c r="Q46" s="303"/>
      <c r="R46" s="303"/>
      <c r="S46" s="303"/>
      <c r="T46" s="303"/>
      <c r="U46" s="303"/>
      <c r="V46" s="303"/>
      <c r="W46" s="303"/>
      <c r="X46" s="658">
        <f t="shared" si="5"/>
        <v>80</v>
      </c>
    </row>
    <row r="47" spans="1:24" s="94" customFormat="1" ht="12" customHeight="1">
      <c r="A47" s="430" t="s">
        <v>257</v>
      </c>
      <c r="B47" s="411" t="s">
        <v>422</v>
      </c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430" t="s">
        <v>257</v>
      </c>
      <c r="N47" s="411" t="s">
        <v>422</v>
      </c>
      <c r="O47" s="397"/>
      <c r="P47" s="397"/>
      <c r="Q47" s="397"/>
      <c r="R47" s="397"/>
      <c r="S47" s="397"/>
      <c r="T47" s="397"/>
      <c r="U47" s="397"/>
      <c r="V47" s="397"/>
      <c r="W47" s="397"/>
      <c r="X47" s="658">
        <f t="shared" si="5"/>
        <v>0</v>
      </c>
    </row>
    <row r="48" spans="1:24" s="94" customFormat="1" ht="12" customHeight="1" thickBot="1">
      <c r="A48" s="430" t="s">
        <v>421</v>
      </c>
      <c r="B48" s="411" t="s">
        <v>267</v>
      </c>
      <c r="C48" s="397"/>
      <c r="D48" s="397"/>
      <c r="E48" s="397"/>
      <c r="F48" s="397"/>
      <c r="G48" s="397"/>
      <c r="H48" s="397"/>
      <c r="I48" s="397"/>
      <c r="J48" s="397"/>
      <c r="K48" s="397"/>
      <c r="L48" s="397">
        <v>40</v>
      </c>
      <c r="M48" s="430" t="s">
        <v>421</v>
      </c>
      <c r="N48" s="411" t="s">
        <v>267</v>
      </c>
      <c r="O48" s="397">
        <v>200</v>
      </c>
      <c r="P48" s="397">
        <v>508</v>
      </c>
      <c r="Q48" s="397"/>
      <c r="R48" s="397"/>
      <c r="S48" s="397"/>
      <c r="T48" s="397"/>
      <c r="U48" s="397"/>
      <c r="V48" s="397"/>
      <c r="W48" s="397"/>
      <c r="X48" s="658">
        <f t="shared" si="5"/>
        <v>748</v>
      </c>
    </row>
    <row r="49" spans="1:24" s="94" customFormat="1" ht="12" customHeight="1" thickBot="1">
      <c r="A49" s="32" t="s">
        <v>19</v>
      </c>
      <c r="B49" s="21" t="s">
        <v>268</v>
      </c>
      <c r="C49" s="298">
        <f>SUM(C50:C54)</f>
        <v>0</v>
      </c>
      <c r="D49" s="298">
        <f t="shared" ref="D49:W49" si="7">SUM(D50:D54)</f>
        <v>0</v>
      </c>
      <c r="E49" s="298">
        <f t="shared" si="7"/>
        <v>0</v>
      </c>
      <c r="F49" s="298">
        <f t="shared" si="7"/>
        <v>0</v>
      </c>
      <c r="G49" s="298"/>
      <c r="H49" s="298">
        <f t="shared" si="7"/>
        <v>0</v>
      </c>
      <c r="I49" s="298">
        <f t="shared" si="7"/>
        <v>0</v>
      </c>
      <c r="J49" s="298">
        <f t="shared" si="7"/>
        <v>0</v>
      </c>
      <c r="K49" s="298">
        <f t="shared" si="7"/>
        <v>0</v>
      </c>
      <c r="L49" s="298">
        <f t="shared" si="7"/>
        <v>0</v>
      </c>
      <c r="M49" s="32" t="s">
        <v>19</v>
      </c>
      <c r="N49" s="21" t="s">
        <v>268</v>
      </c>
      <c r="O49" s="298">
        <f t="shared" si="7"/>
        <v>0</v>
      </c>
      <c r="P49" s="298">
        <f t="shared" si="7"/>
        <v>0</v>
      </c>
      <c r="Q49" s="298">
        <f t="shared" si="7"/>
        <v>0</v>
      </c>
      <c r="R49" s="298">
        <f t="shared" si="7"/>
        <v>0</v>
      </c>
      <c r="S49" s="298">
        <f t="shared" si="7"/>
        <v>0</v>
      </c>
      <c r="T49" s="298">
        <f t="shared" si="7"/>
        <v>0</v>
      </c>
      <c r="U49" s="298">
        <f t="shared" si="7"/>
        <v>0</v>
      </c>
      <c r="V49" s="298">
        <f t="shared" si="7"/>
        <v>0</v>
      </c>
      <c r="W49" s="298">
        <f t="shared" si="7"/>
        <v>0</v>
      </c>
      <c r="X49" s="656">
        <f t="shared" si="5"/>
        <v>0</v>
      </c>
    </row>
    <row r="50" spans="1:24" s="94" customFormat="1" ht="12" hidden="1" customHeight="1">
      <c r="A50" s="428" t="s">
        <v>88</v>
      </c>
      <c r="B50" s="409" t="s">
        <v>272</v>
      </c>
      <c r="C50" s="454"/>
      <c r="D50" s="454"/>
      <c r="E50" s="454"/>
      <c r="F50" s="454"/>
      <c r="G50" s="454"/>
      <c r="H50" s="454"/>
      <c r="I50" s="454"/>
      <c r="J50" s="454"/>
      <c r="K50" s="454"/>
      <c r="L50" s="454"/>
      <c r="M50" s="428" t="s">
        <v>88</v>
      </c>
      <c r="N50" s="409" t="s">
        <v>272</v>
      </c>
      <c r="O50" s="454"/>
      <c r="P50" s="454"/>
      <c r="Q50" s="454"/>
      <c r="R50" s="454"/>
      <c r="S50" s="454"/>
      <c r="T50" s="454"/>
      <c r="U50" s="454"/>
      <c r="V50" s="454"/>
      <c r="W50" s="454"/>
      <c r="X50" s="660"/>
    </row>
    <row r="51" spans="1:24" s="94" customFormat="1" ht="12" hidden="1" customHeight="1">
      <c r="A51" s="429" t="s">
        <v>89</v>
      </c>
      <c r="B51" s="410" t="s">
        <v>273</v>
      </c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429" t="s">
        <v>89</v>
      </c>
      <c r="N51" s="410" t="s">
        <v>273</v>
      </c>
      <c r="O51" s="303"/>
      <c r="P51" s="303"/>
      <c r="Q51" s="303"/>
      <c r="R51" s="303"/>
      <c r="S51" s="303"/>
      <c r="T51" s="303"/>
      <c r="U51" s="303"/>
      <c r="V51" s="303"/>
      <c r="W51" s="303"/>
      <c r="X51" s="661"/>
    </row>
    <row r="52" spans="1:24" s="94" customFormat="1" ht="12" hidden="1" customHeight="1">
      <c r="A52" s="429" t="s">
        <v>269</v>
      </c>
      <c r="B52" s="410" t="s">
        <v>274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429" t="s">
        <v>269</v>
      </c>
      <c r="N52" s="410" t="s">
        <v>274</v>
      </c>
      <c r="O52" s="303"/>
      <c r="P52" s="303"/>
      <c r="Q52" s="303"/>
      <c r="R52" s="303"/>
      <c r="S52" s="303"/>
      <c r="T52" s="303"/>
      <c r="U52" s="303"/>
      <c r="V52" s="303"/>
      <c r="W52" s="303"/>
      <c r="X52" s="661"/>
    </row>
    <row r="53" spans="1:24" s="94" customFormat="1" ht="12" hidden="1" customHeight="1">
      <c r="A53" s="429" t="s">
        <v>270</v>
      </c>
      <c r="B53" s="410" t="s">
        <v>275</v>
      </c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429" t="s">
        <v>270</v>
      </c>
      <c r="N53" s="410" t="s">
        <v>275</v>
      </c>
      <c r="O53" s="303"/>
      <c r="P53" s="303"/>
      <c r="Q53" s="303"/>
      <c r="R53" s="303"/>
      <c r="S53" s="303"/>
      <c r="T53" s="303"/>
      <c r="U53" s="303"/>
      <c r="V53" s="303"/>
      <c r="W53" s="303"/>
      <c r="X53" s="661"/>
    </row>
    <row r="54" spans="1:24" s="94" customFormat="1" ht="12" hidden="1" customHeight="1" thickBot="1">
      <c r="A54" s="430" t="s">
        <v>271</v>
      </c>
      <c r="B54" s="411" t="s">
        <v>276</v>
      </c>
      <c r="C54" s="397"/>
      <c r="D54" s="397"/>
      <c r="E54" s="397"/>
      <c r="F54" s="397"/>
      <c r="G54" s="397"/>
      <c r="H54" s="397"/>
      <c r="I54" s="397"/>
      <c r="J54" s="397"/>
      <c r="K54" s="397"/>
      <c r="L54" s="397"/>
      <c r="M54" s="430" t="s">
        <v>271</v>
      </c>
      <c r="N54" s="411" t="s">
        <v>276</v>
      </c>
      <c r="O54" s="397"/>
      <c r="P54" s="397"/>
      <c r="Q54" s="397"/>
      <c r="R54" s="397"/>
      <c r="S54" s="397"/>
      <c r="T54" s="397"/>
      <c r="U54" s="397"/>
      <c r="V54" s="397"/>
      <c r="W54" s="397"/>
      <c r="X54" s="662"/>
    </row>
    <row r="55" spans="1:24" s="94" customFormat="1" ht="12" customHeight="1" thickBot="1">
      <c r="A55" s="32" t="s">
        <v>156</v>
      </c>
      <c r="B55" s="21" t="s">
        <v>277</v>
      </c>
      <c r="C55" s="298">
        <f>SUM(C56:C58)</f>
        <v>0</v>
      </c>
      <c r="D55" s="298">
        <f t="shared" ref="D55:W55" si="8">SUM(D56:D58)</f>
        <v>0</v>
      </c>
      <c r="E55" s="298">
        <f t="shared" si="8"/>
        <v>0</v>
      </c>
      <c r="F55" s="298">
        <f t="shared" si="8"/>
        <v>0</v>
      </c>
      <c r="G55" s="298"/>
      <c r="H55" s="298">
        <f t="shared" si="8"/>
        <v>0</v>
      </c>
      <c r="I55" s="298">
        <f t="shared" si="8"/>
        <v>0</v>
      </c>
      <c r="J55" s="298">
        <f t="shared" si="8"/>
        <v>0</v>
      </c>
      <c r="K55" s="298">
        <f t="shared" si="8"/>
        <v>0</v>
      </c>
      <c r="L55" s="298">
        <f t="shared" si="8"/>
        <v>0</v>
      </c>
      <c r="M55" s="32" t="s">
        <v>156</v>
      </c>
      <c r="N55" s="21" t="s">
        <v>277</v>
      </c>
      <c r="O55" s="298">
        <f t="shared" si="8"/>
        <v>0</v>
      </c>
      <c r="P55" s="298">
        <f t="shared" si="8"/>
        <v>0</v>
      </c>
      <c r="Q55" s="298">
        <f t="shared" si="8"/>
        <v>0</v>
      </c>
      <c r="R55" s="298">
        <f t="shared" si="8"/>
        <v>0</v>
      </c>
      <c r="S55" s="298">
        <f t="shared" si="8"/>
        <v>0</v>
      </c>
      <c r="T55" s="298">
        <f t="shared" si="8"/>
        <v>0</v>
      </c>
      <c r="U55" s="298">
        <f t="shared" si="8"/>
        <v>0</v>
      </c>
      <c r="V55" s="298">
        <f t="shared" si="8"/>
        <v>0</v>
      </c>
      <c r="W55" s="298">
        <f t="shared" si="8"/>
        <v>0</v>
      </c>
      <c r="X55" s="656">
        <f>SUM(C55:W55)</f>
        <v>0</v>
      </c>
    </row>
    <row r="56" spans="1:24" s="94" customFormat="1" ht="12" hidden="1" customHeight="1">
      <c r="A56" s="428" t="s">
        <v>90</v>
      </c>
      <c r="B56" s="409" t="s">
        <v>278</v>
      </c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428" t="s">
        <v>90</v>
      </c>
      <c r="N56" s="409" t="s">
        <v>278</v>
      </c>
      <c r="O56" s="301"/>
      <c r="P56" s="301"/>
      <c r="Q56" s="301"/>
      <c r="R56" s="301"/>
      <c r="S56" s="301"/>
      <c r="T56" s="301"/>
      <c r="U56" s="301"/>
      <c r="V56" s="301"/>
      <c r="W56" s="301"/>
      <c r="X56" s="657"/>
    </row>
    <row r="57" spans="1:24" s="94" customFormat="1" ht="12" hidden="1" customHeight="1">
      <c r="A57" s="429" t="s">
        <v>91</v>
      </c>
      <c r="B57" s="410" t="s">
        <v>412</v>
      </c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429" t="s">
        <v>91</v>
      </c>
      <c r="N57" s="410" t="s">
        <v>412</v>
      </c>
      <c r="O57" s="300"/>
      <c r="P57" s="300"/>
      <c r="Q57" s="300"/>
      <c r="R57" s="300"/>
      <c r="S57" s="300"/>
      <c r="T57" s="300"/>
      <c r="U57" s="300"/>
      <c r="V57" s="300"/>
      <c r="W57" s="300"/>
      <c r="X57" s="658"/>
    </row>
    <row r="58" spans="1:24" s="94" customFormat="1" ht="12" hidden="1" customHeight="1">
      <c r="A58" s="429" t="s">
        <v>281</v>
      </c>
      <c r="B58" s="410" t="s">
        <v>279</v>
      </c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429" t="s">
        <v>281</v>
      </c>
      <c r="N58" s="410" t="s">
        <v>279</v>
      </c>
      <c r="O58" s="300"/>
      <c r="P58" s="300"/>
      <c r="Q58" s="300"/>
      <c r="R58" s="300"/>
      <c r="S58" s="300"/>
      <c r="T58" s="300"/>
      <c r="U58" s="300"/>
      <c r="V58" s="300"/>
      <c r="W58" s="300"/>
      <c r="X58" s="658"/>
    </row>
    <row r="59" spans="1:24" s="94" customFormat="1" ht="12" hidden="1" customHeight="1" thickBot="1">
      <c r="A59" s="430" t="s">
        <v>282</v>
      </c>
      <c r="B59" s="411" t="s">
        <v>280</v>
      </c>
      <c r="C59" s="302"/>
      <c r="D59" s="302"/>
      <c r="E59" s="302"/>
      <c r="F59" s="302"/>
      <c r="G59" s="302"/>
      <c r="H59" s="302"/>
      <c r="I59" s="302"/>
      <c r="J59" s="302"/>
      <c r="K59" s="302"/>
      <c r="L59" s="302"/>
      <c r="M59" s="430" t="s">
        <v>282</v>
      </c>
      <c r="N59" s="411" t="s">
        <v>280</v>
      </c>
      <c r="O59" s="302"/>
      <c r="P59" s="302"/>
      <c r="Q59" s="302"/>
      <c r="R59" s="302"/>
      <c r="S59" s="302"/>
      <c r="T59" s="302"/>
      <c r="U59" s="302"/>
      <c r="V59" s="302"/>
      <c r="W59" s="302"/>
      <c r="X59" s="659"/>
    </row>
    <row r="60" spans="1:24" s="94" customFormat="1" ht="12" customHeight="1" thickBot="1">
      <c r="A60" s="32" t="s">
        <v>21</v>
      </c>
      <c r="B60" s="293" t="s">
        <v>283</v>
      </c>
      <c r="C60" s="298">
        <f>SUM(C61:C63)</f>
        <v>0</v>
      </c>
      <c r="D60" s="298">
        <f t="shared" ref="D60:W60" si="9">SUM(D61:D63)</f>
        <v>0</v>
      </c>
      <c r="E60" s="298">
        <f t="shared" si="9"/>
        <v>0</v>
      </c>
      <c r="F60" s="298">
        <f t="shared" si="9"/>
        <v>0</v>
      </c>
      <c r="G60" s="298"/>
      <c r="H60" s="298">
        <f t="shared" si="9"/>
        <v>0</v>
      </c>
      <c r="I60" s="298">
        <f t="shared" si="9"/>
        <v>0</v>
      </c>
      <c r="J60" s="298">
        <f t="shared" si="9"/>
        <v>0</v>
      </c>
      <c r="K60" s="298">
        <f t="shared" si="9"/>
        <v>0</v>
      </c>
      <c r="L60" s="298">
        <f t="shared" si="9"/>
        <v>0</v>
      </c>
      <c r="M60" s="32" t="s">
        <v>21</v>
      </c>
      <c r="N60" s="293" t="s">
        <v>283</v>
      </c>
      <c r="O60" s="298">
        <f t="shared" si="9"/>
        <v>0</v>
      </c>
      <c r="P60" s="298">
        <f t="shared" si="9"/>
        <v>0</v>
      </c>
      <c r="Q60" s="298">
        <f t="shared" si="9"/>
        <v>0</v>
      </c>
      <c r="R60" s="298">
        <f t="shared" si="9"/>
        <v>0</v>
      </c>
      <c r="S60" s="298">
        <f t="shared" si="9"/>
        <v>0</v>
      </c>
      <c r="T60" s="298">
        <f t="shared" si="9"/>
        <v>0</v>
      </c>
      <c r="U60" s="298">
        <f t="shared" si="9"/>
        <v>0</v>
      </c>
      <c r="V60" s="298">
        <f t="shared" si="9"/>
        <v>0</v>
      </c>
      <c r="W60" s="298">
        <f t="shared" si="9"/>
        <v>0</v>
      </c>
      <c r="X60" s="656">
        <f>SUM(C60:W60)</f>
        <v>0</v>
      </c>
    </row>
    <row r="61" spans="1:24" s="94" customFormat="1" ht="12" hidden="1" customHeight="1">
      <c r="A61" s="428" t="s">
        <v>157</v>
      </c>
      <c r="B61" s="409" t="s">
        <v>285</v>
      </c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428" t="s">
        <v>157</v>
      </c>
      <c r="N61" s="409" t="s">
        <v>285</v>
      </c>
      <c r="O61" s="303"/>
      <c r="P61" s="303"/>
      <c r="Q61" s="303"/>
      <c r="R61" s="303"/>
      <c r="S61" s="303"/>
      <c r="T61" s="303"/>
      <c r="U61" s="303"/>
      <c r="V61" s="303"/>
      <c r="W61" s="303"/>
      <c r="X61" s="660"/>
    </row>
    <row r="62" spans="1:24" s="94" customFormat="1" ht="12" hidden="1" customHeight="1">
      <c r="A62" s="429" t="s">
        <v>158</v>
      </c>
      <c r="B62" s="410" t="s">
        <v>413</v>
      </c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429" t="s">
        <v>158</v>
      </c>
      <c r="N62" s="410" t="s">
        <v>413</v>
      </c>
      <c r="O62" s="303"/>
      <c r="P62" s="303"/>
      <c r="Q62" s="303"/>
      <c r="R62" s="303"/>
      <c r="S62" s="303"/>
      <c r="T62" s="303"/>
      <c r="U62" s="303"/>
      <c r="V62" s="303"/>
      <c r="W62" s="303"/>
      <c r="X62" s="661"/>
    </row>
    <row r="63" spans="1:24" s="94" customFormat="1" ht="12" hidden="1" customHeight="1">
      <c r="A63" s="429" t="s">
        <v>209</v>
      </c>
      <c r="B63" s="410" t="s">
        <v>286</v>
      </c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429" t="s">
        <v>209</v>
      </c>
      <c r="N63" s="410" t="s">
        <v>286</v>
      </c>
      <c r="O63" s="303"/>
      <c r="P63" s="303"/>
      <c r="Q63" s="303"/>
      <c r="R63" s="303"/>
      <c r="S63" s="303"/>
      <c r="T63" s="303"/>
      <c r="U63" s="303"/>
      <c r="V63" s="303"/>
      <c r="W63" s="303"/>
      <c r="X63" s="661"/>
    </row>
    <row r="64" spans="1:24" s="94" customFormat="1" ht="12" hidden="1" customHeight="1" thickBot="1">
      <c r="A64" s="430" t="s">
        <v>284</v>
      </c>
      <c r="B64" s="411" t="s">
        <v>287</v>
      </c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430" t="s">
        <v>284</v>
      </c>
      <c r="N64" s="411" t="s">
        <v>287</v>
      </c>
      <c r="O64" s="303"/>
      <c r="P64" s="303"/>
      <c r="Q64" s="303"/>
      <c r="R64" s="303"/>
      <c r="S64" s="303"/>
      <c r="T64" s="303"/>
      <c r="U64" s="303"/>
      <c r="V64" s="303"/>
      <c r="W64" s="303"/>
      <c r="X64" s="662"/>
    </row>
    <row r="65" spans="1:24" s="94" customFormat="1" ht="12" customHeight="1" thickBot="1">
      <c r="A65" s="32" t="s">
        <v>22</v>
      </c>
      <c r="B65" s="21" t="s">
        <v>288</v>
      </c>
      <c r="C65" s="304">
        <f>+C8+C15+C22+C29+C37+C49+C55+C60</f>
        <v>21207</v>
      </c>
      <c r="D65" s="304">
        <f t="shared" ref="D65:W65" si="10">+D8+D15+D22+D29+D37+D49+D55+D60</f>
        <v>826</v>
      </c>
      <c r="E65" s="304">
        <f t="shared" si="10"/>
        <v>254</v>
      </c>
      <c r="F65" s="304">
        <f t="shared" si="10"/>
        <v>451469</v>
      </c>
      <c r="G65" s="304"/>
      <c r="H65" s="304">
        <f t="shared" si="10"/>
        <v>12223</v>
      </c>
      <c r="I65" s="304">
        <f t="shared" si="10"/>
        <v>0</v>
      </c>
      <c r="J65" s="304">
        <f t="shared" si="10"/>
        <v>0</v>
      </c>
      <c r="K65" s="304">
        <f t="shared" si="10"/>
        <v>0</v>
      </c>
      <c r="L65" s="304">
        <f t="shared" si="10"/>
        <v>50</v>
      </c>
      <c r="M65" s="32" t="s">
        <v>22</v>
      </c>
      <c r="N65" s="21" t="s">
        <v>288</v>
      </c>
      <c r="O65" s="304">
        <f t="shared" si="10"/>
        <v>18030</v>
      </c>
      <c r="P65" s="304">
        <f t="shared" si="10"/>
        <v>508</v>
      </c>
      <c r="Q65" s="304">
        <f t="shared" si="10"/>
        <v>381</v>
      </c>
      <c r="R65" s="304">
        <f t="shared" si="10"/>
        <v>4200</v>
      </c>
      <c r="S65" s="304">
        <f t="shared" si="10"/>
        <v>0</v>
      </c>
      <c r="T65" s="304">
        <f t="shared" si="10"/>
        <v>0</v>
      </c>
      <c r="U65" s="304">
        <f t="shared" si="10"/>
        <v>900</v>
      </c>
      <c r="V65" s="304">
        <f t="shared" si="10"/>
        <v>1300</v>
      </c>
      <c r="W65" s="304">
        <f t="shared" si="10"/>
        <v>0</v>
      </c>
      <c r="X65" s="656">
        <f>SUM(C65:W65)</f>
        <v>511348</v>
      </c>
    </row>
    <row r="66" spans="1:24" s="94" customFormat="1" ht="12" customHeight="1" thickBot="1">
      <c r="A66" s="431" t="s">
        <v>379</v>
      </c>
      <c r="B66" s="293" t="s">
        <v>290</v>
      </c>
      <c r="C66" s="298">
        <f>SUM(C67:C69)</f>
        <v>0</v>
      </c>
      <c r="D66" s="298">
        <f t="shared" ref="D66:W66" si="11">SUM(D67:D69)</f>
        <v>0</v>
      </c>
      <c r="E66" s="298">
        <f t="shared" si="11"/>
        <v>0</v>
      </c>
      <c r="F66" s="298">
        <f t="shared" si="11"/>
        <v>0</v>
      </c>
      <c r="G66" s="298"/>
      <c r="H66" s="298">
        <f t="shared" si="11"/>
        <v>0</v>
      </c>
      <c r="I66" s="298">
        <f t="shared" si="11"/>
        <v>0</v>
      </c>
      <c r="J66" s="298">
        <f t="shared" si="11"/>
        <v>0</v>
      </c>
      <c r="K66" s="298">
        <f t="shared" si="11"/>
        <v>0</v>
      </c>
      <c r="L66" s="298">
        <f t="shared" si="11"/>
        <v>0</v>
      </c>
      <c r="M66" s="431" t="s">
        <v>379</v>
      </c>
      <c r="N66" s="293" t="s">
        <v>290</v>
      </c>
      <c r="O66" s="298">
        <f t="shared" si="11"/>
        <v>0</v>
      </c>
      <c r="P66" s="298">
        <f t="shared" si="11"/>
        <v>0</v>
      </c>
      <c r="Q66" s="298">
        <f t="shared" si="11"/>
        <v>0</v>
      </c>
      <c r="R66" s="298">
        <f t="shared" si="11"/>
        <v>0</v>
      </c>
      <c r="S66" s="298">
        <f t="shared" si="11"/>
        <v>0</v>
      </c>
      <c r="T66" s="298">
        <f t="shared" si="11"/>
        <v>0</v>
      </c>
      <c r="U66" s="298">
        <f t="shared" si="11"/>
        <v>0</v>
      </c>
      <c r="V66" s="298">
        <f t="shared" si="11"/>
        <v>0</v>
      </c>
      <c r="W66" s="298">
        <f t="shared" si="11"/>
        <v>0</v>
      </c>
      <c r="X66" s="656">
        <f>SUM(C66:W66)</f>
        <v>0</v>
      </c>
    </row>
    <row r="67" spans="1:24" s="94" customFormat="1" ht="12" hidden="1" customHeight="1">
      <c r="A67" s="428" t="s">
        <v>321</v>
      </c>
      <c r="B67" s="409" t="s">
        <v>291</v>
      </c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428" t="s">
        <v>321</v>
      </c>
      <c r="N67" s="409" t="s">
        <v>291</v>
      </c>
      <c r="O67" s="303"/>
      <c r="P67" s="303"/>
      <c r="Q67" s="303"/>
      <c r="R67" s="303"/>
      <c r="S67" s="303"/>
      <c r="T67" s="303"/>
      <c r="U67" s="303"/>
      <c r="V67" s="303"/>
      <c r="W67" s="303"/>
      <c r="X67" s="660"/>
    </row>
    <row r="68" spans="1:24" s="94" customFormat="1" ht="12" hidden="1" customHeight="1">
      <c r="A68" s="429" t="s">
        <v>330</v>
      </c>
      <c r="B68" s="410" t="s">
        <v>292</v>
      </c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429" t="s">
        <v>330</v>
      </c>
      <c r="N68" s="410" t="s">
        <v>292</v>
      </c>
      <c r="O68" s="303"/>
      <c r="P68" s="303"/>
      <c r="Q68" s="303"/>
      <c r="R68" s="303"/>
      <c r="S68" s="303"/>
      <c r="T68" s="303"/>
      <c r="U68" s="303"/>
      <c r="V68" s="303"/>
      <c r="W68" s="303"/>
      <c r="X68" s="661"/>
    </row>
    <row r="69" spans="1:24" s="94" customFormat="1" ht="12" hidden="1" customHeight="1" thickBot="1">
      <c r="A69" s="430" t="s">
        <v>331</v>
      </c>
      <c r="B69" s="412" t="s">
        <v>293</v>
      </c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430" t="s">
        <v>331</v>
      </c>
      <c r="N69" s="412" t="s">
        <v>293</v>
      </c>
      <c r="O69" s="303"/>
      <c r="P69" s="303"/>
      <c r="Q69" s="303"/>
      <c r="R69" s="303"/>
      <c r="S69" s="303"/>
      <c r="T69" s="303"/>
      <c r="U69" s="303"/>
      <c r="V69" s="303"/>
      <c r="W69" s="303"/>
      <c r="X69" s="662"/>
    </row>
    <row r="70" spans="1:24" s="94" customFormat="1" ht="12" customHeight="1" thickBot="1">
      <c r="A70" s="431" t="s">
        <v>294</v>
      </c>
      <c r="B70" s="293" t="s">
        <v>295</v>
      </c>
      <c r="C70" s="298">
        <f>SUM(C71:C74)</f>
        <v>0</v>
      </c>
      <c r="D70" s="298">
        <f t="shared" ref="D70:W70" si="12">SUM(D71:D74)</f>
        <v>0</v>
      </c>
      <c r="E70" s="298">
        <f t="shared" si="12"/>
        <v>0</v>
      </c>
      <c r="F70" s="298">
        <f t="shared" si="12"/>
        <v>0</v>
      </c>
      <c r="G70" s="298"/>
      <c r="H70" s="298">
        <f t="shared" si="12"/>
        <v>0</v>
      </c>
      <c r="I70" s="298">
        <f t="shared" si="12"/>
        <v>0</v>
      </c>
      <c r="J70" s="298">
        <f t="shared" si="12"/>
        <v>0</v>
      </c>
      <c r="K70" s="298">
        <f t="shared" si="12"/>
        <v>0</v>
      </c>
      <c r="L70" s="298">
        <f t="shared" si="12"/>
        <v>0</v>
      </c>
      <c r="M70" s="431" t="s">
        <v>294</v>
      </c>
      <c r="N70" s="293" t="s">
        <v>295</v>
      </c>
      <c r="O70" s="298">
        <f t="shared" si="12"/>
        <v>0</v>
      </c>
      <c r="P70" s="298">
        <f t="shared" si="12"/>
        <v>0</v>
      </c>
      <c r="Q70" s="298">
        <f t="shared" si="12"/>
        <v>0</v>
      </c>
      <c r="R70" s="298">
        <f t="shared" si="12"/>
        <v>0</v>
      </c>
      <c r="S70" s="298">
        <f t="shared" si="12"/>
        <v>0</v>
      </c>
      <c r="T70" s="298">
        <f t="shared" si="12"/>
        <v>0</v>
      </c>
      <c r="U70" s="298">
        <f t="shared" si="12"/>
        <v>0</v>
      </c>
      <c r="V70" s="298">
        <f t="shared" si="12"/>
        <v>0</v>
      </c>
      <c r="W70" s="298">
        <f t="shared" si="12"/>
        <v>0</v>
      </c>
      <c r="X70" s="656">
        <f>SUM(C70:W70)</f>
        <v>0</v>
      </c>
    </row>
    <row r="71" spans="1:24" s="94" customFormat="1" ht="12" hidden="1" customHeight="1">
      <c r="A71" s="428" t="s">
        <v>134</v>
      </c>
      <c r="B71" s="409" t="s">
        <v>296</v>
      </c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428" t="s">
        <v>134</v>
      </c>
      <c r="N71" s="409" t="s">
        <v>296</v>
      </c>
      <c r="O71" s="303"/>
      <c r="P71" s="303"/>
      <c r="Q71" s="303"/>
      <c r="R71" s="303"/>
      <c r="S71" s="303"/>
      <c r="T71" s="303"/>
      <c r="U71" s="303"/>
      <c r="V71" s="303"/>
      <c r="W71" s="303"/>
      <c r="X71" s="660"/>
    </row>
    <row r="72" spans="1:24" s="94" customFormat="1" ht="12" hidden="1" customHeight="1">
      <c r="A72" s="429" t="s">
        <v>135</v>
      </c>
      <c r="B72" s="410" t="s">
        <v>297</v>
      </c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429" t="s">
        <v>135</v>
      </c>
      <c r="N72" s="410" t="s">
        <v>297</v>
      </c>
      <c r="O72" s="303"/>
      <c r="P72" s="303"/>
      <c r="Q72" s="303"/>
      <c r="R72" s="303"/>
      <c r="S72" s="303"/>
      <c r="T72" s="303"/>
      <c r="U72" s="303"/>
      <c r="V72" s="303"/>
      <c r="W72" s="303"/>
      <c r="X72" s="661"/>
    </row>
    <row r="73" spans="1:24" s="94" customFormat="1" ht="12" hidden="1" customHeight="1">
      <c r="A73" s="429" t="s">
        <v>322</v>
      </c>
      <c r="B73" s="410" t="s">
        <v>298</v>
      </c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429" t="s">
        <v>322</v>
      </c>
      <c r="N73" s="410" t="s">
        <v>298</v>
      </c>
      <c r="O73" s="303"/>
      <c r="P73" s="303"/>
      <c r="Q73" s="303"/>
      <c r="R73" s="303"/>
      <c r="S73" s="303"/>
      <c r="T73" s="303"/>
      <c r="U73" s="303"/>
      <c r="V73" s="303"/>
      <c r="W73" s="303"/>
      <c r="X73" s="661"/>
    </row>
    <row r="74" spans="1:24" s="94" customFormat="1" ht="12" hidden="1" customHeight="1" thickBot="1">
      <c r="A74" s="430" t="s">
        <v>323</v>
      </c>
      <c r="B74" s="411" t="s">
        <v>299</v>
      </c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430" t="s">
        <v>323</v>
      </c>
      <c r="N74" s="411" t="s">
        <v>299</v>
      </c>
      <c r="O74" s="303"/>
      <c r="P74" s="303"/>
      <c r="Q74" s="303"/>
      <c r="R74" s="303"/>
      <c r="S74" s="303"/>
      <c r="T74" s="303"/>
      <c r="U74" s="303"/>
      <c r="V74" s="303"/>
      <c r="W74" s="303"/>
      <c r="X74" s="662"/>
    </row>
    <row r="75" spans="1:24" s="94" customFormat="1" ht="12" customHeight="1" thickBot="1">
      <c r="A75" s="431" t="s">
        <v>300</v>
      </c>
      <c r="B75" s="293" t="s">
        <v>301</v>
      </c>
      <c r="C75" s="298">
        <f>SUM(C76:C77)</f>
        <v>0</v>
      </c>
      <c r="D75" s="298">
        <f t="shared" ref="D75:W75" si="13">SUM(D76:D77)</f>
        <v>0</v>
      </c>
      <c r="E75" s="298">
        <f t="shared" si="13"/>
        <v>0</v>
      </c>
      <c r="F75" s="298">
        <f t="shared" si="13"/>
        <v>0</v>
      </c>
      <c r="G75" s="298"/>
      <c r="H75" s="298">
        <f t="shared" si="13"/>
        <v>0</v>
      </c>
      <c r="I75" s="298">
        <f t="shared" si="13"/>
        <v>0</v>
      </c>
      <c r="J75" s="298">
        <f t="shared" si="13"/>
        <v>0</v>
      </c>
      <c r="K75" s="298">
        <f t="shared" si="13"/>
        <v>0</v>
      </c>
      <c r="L75" s="298">
        <f t="shared" si="13"/>
        <v>0</v>
      </c>
      <c r="M75" s="431" t="s">
        <v>300</v>
      </c>
      <c r="N75" s="293" t="s">
        <v>301</v>
      </c>
      <c r="O75" s="298">
        <f t="shared" si="13"/>
        <v>63357</v>
      </c>
      <c r="P75" s="298">
        <f t="shared" si="13"/>
        <v>0</v>
      </c>
      <c r="Q75" s="298">
        <f t="shared" si="13"/>
        <v>0</v>
      </c>
      <c r="R75" s="298">
        <f t="shared" si="13"/>
        <v>0</v>
      </c>
      <c r="S75" s="298">
        <f t="shared" si="13"/>
        <v>0</v>
      </c>
      <c r="T75" s="298">
        <f t="shared" si="13"/>
        <v>0</v>
      </c>
      <c r="U75" s="298">
        <f t="shared" si="13"/>
        <v>0</v>
      </c>
      <c r="V75" s="298">
        <f t="shared" si="13"/>
        <v>0</v>
      </c>
      <c r="W75" s="298">
        <f t="shared" si="13"/>
        <v>0</v>
      </c>
      <c r="X75" s="656">
        <f>SUM(C75:W75)</f>
        <v>63357</v>
      </c>
    </row>
    <row r="76" spans="1:24" s="94" customFormat="1" ht="12" customHeight="1">
      <c r="A76" s="428" t="s">
        <v>324</v>
      </c>
      <c r="B76" s="409" t="s">
        <v>302</v>
      </c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428" t="s">
        <v>324</v>
      </c>
      <c r="N76" s="409" t="s">
        <v>302</v>
      </c>
      <c r="O76" s="303">
        <v>63357</v>
      </c>
      <c r="P76" s="303"/>
      <c r="Q76" s="303"/>
      <c r="R76" s="303"/>
      <c r="S76" s="303"/>
      <c r="T76" s="303"/>
      <c r="U76" s="303"/>
      <c r="V76" s="303"/>
      <c r="W76" s="303"/>
      <c r="X76" s="658">
        <f>SUM(C76:W76)</f>
        <v>63357</v>
      </c>
    </row>
    <row r="77" spans="1:24" s="94" customFormat="1" ht="12" customHeight="1" thickBot="1">
      <c r="A77" s="430" t="s">
        <v>325</v>
      </c>
      <c r="B77" s="411" t="s">
        <v>303</v>
      </c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430" t="s">
        <v>325</v>
      </c>
      <c r="N77" s="411" t="s">
        <v>303</v>
      </c>
      <c r="O77" s="303"/>
      <c r="P77" s="303"/>
      <c r="Q77" s="303"/>
      <c r="R77" s="303"/>
      <c r="S77" s="303"/>
      <c r="T77" s="303"/>
      <c r="U77" s="303"/>
      <c r="V77" s="303"/>
      <c r="W77" s="303"/>
      <c r="X77" s="658">
        <f>SUM(C77:W77)</f>
        <v>0</v>
      </c>
    </row>
    <row r="78" spans="1:24" s="93" customFormat="1" ht="12" customHeight="1" thickBot="1">
      <c r="A78" s="431" t="s">
        <v>304</v>
      </c>
      <c r="B78" s="293" t="s">
        <v>305</v>
      </c>
      <c r="C78" s="298">
        <f>SUM(C79:C81)</f>
        <v>0</v>
      </c>
      <c r="D78" s="298">
        <f t="shared" ref="D78:W78" si="14">SUM(D79:D81)</f>
        <v>0</v>
      </c>
      <c r="E78" s="298">
        <f t="shared" si="14"/>
        <v>0</v>
      </c>
      <c r="F78" s="298">
        <f t="shared" si="14"/>
        <v>0</v>
      </c>
      <c r="G78" s="298"/>
      <c r="H78" s="298">
        <f t="shared" si="14"/>
        <v>0</v>
      </c>
      <c r="I78" s="298">
        <f t="shared" si="14"/>
        <v>0</v>
      </c>
      <c r="J78" s="298">
        <f t="shared" si="14"/>
        <v>0</v>
      </c>
      <c r="K78" s="298">
        <f t="shared" si="14"/>
        <v>0</v>
      </c>
      <c r="L78" s="298">
        <f t="shared" si="14"/>
        <v>0</v>
      </c>
      <c r="M78" s="431" t="s">
        <v>304</v>
      </c>
      <c r="N78" s="293" t="s">
        <v>305</v>
      </c>
      <c r="O78" s="298">
        <f t="shared" si="14"/>
        <v>0</v>
      </c>
      <c r="P78" s="298">
        <f t="shared" si="14"/>
        <v>0</v>
      </c>
      <c r="Q78" s="298">
        <f t="shared" si="14"/>
        <v>0</v>
      </c>
      <c r="R78" s="298">
        <f t="shared" si="14"/>
        <v>0</v>
      </c>
      <c r="S78" s="298">
        <f t="shared" si="14"/>
        <v>0</v>
      </c>
      <c r="T78" s="298">
        <f t="shared" si="14"/>
        <v>0</v>
      </c>
      <c r="U78" s="298">
        <f t="shared" si="14"/>
        <v>0</v>
      </c>
      <c r="V78" s="298">
        <f t="shared" si="14"/>
        <v>0</v>
      </c>
      <c r="W78" s="298">
        <f t="shared" si="14"/>
        <v>0</v>
      </c>
      <c r="X78" s="656">
        <f>SUM(C78:W78)</f>
        <v>0</v>
      </c>
    </row>
    <row r="79" spans="1:24" s="94" customFormat="1" ht="12" hidden="1" customHeight="1">
      <c r="A79" s="428" t="s">
        <v>326</v>
      </c>
      <c r="B79" s="409" t="s">
        <v>306</v>
      </c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428" t="s">
        <v>326</v>
      </c>
      <c r="N79" s="409" t="s">
        <v>306</v>
      </c>
      <c r="O79" s="303"/>
      <c r="P79" s="303"/>
      <c r="Q79" s="303"/>
      <c r="R79" s="303"/>
      <c r="S79" s="303"/>
      <c r="T79" s="303"/>
      <c r="U79" s="303"/>
      <c r="V79" s="303"/>
      <c r="W79" s="303"/>
      <c r="X79" s="660"/>
    </row>
    <row r="80" spans="1:24" s="94" customFormat="1" ht="12" hidden="1" customHeight="1">
      <c r="A80" s="429" t="s">
        <v>327</v>
      </c>
      <c r="B80" s="410" t="s">
        <v>307</v>
      </c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429" t="s">
        <v>327</v>
      </c>
      <c r="N80" s="410" t="s">
        <v>307</v>
      </c>
      <c r="O80" s="303"/>
      <c r="P80" s="303"/>
      <c r="Q80" s="303"/>
      <c r="R80" s="303"/>
      <c r="S80" s="303"/>
      <c r="T80" s="303"/>
      <c r="U80" s="303"/>
      <c r="V80" s="303"/>
      <c r="W80" s="303"/>
      <c r="X80" s="661"/>
    </row>
    <row r="81" spans="1:24" s="94" customFormat="1" ht="12" hidden="1" customHeight="1" thickBot="1">
      <c r="A81" s="430" t="s">
        <v>328</v>
      </c>
      <c r="B81" s="411" t="s">
        <v>308</v>
      </c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430" t="s">
        <v>328</v>
      </c>
      <c r="N81" s="411" t="s">
        <v>308</v>
      </c>
      <c r="O81" s="303"/>
      <c r="P81" s="303"/>
      <c r="Q81" s="303"/>
      <c r="R81" s="303"/>
      <c r="S81" s="303"/>
      <c r="T81" s="303"/>
      <c r="U81" s="303"/>
      <c r="V81" s="303"/>
      <c r="W81" s="303"/>
      <c r="X81" s="662"/>
    </row>
    <row r="82" spans="1:24" s="94" customFormat="1" ht="12" customHeight="1" thickBot="1">
      <c r="A82" s="431" t="s">
        <v>309</v>
      </c>
      <c r="B82" s="293" t="s">
        <v>329</v>
      </c>
      <c r="C82" s="298">
        <f>SUM(C83:C86)</f>
        <v>0</v>
      </c>
      <c r="D82" s="298">
        <f t="shared" ref="D82:W82" si="15">SUM(D83:D86)</f>
        <v>0</v>
      </c>
      <c r="E82" s="298">
        <f t="shared" si="15"/>
        <v>0</v>
      </c>
      <c r="F82" s="298">
        <f t="shared" si="15"/>
        <v>0</v>
      </c>
      <c r="G82" s="298"/>
      <c r="H82" s="298">
        <f t="shared" si="15"/>
        <v>0</v>
      </c>
      <c r="I82" s="298">
        <f t="shared" si="15"/>
        <v>0</v>
      </c>
      <c r="J82" s="298">
        <f t="shared" si="15"/>
        <v>0</v>
      </c>
      <c r="K82" s="298">
        <f t="shared" si="15"/>
        <v>0</v>
      </c>
      <c r="L82" s="298">
        <f t="shared" si="15"/>
        <v>0</v>
      </c>
      <c r="M82" s="431" t="s">
        <v>309</v>
      </c>
      <c r="N82" s="293" t="s">
        <v>329</v>
      </c>
      <c r="O82" s="298">
        <f t="shared" si="15"/>
        <v>0</v>
      </c>
      <c r="P82" s="298">
        <f t="shared" si="15"/>
        <v>0</v>
      </c>
      <c r="Q82" s="298">
        <f t="shared" si="15"/>
        <v>0</v>
      </c>
      <c r="R82" s="298">
        <f t="shared" si="15"/>
        <v>0</v>
      </c>
      <c r="S82" s="298">
        <f t="shared" si="15"/>
        <v>0</v>
      </c>
      <c r="T82" s="298">
        <f t="shared" si="15"/>
        <v>0</v>
      </c>
      <c r="U82" s="298">
        <f t="shared" si="15"/>
        <v>0</v>
      </c>
      <c r="V82" s="298">
        <f t="shared" si="15"/>
        <v>0</v>
      </c>
      <c r="W82" s="298">
        <f t="shared" si="15"/>
        <v>0</v>
      </c>
      <c r="X82" s="656">
        <f>SUM(C82:W82)</f>
        <v>0</v>
      </c>
    </row>
    <row r="83" spans="1:24" s="94" customFormat="1" ht="12" hidden="1" customHeight="1">
      <c r="A83" s="432" t="s">
        <v>310</v>
      </c>
      <c r="B83" s="409" t="s">
        <v>311</v>
      </c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432" t="s">
        <v>310</v>
      </c>
      <c r="N83" s="409" t="s">
        <v>311</v>
      </c>
      <c r="O83" s="303"/>
      <c r="P83" s="303"/>
      <c r="Q83" s="303"/>
      <c r="R83" s="303"/>
      <c r="S83" s="303"/>
      <c r="T83" s="303"/>
      <c r="U83" s="303"/>
      <c r="V83" s="303"/>
      <c r="W83" s="303"/>
      <c r="X83" s="660"/>
    </row>
    <row r="84" spans="1:24" s="94" customFormat="1" ht="12" hidden="1" customHeight="1">
      <c r="A84" s="433" t="s">
        <v>312</v>
      </c>
      <c r="B84" s="410" t="s">
        <v>313</v>
      </c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433" t="s">
        <v>312</v>
      </c>
      <c r="N84" s="410" t="s">
        <v>313</v>
      </c>
      <c r="O84" s="303"/>
      <c r="P84" s="303"/>
      <c r="Q84" s="303"/>
      <c r="R84" s="303"/>
      <c r="S84" s="303"/>
      <c r="T84" s="303"/>
      <c r="U84" s="303"/>
      <c r="V84" s="303"/>
      <c r="W84" s="303"/>
      <c r="X84" s="661"/>
    </row>
    <row r="85" spans="1:24" s="94" customFormat="1" ht="12" hidden="1" customHeight="1">
      <c r="A85" s="433" t="s">
        <v>314</v>
      </c>
      <c r="B85" s="410" t="s">
        <v>315</v>
      </c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433" t="s">
        <v>314</v>
      </c>
      <c r="N85" s="410" t="s">
        <v>315</v>
      </c>
      <c r="O85" s="303"/>
      <c r="P85" s="303"/>
      <c r="Q85" s="303"/>
      <c r="R85" s="303"/>
      <c r="S85" s="303"/>
      <c r="T85" s="303"/>
      <c r="U85" s="303"/>
      <c r="V85" s="303"/>
      <c r="W85" s="303"/>
      <c r="X85" s="661"/>
    </row>
    <row r="86" spans="1:24" s="93" customFormat="1" ht="12" hidden="1" customHeight="1" thickBot="1">
      <c r="A86" s="434" t="s">
        <v>316</v>
      </c>
      <c r="B86" s="411" t="s">
        <v>317</v>
      </c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434" t="s">
        <v>316</v>
      </c>
      <c r="N86" s="411" t="s">
        <v>317</v>
      </c>
      <c r="O86" s="303"/>
      <c r="P86" s="303"/>
      <c r="Q86" s="303"/>
      <c r="R86" s="303"/>
      <c r="S86" s="303"/>
      <c r="T86" s="303"/>
      <c r="U86" s="303"/>
      <c r="V86" s="303"/>
      <c r="W86" s="303"/>
      <c r="X86" s="662"/>
    </row>
    <row r="87" spans="1:24" s="93" customFormat="1" ht="12" customHeight="1" thickBot="1">
      <c r="A87" s="431" t="s">
        <v>318</v>
      </c>
      <c r="B87" s="293" t="s">
        <v>461</v>
      </c>
      <c r="C87" s="455"/>
      <c r="D87" s="455"/>
      <c r="E87" s="455"/>
      <c r="F87" s="455"/>
      <c r="G87" s="455"/>
      <c r="H87" s="455"/>
      <c r="I87" s="455"/>
      <c r="J87" s="455"/>
      <c r="K87" s="455"/>
      <c r="L87" s="455"/>
      <c r="M87" s="431" t="s">
        <v>318</v>
      </c>
      <c r="N87" s="293" t="s">
        <v>461</v>
      </c>
      <c r="O87" s="455"/>
      <c r="P87" s="455"/>
      <c r="Q87" s="455"/>
      <c r="R87" s="455"/>
      <c r="S87" s="455"/>
      <c r="T87" s="455"/>
      <c r="U87" s="455"/>
      <c r="V87" s="455"/>
      <c r="W87" s="455"/>
      <c r="X87" s="656">
        <f>SUM(C87:W87)</f>
        <v>0</v>
      </c>
    </row>
    <row r="88" spans="1:24" s="93" customFormat="1" ht="12" customHeight="1" thickBot="1">
      <c r="A88" s="431" t="s">
        <v>492</v>
      </c>
      <c r="B88" s="293" t="s">
        <v>319</v>
      </c>
      <c r="C88" s="455"/>
      <c r="D88" s="455"/>
      <c r="E88" s="455"/>
      <c r="F88" s="455"/>
      <c r="G88" s="455"/>
      <c r="H88" s="455"/>
      <c r="I88" s="455"/>
      <c r="J88" s="455"/>
      <c r="K88" s="455"/>
      <c r="L88" s="455"/>
      <c r="M88" s="431" t="s">
        <v>492</v>
      </c>
      <c r="N88" s="293" t="s">
        <v>319</v>
      </c>
      <c r="O88" s="455"/>
      <c r="P88" s="455"/>
      <c r="Q88" s="455"/>
      <c r="R88" s="455"/>
      <c r="S88" s="455"/>
      <c r="T88" s="455"/>
      <c r="U88" s="455"/>
      <c r="V88" s="455"/>
      <c r="W88" s="455"/>
      <c r="X88" s="656">
        <f>SUM(C88:W88)</f>
        <v>0</v>
      </c>
    </row>
    <row r="89" spans="1:24" s="93" customFormat="1" ht="12" customHeight="1" thickBot="1">
      <c r="A89" s="431" t="s">
        <v>493</v>
      </c>
      <c r="B89" s="416" t="s">
        <v>464</v>
      </c>
      <c r="C89" s="304">
        <f>+C66+C70+C75+C78+C82+C88+C87</f>
        <v>0</v>
      </c>
      <c r="D89" s="304">
        <f t="shared" ref="D89:W89" si="16">+D66+D70+D75+D78+D82+D88+D87</f>
        <v>0</v>
      </c>
      <c r="E89" s="304">
        <f t="shared" si="16"/>
        <v>0</v>
      </c>
      <c r="F89" s="304">
        <f t="shared" si="16"/>
        <v>0</v>
      </c>
      <c r="G89" s="304"/>
      <c r="H89" s="304">
        <f t="shared" si="16"/>
        <v>0</v>
      </c>
      <c r="I89" s="304">
        <f t="shared" si="16"/>
        <v>0</v>
      </c>
      <c r="J89" s="304">
        <f t="shared" si="16"/>
        <v>0</v>
      </c>
      <c r="K89" s="304">
        <f t="shared" si="16"/>
        <v>0</v>
      </c>
      <c r="L89" s="304">
        <f t="shared" si="16"/>
        <v>0</v>
      </c>
      <c r="M89" s="431" t="s">
        <v>493</v>
      </c>
      <c r="N89" s="416" t="s">
        <v>464</v>
      </c>
      <c r="O89" s="304">
        <f t="shared" si="16"/>
        <v>63357</v>
      </c>
      <c r="P89" s="304">
        <f t="shared" si="16"/>
        <v>0</v>
      </c>
      <c r="Q89" s="304">
        <f t="shared" si="16"/>
        <v>0</v>
      </c>
      <c r="R89" s="304">
        <f t="shared" si="16"/>
        <v>0</v>
      </c>
      <c r="S89" s="304">
        <f t="shared" si="16"/>
        <v>0</v>
      </c>
      <c r="T89" s="304">
        <f t="shared" si="16"/>
        <v>0</v>
      </c>
      <c r="U89" s="304">
        <f t="shared" si="16"/>
        <v>0</v>
      </c>
      <c r="V89" s="304">
        <f t="shared" si="16"/>
        <v>0</v>
      </c>
      <c r="W89" s="304">
        <f t="shared" si="16"/>
        <v>0</v>
      </c>
      <c r="X89" s="656">
        <f>SUM(C89:W89)</f>
        <v>63357</v>
      </c>
    </row>
    <row r="90" spans="1:24" s="93" customFormat="1" ht="12" customHeight="1" thickBot="1">
      <c r="A90" s="435" t="s">
        <v>494</v>
      </c>
      <c r="B90" s="417" t="s">
        <v>495</v>
      </c>
      <c r="C90" s="304">
        <f>+C65+C89</f>
        <v>21207</v>
      </c>
      <c r="D90" s="304">
        <f t="shared" ref="D90:W90" si="17">+D65+D89</f>
        <v>826</v>
      </c>
      <c r="E90" s="304">
        <f t="shared" si="17"/>
        <v>254</v>
      </c>
      <c r="F90" s="304">
        <f t="shared" si="17"/>
        <v>451469</v>
      </c>
      <c r="G90" s="304"/>
      <c r="H90" s="304">
        <f t="shared" si="17"/>
        <v>12223</v>
      </c>
      <c r="I90" s="304">
        <f t="shared" si="17"/>
        <v>0</v>
      </c>
      <c r="J90" s="304">
        <f t="shared" si="17"/>
        <v>0</v>
      </c>
      <c r="K90" s="304">
        <f t="shared" si="17"/>
        <v>0</v>
      </c>
      <c r="L90" s="304">
        <f t="shared" si="17"/>
        <v>50</v>
      </c>
      <c r="M90" s="435" t="s">
        <v>494</v>
      </c>
      <c r="N90" s="417" t="s">
        <v>495</v>
      </c>
      <c r="O90" s="304">
        <f t="shared" si="17"/>
        <v>81387</v>
      </c>
      <c r="P90" s="304">
        <f t="shared" si="17"/>
        <v>508</v>
      </c>
      <c r="Q90" s="304">
        <f t="shared" si="17"/>
        <v>381</v>
      </c>
      <c r="R90" s="304">
        <f t="shared" si="17"/>
        <v>4200</v>
      </c>
      <c r="S90" s="304">
        <f t="shared" si="17"/>
        <v>0</v>
      </c>
      <c r="T90" s="304">
        <f t="shared" si="17"/>
        <v>0</v>
      </c>
      <c r="U90" s="304">
        <f t="shared" si="17"/>
        <v>900</v>
      </c>
      <c r="V90" s="304">
        <f t="shared" si="17"/>
        <v>1300</v>
      </c>
      <c r="W90" s="304">
        <f t="shared" si="17"/>
        <v>0</v>
      </c>
      <c r="X90" s="656">
        <f>SUM(C90:W90)</f>
        <v>574705</v>
      </c>
    </row>
    <row r="91" spans="1:24" s="94" customFormat="1" ht="15" customHeight="1" thickBot="1">
      <c r="A91" s="236"/>
      <c r="B91" s="237"/>
      <c r="C91" s="363"/>
      <c r="D91" s="363"/>
      <c r="E91" s="363"/>
      <c r="F91" s="363"/>
      <c r="G91" s="363"/>
      <c r="H91" s="363"/>
      <c r="I91" s="363"/>
      <c r="J91" s="363"/>
      <c r="K91" s="363"/>
      <c r="L91" s="363"/>
      <c r="M91" s="236"/>
      <c r="N91" s="237"/>
      <c r="O91" s="363"/>
      <c r="P91" s="363"/>
      <c r="Q91" s="363"/>
      <c r="R91" s="363"/>
      <c r="S91" s="363"/>
      <c r="T91" s="363"/>
      <c r="U91" s="363"/>
      <c r="V91" s="363"/>
      <c r="W91" s="363"/>
      <c r="X91" s="363"/>
    </row>
    <row r="92" spans="1:24" s="64" customFormat="1" ht="16.5" customHeight="1" thickBot="1">
      <c r="A92" s="240"/>
      <c r="B92" s="241" t="s">
        <v>52</v>
      </c>
      <c r="C92" s="365"/>
      <c r="D92" s="365"/>
      <c r="E92" s="365"/>
      <c r="F92" s="365"/>
      <c r="G92" s="365"/>
      <c r="H92" s="365"/>
      <c r="I92" s="365"/>
      <c r="J92" s="365"/>
      <c r="K92" s="365"/>
      <c r="L92" s="365"/>
      <c r="M92" s="240"/>
      <c r="N92" s="241" t="s">
        <v>52</v>
      </c>
      <c r="O92" s="365"/>
      <c r="P92" s="365"/>
      <c r="Q92" s="365"/>
      <c r="R92" s="365"/>
      <c r="S92" s="365"/>
      <c r="T92" s="365"/>
      <c r="U92" s="365"/>
      <c r="V92" s="365"/>
      <c r="W92" s="365"/>
      <c r="X92" s="663"/>
    </row>
    <row r="93" spans="1:24" s="95" customFormat="1" ht="12" customHeight="1" thickBot="1">
      <c r="A93" s="402" t="s">
        <v>14</v>
      </c>
      <c r="B93" s="31" t="s">
        <v>499</v>
      </c>
      <c r="C93" s="297">
        <f>+C94+C95+C96+C97+C98+C111</f>
        <v>29591</v>
      </c>
      <c r="D93" s="297">
        <f t="shared" ref="D93:W93" si="18">+D94+D95+D96+D97+D98+D111</f>
        <v>1220</v>
      </c>
      <c r="E93" s="297">
        <f t="shared" si="18"/>
        <v>3650</v>
      </c>
      <c r="F93" s="297">
        <f t="shared" si="18"/>
        <v>200</v>
      </c>
      <c r="G93" s="297"/>
      <c r="H93" s="297">
        <f t="shared" si="18"/>
        <v>16272</v>
      </c>
      <c r="I93" s="297">
        <f>+I94+I95+I96+I97+I98+I111</f>
        <v>1400</v>
      </c>
      <c r="J93" s="297">
        <f t="shared" si="18"/>
        <v>7000</v>
      </c>
      <c r="K93" s="297">
        <f t="shared" si="18"/>
        <v>32000</v>
      </c>
      <c r="L93" s="297">
        <f t="shared" si="18"/>
        <v>7554</v>
      </c>
      <c r="M93" s="402" t="s">
        <v>14</v>
      </c>
      <c r="N93" s="31" t="s">
        <v>499</v>
      </c>
      <c r="O93" s="297">
        <f>+O94+O95+O96+O97+O98+O111</f>
        <v>259327</v>
      </c>
      <c r="P93" s="297">
        <f t="shared" si="18"/>
        <v>6701</v>
      </c>
      <c r="Q93" s="297">
        <f t="shared" si="18"/>
        <v>0</v>
      </c>
      <c r="R93" s="297">
        <f t="shared" si="18"/>
        <v>6869</v>
      </c>
      <c r="S93" s="297">
        <f t="shared" si="18"/>
        <v>3900</v>
      </c>
      <c r="T93" s="297">
        <f t="shared" si="18"/>
        <v>9000</v>
      </c>
      <c r="U93" s="297">
        <f t="shared" si="18"/>
        <v>17951</v>
      </c>
      <c r="V93" s="297">
        <f t="shared" si="18"/>
        <v>1000</v>
      </c>
      <c r="W93" s="297">
        <f t="shared" si="18"/>
        <v>6400</v>
      </c>
      <c r="X93" s="656">
        <f t="shared" ref="X93:X99" si="19">SUM(C93:W93)</f>
        <v>410035</v>
      </c>
    </row>
    <row r="94" spans="1:24" ht="12" customHeight="1">
      <c r="A94" s="436" t="s">
        <v>92</v>
      </c>
      <c r="B94" s="10" t="s">
        <v>44</v>
      </c>
      <c r="C94" s="299">
        <v>9868</v>
      </c>
      <c r="D94" s="299"/>
      <c r="E94" s="299"/>
      <c r="F94" s="299"/>
      <c r="G94" s="299"/>
      <c r="H94" s="299">
        <v>13127</v>
      </c>
      <c r="I94" s="299"/>
      <c r="J94" s="299"/>
      <c r="K94" s="299"/>
      <c r="L94" s="299">
        <v>2214</v>
      </c>
      <c r="M94" s="436" t="s">
        <v>92</v>
      </c>
      <c r="N94" s="10" t="s">
        <v>44</v>
      </c>
      <c r="O94" s="299">
        <f>12167-2000</f>
        <v>10167</v>
      </c>
      <c r="P94" s="299">
        <v>2185</v>
      </c>
      <c r="Q94" s="299"/>
      <c r="R94" s="299">
        <v>4557</v>
      </c>
      <c r="S94" s="299"/>
      <c r="T94" s="299"/>
      <c r="U94" s="299">
        <v>12686</v>
      </c>
      <c r="V94" s="299"/>
      <c r="W94" s="299"/>
      <c r="X94" s="658">
        <f t="shared" si="19"/>
        <v>54804</v>
      </c>
    </row>
    <row r="95" spans="1:24" ht="12" customHeight="1">
      <c r="A95" s="429" t="s">
        <v>93</v>
      </c>
      <c r="B95" s="8" t="s">
        <v>159</v>
      </c>
      <c r="C95" s="300">
        <v>2383</v>
      </c>
      <c r="D95" s="300"/>
      <c r="E95" s="300"/>
      <c r="F95" s="300"/>
      <c r="G95" s="300"/>
      <c r="H95" s="300">
        <v>1745</v>
      </c>
      <c r="I95" s="300"/>
      <c r="J95" s="300"/>
      <c r="K95" s="300"/>
      <c r="L95" s="300">
        <v>640</v>
      </c>
      <c r="M95" s="429" t="s">
        <v>93</v>
      </c>
      <c r="N95" s="8" t="s">
        <v>159</v>
      </c>
      <c r="O95" s="300">
        <f>3445-918</f>
        <v>2527</v>
      </c>
      <c r="P95" s="300">
        <v>616</v>
      </c>
      <c r="Q95" s="300"/>
      <c r="R95" s="300">
        <v>1222</v>
      </c>
      <c r="S95" s="300"/>
      <c r="T95" s="300"/>
      <c r="U95" s="300">
        <v>3585</v>
      </c>
      <c r="V95" s="300"/>
      <c r="W95" s="300"/>
      <c r="X95" s="658">
        <f t="shared" si="19"/>
        <v>12718</v>
      </c>
    </row>
    <row r="96" spans="1:24" ht="12" customHeight="1">
      <c r="A96" s="429" t="s">
        <v>94</v>
      </c>
      <c r="B96" s="8" t="s">
        <v>124</v>
      </c>
      <c r="C96" s="302">
        <v>17340</v>
      </c>
      <c r="D96" s="302">
        <v>1220</v>
      </c>
      <c r="E96" s="302">
        <v>3650</v>
      </c>
      <c r="F96" s="302">
        <v>200</v>
      </c>
      <c r="G96" s="302"/>
      <c r="H96" s="302">
        <v>1400</v>
      </c>
      <c r="I96" s="302">
        <v>1400</v>
      </c>
      <c r="J96" s="302">
        <v>6150</v>
      </c>
      <c r="K96" s="302">
        <v>32000</v>
      </c>
      <c r="L96" s="302">
        <v>4700</v>
      </c>
      <c r="M96" s="429" t="s">
        <v>94</v>
      </c>
      <c r="N96" s="8" t="s">
        <v>124</v>
      </c>
      <c r="O96" s="302">
        <f>49745+2918</f>
        <v>52663</v>
      </c>
      <c r="P96" s="302">
        <v>3900</v>
      </c>
      <c r="Q96" s="302"/>
      <c r="R96" s="302">
        <v>1090</v>
      </c>
      <c r="S96" s="302"/>
      <c r="T96" s="302">
        <v>9000</v>
      </c>
      <c r="U96" s="302">
        <v>1680</v>
      </c>
      <c r="V96" s="302"/>
      <c r="W96" s="302">
        <v>900</v>
      </c>
      <c r="X96" s="658">
        <f t="shared" si="19"/>
        <v>137293</v>
      </c>
    </row>
    <row r="97" spans="1:24" ht="12" customHeight="1">
      <c r="A97" s="429" t="s">
        <v>95</v>
      </c>
      <c r="B97" s="11" t="s">
        <v>160</v>
      </c>
      <c r="C97" s="302"/>
      <c r="D97" s="302"/>
      <c r="E97" s="302"/>
      <c r="F97" s="302"/>
      <c r="G97" s="302"/>
      <c r="H97" s="302"/>
      <c r="I97" s="302"/>
      <c r="J97" s="302"/>
      <c r="K97" s="302"/>
      <c r="L97" s="302"/>
      <c r="M97" s="429" t="s">
        <v>95</v>
      </c>
      <c r="N97" s="11" t="s">
        <v>160</v>
      </c>
      <c r="O97" s="302"/>
      <c r="P97" s="302"/>
      <c r="Q97" s="302"/>
      <c r="R97" s="302"/>
      <c r="S97" s="302">
        <v>3900</v>
      </c>
      <c r="T97" s="302"/>
      <c r="U97" s="302"/>
      <c r="V97" s="302"/>
      <c r="W97" s="302">
        <v>5500</v>
      </c>
      <c r="X97" s="658">
        <f t="shared" si="19"/>
        <v>9400</v>
      </c>
    </row>
    <row r="98" spans="1:24" ht="12" customHeight="1">
      <c r="A98" s="429" t="s">
        <v>106</v>
      </c>
      <c r="B98" s="19" t="s">
        <v>161</v>
      </c>
      <c r="C98" s="302"/>
      <c r="D98" s="302"/>
      <c r="E98" s="302"/>
      <c r="F98" s="302"/>
      <c r="G98" s="302"/>
      <c r="H98" s="302"/>
      <c r="I98" s="302"/>
      <c r="J98" s="302">
        <v>850</v>
      </c>
      <c r="K98" s="302"/>
      <c r="L98" s="302"/>
      <c r="M98" s="429" t="s">
        <v>106</v>
      </c>
      <c r="N98" s="19" t="s">
        <v>161</v>
      </c>
      <c r="O98" s="302">
        <v>143970</v>
      </c>
      <c r="P98" s="302"/>
      <c r="Q98" s="302"/>
      <c r="R98" s="302"/>
      <c r="S98" s="302"/>
      <c r="T98" s="302"/>
      <c r="U98" s="302"/>
      <c r="V98" s="302">
        <v>1000</v>
      </c>
      <c r="W98" s="302"/>
      <c r="X98" s="658">
        <f t="shared" si="19"/>
        <v>145820</v>
      </c>
    </row>
    <row r="99" spans="1:24" ht="12" customHeight="1">
      <c r="A99" s="429" t="s">
        <v>96</v>
      </c>
      <c r="B99" s="8" t="s">
        <v>496</v>
      </c>
      <c r="C99" s="302"/>
      <c r="D99" s="302"/>
      <c r="E99" s="302"/>
      <c r="F99" s="302"/>
      <c r="G99" s="302"/>
      <c r="H99" s="302"/>
      <c r="I99" s="302"/>
      <c r="J99" s="302"/>
      <c r="K99" s="302"/>
      <c r="L99" s="302"/>
      <c r="M99" s="429" t="s">
        <v>96</v>
      </c>
      <c r="N99" s="8" t="s">
        <v>496</v>
      </c>
      <c r="O99" s="302"/>
      <c r="P99" s="302"/>
      <c r="Q99" s="302"/>
      <c r="R99" s="302"/>
      <c r="S99" s="302"/>
      <c r="T99" s="302"/>
      <c r="U99" s="302"/>
      <c r="V99" s="302"/>
      <c r="W99" s="302"/>
      <c r="X99" s="658">
        <f t="shared" si="19"/>
        <v>0</v>
      </c>
    </row>
    <row r="100" spans="1:24" ht="12" hidden="1" customHeight="1">
      <c r="A100" s="429" t="s">
        <v>97</v>
      </c>
      <c r="B100" s="141" t="s">
        <v>427</v>
      </c>
      <c r="C100" s="302"/>
      <c r="D100" s="302"/>
      <c r="E100" s="302"/>
      <c r="F100" s="302"/>
      <c r="G100" s="302"/>
      <c r="H100" s="302"/>
      <c r="I100" s="302"/>
      <c r="J100" s="302"/>
      <c r="K100" s="302"/>
      <c r="L100" s="302"/>
      <c r="M100" s="429" t="s">
        <v>97</v>
      </c>
      <c r="N100" s="141" t="s">
        <v>427</v>
      </c>
      <c r="O100" s="302"/>
      <c r="P100" s="302"/>
      <c r="Q100" s="302"/>
      <c r="R100" s="302"/>
      <c r="S100" s="302"/>
      <c r="T100" s="302"/>
      <c r="U100" s="302"/>
      <c r="V100" s="302"/>
      <c r="W100" s="302"/>
      <c r="X100" s="659"/>
    </row>
    <row r="101" spans="1:24" ht="12" hidden="1" customHeight="1">
      <c r="A101" s="429" t="s">
        <v>107</v>
      </c>
      <c r="B101" s="141" t="s">
        <v>426</v>
      </c>
      <c r="C101" s="302"/>
      <c r="D101" s="302"/>
      <c r="E101" s="302"/>
      <c r="F101" s="302"/>
      <c r="G101" s="302"/>
      <c r="H101" s="302"/>
      <c r="I101" s="302"/>
      <c r="J101" s="302"/>
      <c r="K101" s="302"/>
      <c r="L101" s="302"/>
      <c r="M101" s="429" t="s">
        <v>107</v>
      </c>
      <c r="N101" s="141" t="s">
        <v>426</v>
      </c>
      <c r="O101" s="302"/>
      <c r="P101" s="302"/>
      <c r="Q101" s="302"/>
      <c r="R101" s="302"/>
      <c r="S101" s="302"/>
      <c r="T101" s="302"/>
      <c r="U101" s="302"/>
      <c r="V101" s="302"/>
      <c r="W101" s="302"/>
      <c r="X101" s="659"/>
    </row>
    <row r="102" spans="1:24" ht="12" hidden="1" customHeight="1">
      <c r="A102" s="429" t="s">
        <v>108</v>
      </c>
      <c r="B102" s="141" t="s">
        <v>335</v>
      </c>
      <c r="C102" s="302"/>
      <c r="D102" s="302"/>
      <c r="E102" s="302"/>
      <c r="F102" s="302"/>
      <c r="G102" s="302"/>
      <c r="H102" s="302"/>
      <c r="I102" s="302"/>
      <c r="J102" s="302"/>
      <c r="K102" s="302"/>
      <c r="L102" s="302"/>
      <c r="M102" s="429" t="s">
        <v>108</v>
      </c>
      <c r="N102" s="141" t="s">
        <v>335</v>
      </c>
      <c r="O102" s="302"/>
      <c r="P102" s="302"/>
      <c r="Q102" s="302"/>
      <c r="R102" s="302"/>
      <c r="S102" s="302"/>
      <c r="T102" s="302"/>
      <c r="U102" s="302"/>
      <c r="V102" s="302"/>
      <c r="W102" s="302"/>
      <c r="X102" s="659"/>
    </row>
    <row r="103" spans="1:24" ht="12" hidden="1" customHeight="1">
      <c r="A103" s="429" t="s">
        <v>109</v>
      </c>
      <c r="B103" s="142" t="s">
        <v>336</v>
      </c>
      <c r="C103" s="302"/>
      <c r="D103" s="302"/>
      <c r="E103" s="302"/>
      <c r="F103" s="302"/>
      <c r="G103" s="302"/>
      <c r="H103" s="302"/>
      <c r="I103" s="302"/>
      <c r="J103" s="302"/>
      <c r="K103" s="302"/>
      <c r="L103" s="302"/>
      <c r="M103" s="429" t="s">
        <v>109</v>
      </c>
      <c r="N103" s="142" t="s">
        <v>336</v>
      </c>
      <c r="O103" s="302"/>
      <c r="P103" s="302"/>
      <c r="Q103" s="302"/>
      <c r="R103" s="302"/>
      <c r="S103" s="302"/>
      <c r="T103" s="302"/>
      <c r="U103" s="302"/>
      <c r="V103" s="302"/>
      <c r="W103" s="302"/>
      <c r="X103" s="659"/>
    </row>
    <row r="104" spans="1:24" ht="12" hidden="1" customHeight="1">
      <c r="A104" s="429" t="s">
        <v>110</v>
      </c>
      <c r="B104" s="142" t="s">
        <v>337</v>
      </c>
      <c r="C104" s="302"/>
      <c r="D104" s="302"/>
      <c r="E104" s="302"/>
      <c r="F104" s="302"/>
      <c r="G104" s="302"/>
      <c r="H104" s="302"/>
      <c r="I104" s="302"/>
      <c r="J104" s="302"/>
      <c r="K104" s="302"/>
      <c r="L104" s="302"/>
      <c r="M104" s="429" t="s">
        <v>110</v>
      </c>
      <c r="N104" s="142" t="s">
        <v>337</v>
      </c>
      <c r="O104" s="302"/>
      <c r="P104" s="302"/>
      <c r="Q104" s="302"/>
      <c r="R104" s="302"/>
      <c r="S104" s="302"/>
      <c r="T104" s="302"/>
      <c r="U104" s="302"/>
      <c r="V104" s="302"/>
      <c r="W104" s="302"/>
      <c r="X104" s="659"/>
    </row>
    <row r="105" spans="1:24" ht="12" customHeight="1">
      <c r="A105" s="429" t="s">
        <v>112</v>
      </c>
      <c r="B105" s="141" t="s">
        <v>338</v>
      </c>
      <c r="C105" s="302"/>
      <c r="D105" s="302"/>
      <c r="E105" s="302"/>
      <c r="F105" s="302"/>
      <c r="G105" s="302"/>
      <c r="H105" s="302"/>
      <c r="I105" s="302"/>
      <c r="J105" s="302"/>
      <c r="K105" s="302"/>
      <c r="L105" s="302"/>
      <c r="M105" s="429" t="s">
        <v>112</v>
      </c>
      <c r="N105" s="141" t="s">
        <v>338</v>
      </c>
      <c r="O105" s="302">
        <v>77970</v>
      </c>
      <c r="P105" s="302"/>
      <c r="Q105" s="302"/>
      <c r="R105" s="302"/>
      <c r="S105" s="302"/>
      <c r="T105" s="302"/>
      <c r="U105" s="302"/>
      <c r="V105" s="302">
        <v>1000</v>
      </c>
      <c r="W105" s="302"/>
      <c r="X105" s="658">
        <f>SUM(C105:W105)</f>
        <v>78970</v>
      </c>
    </row>
    <row r="106" spans="1:24" ht="12" hidden="1" customHeight="1">
      <c r="A106" s="429" t="s">
        <v>162</v>
      </c>
      <c r="B106" s="141" t="s">
        <v>339</v>
      </c>
      <c r="C106" s="302"/>
      <c r="D106" s="302"/>
      <c r="E106" s="302"/>
      <c r="F106" s="302"/>
      <c r="G106" s="302"/>
      <c r="H106" s="302"/>
      <c r="I106" s="302"/>
      <c r="J106" s="302"/>
      <c r="K106" s="302"/>
      <c r="L106" s="302"/>
      <c r="M106" s="429" t="s">
        <v>162</v>
      </c>
      <c r="N106" s="141" t="s">
        <v>339</v>
      </c>
      <c r="O106" s="302"/>
      <c r="P106" s="302"/>
      <c r="Q106" s="302"/>
      <c r="R106" s="302"/>
      <c r="S106" s="302"/>
      <c r="T106" s="302"/>
      <c r="U106" s="302"/>
      <c r="V106" s="302"/>
      <c r="W106" s="302"/>
      <c r="X106" s="659"/>
    </row>
    <row r="107" spans="1:24" ht="12" hidden="1" customHeight="1">
      <c r="A107" s="429" t="s">
        <v>333</v>
      </c>
      <c r="B107" s="142" t="s">
        <v>340</v>
      </c>
      <c r="C107" s="302"/>
      <c r="D107" s="302"/>
      <c r="E107" s="302"/>
      <c r="F107" s="302"/>
      <c r="G107" s="302"/>
      <c r="H107" s="302"/>
      <c r="I107" s="302"/>
      <c r="J107" s="302"/>
      <c r="K107" s="302"/>
      <c r="L107" s="302"/>
      <c r="M107" s="429" t="s">
        <v>333</v>
      </c>
      <c r="N107" s="142" t="s">
        <v>340</v>
      </c>
      <c r="O107" s="302"/>
      <c r="P107" s="302"/>
      <c r="Q107" s="302"/>
      <c r="R107" s="302"/>
      <c r="S107" s="302"/>
      <c r="T107" s="302"/>
      <c r="U107" s="302"/>
      <c r="V107" s="302"/>
      <c r="W107" s="302"/>
      <c r="X107" s="659"/>
    </row>
    <row r="108" spans="1:24" ht="12" hidden="1" customHeight="1">
      <c r="A108" s="437" t="s">
        <v>334</v>
      </c>
      <c r="B108" s="143" t="s">
        <v>341</v>
      </c>
      <c r="C108" s="302"/>
      <c r="D108" s="302"/>
      <c r="E108" s="302"/>
      <c r="F108" s="302"/>
      <c r="G108" s="302"/>
      <c r="H108" s="302"/>
      <c r="I108" s="302"/>
      <c r="J108" s="302"/>
      <c r="K108" s="302"/>
      <c r="L108" s="302"/>
      <c r="M108" s="437" t="s">
        <v>334</v>
      </c>
      <c r="N108" s="143" t="s">
        <v>341</v>
      </c>
      <c r="O108" s="302"/>
      <c r="P108" s="302"/>
      <c r="Q108" s="302"/>
      <c r="R108" s="302"/>
      <c r="S108" s="302"/>
      <c r="T108" s="302"/>
      <c r="U108" s="302"/>
      <c r="V108" s="302"/>
      <c r="W108" s="302"/>
      <c r="X108" s="664"/>
    </row>
    <row r="109" spans="1:24" ht="12" hidden="1" customHeight="1">
      <c r="A109" s="429" t="s">
        <v>424</v>
      </c>
      <c r="B109" s="143" t="s">
        <v>342</v>
      </c>
      <c r="C109" s="302"/>
      <c r="D109" s="302"/>
      <c r="E109" s="302"/>
      <c r="F109" s="302"/>
      <c r="G109" s="302"/>
      <c r="H109" s="302"/>
      <c r="I109" s="302"/>
      <c r="J109" s="302"/>
      <c r="K109" s="302"/>
      <c r="L109" s="302"/>
      <c r="M109" s="429" t="s">
        <v>424</v>
      </c>
      <c r="N109" s="143" t="s">
        <v>342</v>
      </c>
      <c r="O109" s="302"/>
      <c r="P109" s="302"/>
      <c r="Q109" s="302"/>
      <c r="R109" s="302"/>
      <c r="S109" s="302"/>
      <c r="T109" s="302"/>
      <c r="U109" s="302"/>
      <c r="V109" s="302"/>
      <c r="W109" s="302"/>
      <c r="X109" s="659"/>
    </row>
    <row r="110" spans="1:24" ht="12" customHeight="1">
      <c r="A110" s="429" t="s">
        <v>425</v>
      </c>
      <c r="B110" s="142" t="s">
        <v>343</v>
      </c>
      <c r="C110" s="300"/>
      <c r="D110" s="300"/>
      <c r="E110" s="300"/>
      <c r="F110" s="300"/>
      <c r="G110" s="300"/>
      <c r="H110" s="300"/>
      <c r="I110" s="300"/>
      <c r="J110" s="300">
        <v>850</v>
      </c>
      <c r="K110" s="300"/>
      <c r="L110" s="300"/>
      <c r="M110" s="429" t="s">
        <v>425</v>
      </c>
      <c r="N110" s="142" t="s">
        <v>343</v>
      </c>
      <c r="O110" s="300">
        <v>66000</v>
      </c>
      <c r="P110" s="300"/>
      <c r="Q110" s="300"/>
      <c r="R110" s="300"/>
      <c r="S110" s="300"/>
      <c r="T110" s="300"/>
      <c r="U110" s="300"/>
      <c r="V110" s="300"/>
      <c r="W110" s="300"/>
      <c r="X110" s="658">
        <f t="shared" ref="X110:X117" si="20">SUM(C110:W110)</f>
        <v>66850</v>
      </c>
    </row>
    <row r="111" spans="1:24" ht="12" customHeight="1">
      <c r="A111" s="429" t="s">
        <v>429</v>
      </c>
      <c r="B111" s="11" t="s">
        <v>45</v>
      </c>
      <c r="C111" s="300"/>
      <c r="D111" s="300"/>
      <c r="E111" s="300"/>
      <c r="F111" s="300"/>
      <c r="G111" s="300"/>
      <c r="H111" s="300"/>
      <c r="I111" s="300"/>
      <c r="J111" s="300"/>
      <c r="K111" s="300"/>
      <c r="L111" s="300"/>
      <c r="M111" s="429" t="s">
        <v>429</v>
      </c>
      <c r="N111" s="11" t="s">
        <v>45</v>
      </c>
      <c r="O111" s="300">
        <v>50000</v>
      </c>
      <c r="P111" s="300"/>
      <c r="Q111" s="300"/>
      <c r="R111" s="300"/>
      <c r="S111" s="300"/>
      <c r="T111" s="300"/>
      <c r="U111" s="300"/>
      <c r="V111" s="300"/>
      <c r="W111" s="300"/>
      <c r="X111" s="658">
        <f t="shared" si="20"/>
        <v>50000</v>
      </c>
    </row>
    <row r="112" spans="1:24" ht="12" customHeight="1">
      <c r="A112" s="430" t="s">
        <v>430</v>
      </c>
      <c r="B112" s="8" t="s">
        <v>497</v>
      </c>
      <c r="C112" s="302"/>
      <c r="D112" s="302"/>
      <c r="E112" s="302"/>
      <c r="F112" s="302"/>
      <c r="G112" s="302"/>
      <c r="H112" s="302"/>
      <c r="I112" s="302"/>
      <c r="J112" s="302"/>
      <c r="K112" s="302"/>
      <c r="L112" s="302"/>
      <c r="M112" s="430" t="s">
        <v>430</v>
      </c>
      <c r="N112" s="8" t="s">
        <v>497</v>
      </c>
      <c r="O112" s="302">
        <v>50000</v>
      </c>
      <c r="P112" s="302"/>
      <c r="Q112" s="302"/>
      <c r="R112" s="302"/>
      <c r="S112" s="302"/>
      <c r="T112" s="302"/>
      <c r="U112" s="302"/>
      <c r="V112" s="302"/>
      <c r="W112" s="302"/>
      <c r="X112" s="658">
        <f t="shared" si="20"/>
        <v>50000</v>
      </c>
    </row>
    <row r="113" spans="1:24" ht="12" customHeight="1" thickBot="1">
      <c r="A113" s="438" t="s">
        <v>431</v>
      </c>
      <c r="B113" s="144" t="s">
        <v>498</v>
      </c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438" t="s">
        <v>431</v>
      </c>
      <c r="N113" s="144" t="s">
        <v>498</v>
      </c>
      <c r="O113" s="306"/>
      <c r="P113" s="306"/>
      <c r="Q113" s="306"/>
      <c r="R113" s="306"/>
      <c r="S113" s="306"/>
      <c r="T113" s="306"/>
      <c r="U113" s="306"/>
      <c r="V113" s="306"/>
      <c r="W113" s="306"/>
      <c r="X113" s="658">
        <f t="shared" si="20"/>
        <v>0</v>
      </c>
    </row>
    <row r="114" spans="1:24" ht="12" customHeight="1" thickBot="1">
      <c r="A114" s="32" t="s">
        <v>15</v>
      </c>
      <c r="B114" s="30" t="s">
        <v>344</v>
      </c>
      <c r="C114" s="298">
        <f>+C115+C117+C119</f>
        <v>635</v>
      </c>
      <c r="D114" s="298">
        <f t="shared" ref="D114:W114" si="21">+D115+D117+D119</f>
        <v>0</v>
      </c>
      <c r="E114" s="298">
        <f t="shared" si="21"/>
        <v>320</v>
      </c>
      <c r="F114" s="298">
        <f t="shared" si="21"/>
        <v>0</v>
      </c>
      <c r="G114" s="298"/>
      <c r="H114" s="298">
        <f t="shared" si="21"/>
        <v>0</v>
      </c>
      <c r="I114" s="298">
        <f t="shared" si="21"/>
        <v>0</v>
      </c>
      <c r="J114" s="298">
        <f t="shared" si="21"/>
        <v>0</v>
      </c>
      <c r="K114" s="298">
        <f t="shared" si="21"/>
        <v>0</v>
      </c>
      <c r="L114" s="298">
        <f t="shared" si="21"/>
        <v>8468</v>
      </c>
      <c r="M114" s="32" t="s">
        <v>15</v>
      </c>
      <c r="N114" s="30" t="s">
        <v>344</v>
      </c>
      <c r="O114" s="298">
        <f t="shared" si="21"/>
        <v>1835</v>
      </c>
      <c r="P114" s="298">
        <f t="shared" si="21"/>
        <v>0</v>
      </c>
      <c r="Q114" s="298">
        <f t="shared" si="21"/>
        <v>0</v>
      </c>
      <c r="R114" s="298">
        <f t="shared" si="21"/>
        <v>127</v>
      </c>
      <c r="S114" s="298">
        <f t="shared" si="21"/>
        <v>0</v>
      </c>
      <c r="T114" s="298">
        <f t="shared" si="21"/>
        <v>0</v>
      </c>
      <c r="U114" s="298">
        <f t="shared" si="21"/>
        <v>0</v>
      </c>
      <c r="V114" s="298">
        <f t="shared" si="21"/>
        <v>0</v>
      </c>
      <c r="W114" s="298">
        <f t="shared" si="21"/>
        <v>0</v>
      </c>
      <c r="X114" s="656">
        <f t="shared" si="20"/>
        <v>11385</v>
      </c>
    </row>
    <row r="115" spans="1:24" ht="12" customHeight="1">
      <c r="A115" s="428" t="s">
        <v>98</v>
      </c>
      <c r="B115" s="8" t="s">
        <v>207</v>
      </c>
      <c r="C115" s="301">
        <v>635</v>
      </c>
      <c r="D115" s="301"/>
      <c r="E115" s="301">
        <v>320</v>
      </c>
      <c r="F115" s="301"/>
      <c r="G115" s="301"/>
      <c r="H115" s="301"/>
      <c r="I115" s="301"/>
      <c r="J115" s="301"/>
      <c r="K115" s="301"/>
      <c r="L115" s="301">
        <v>7503</v>
      </c>
      <c r="M115" s="428" t="s">
        <v>98</v>
      </c>
      <c r="N115" s="8" t="s">
        <v>207</v>
      </c>
      <c r="O115" s="301">
        <v>1835</v>
      </c>
      <c r="P115" s="301"/>
      <c r="Q115" s="301"/>
      <c r="R115" s="301">
        <v>127</v>
      </c>
      <c r="S115" s="301"/>
      <c r="T115" s="301"/>
      <c r="U115" s="301"/>
      <c r="V115" s="301"/>
      <c r="W115" s="301"/>
      <c r="X115" s="658">
        <f t="shared" si="20"/>
        <v>10420</v>
      </c>
    </row>
    <row r="116" spans="1:24" ht="12" customHeight="1">
      <c r="A116" s="428" t="s">
        <v>99</v>
      </c>
      <c r="B116" s="12" t="s">
        <v>348</v>
      </c>
      <c r="C116" s="301"/>
      <c r="D116" s="301"/>
      <c r="E116" s="301"/>
      <c r="F116" s="301"/>
      <c r="G116" s="301"/>
      <c r="H116" s="301"/>
      <c r="I116" s="301"/>
      <c r="J116" s="301"/>
      <c r="K116" s="301"/>
      <c r="L116" s="301"/>
      <c r="M116" s="428" t="s">
        <v>99</v>
      </c>
      <c r="N116" s="12" t="s">
        <v>348</v>
      </c>
      <c r="O116" s="301"/>
      <c r="P116" s="301"/>
      <c r="Q116" s="301"/>
      <c r="R116" s="301"/>
      <c r="S116" s="301"/>
      <c r="T116" s="301"/>
      <c r="U116" s="301"/>
      <c r="V116" s="301"/>
      <c r="W116" s="301"/>
      <c r="X116" s="658">
        <f t="shared" si="20"/>
        <v>0</v>
      </c>
    </row>
    <row r="117" spans="1:24" ht="12" customHeight="1" thickBot="1">
      <c r="A117" s="428" t="s">
        <v>100</v>
      </c>
      <c r="B117" s="12" t="s">
        <v>163</v>
      </c>
      <c r="C117" s="300"/>
      <c r="D117" s="300"/>
      <c r="E117" s="300"/>
      <c r="F117" s="300"/>
      <c r="G117" s="300"/>
      <c r="H117" s="300"/>
      <c r="I117" s="300"/>
      <c r="J117" s="300"/>
      <c r="K117" s="300"/>
      <c r="L117" s="300">
        <v>965</v>
      </c>
      <c r="M117" s="428" t="s">
        <v>100</v>
      </c>
      <c r="N117" s="12" t="s">
        <v>163</v>
      </c>
      <c r="O117" s="300"/>
      <c r="P117" s="300"/>
      <c r="Q117" s="300"/>
      <c r="R117" s="300"/>
      <c r="S117" s="300"/>
      <c r="T117" s="300"/>
      <c r="U117" s="300"/>
      <c r="V117" s="300"/>
      <c r="W117" s="300"/>
      <c r="X117" s="658">
        <f t="shared" si="20"/>
        <v>965</v>
      </c>
    </row>
    <row r="118" spans="1:24" ht="12" hidden="1" customHeight="1">
      <c r="A118" s="428" t="s">
        <v>101</v>
      </c>
      <c r="B118" s="12" t="s">
        <v>349</v>
      </c>
      <c r="C118" s="266"/>
      <c r="D118" s="266"/>
      <c r="E118" s="266"/>
      <c r="F118" s="266"/>
      <c r="G118" s="266"/>
      <c r="H118" s="266"/>
      <c r="I118" s="266"/>
      <c r="J118" s="266"/>
      <c r="K118" s="266"/>
      <c r="L118" s="266"/>
      <c r="M118" s="428" t="s">
        <v>101</v>
      </c>
      <c r="N118" s="12" t="s">
        <v>349</v>
      </c>
      <c r="O118" s="266"/>
      <c r="P118" s="266"/>
      <c r="Q118" s="266"/>
      <c r="R118" s="266"/>
      <c r="S118" s="266"/>
      <c r="T118" s="266"/>
      <c r="U118" s="266"/>
      <c r="V118" s="266"/>
      <c r="W118" s="266"/>
      <c r="X118" s="657"/>
    </row>
    <row r="119" spans="1:24" ht="12" hidden="1" customHeight="1" thickBot="1">
      <c r="A119" s="428" t="s">
        <v>102</v>
      </c>
      <c r="B119" s="295" t="s">
        <v>210</v>
      </c>
      <c r="C119" s="266"/>
      <c r="D119" s="266"/>
      <c r="E119" s="266"/>
      <c r="F119" s="266"/>
      <c r="G119" s="266"/>
      <c r="H119" s="266"/>
      <c r="I119" s="266"/>
      <c r="J119" s="266"/>
      <c r="K119" s="266"/>
      <c r="L119" s="266"/>
      <c r="M119" s="428" t="s">
        <v>102</v>
      </c>
      <c r="N119" s="295" t="s">
        <v>210</v>
      </c>
      <c r="O119" s="266"/>
      <c r="P119" s="266"/>
      <c r="Q119" s="266"/>
      <c r="R119" s="266"/>
      <c r="S119" s="266"/>
      <c r="T119" s="266"/>
      <c r="U119" s="266"/>
      <c r="V119" s="266"/>
      <c r="W119" s="266"/>
      <c r="X119" s="657"/>
    </row>
    <row r="120" spans="1:24" ht="12" hidden="1" customHeight="1">
      <c r="A120" s="428" t="s">
        <v>111</v>
      </c>
      <c r="B120" s="294" t="s">
        <v>414</v>
      </c>
      <c r="C120" s="266"/>
      <c r="D120" s="266"/>
      <c r="E120" s="266"/>
      <c r="F120" s="266"/>
      <c r="G120" s="266"/>
      <c r="H120" s="266"/>
      <c r="I120" s="266"/>
      <c r="J120" s="266"/>
      <c r="K120" s="266"/>
      <c r="L120" s="266"/>
      <c r="M120" s="428" t="s">
        <v>111</v>
      </c>
      <c r="N120" s="294" t="s">
        <v>414</v>
      </c>
      <c r="O120" s="266"/>
      <c r="P120" s="266"/>
      <c r="Q120" s="266"/>
      <c r="R120" s="266"/>
      <c r="S120" s="266"/>
      <c r="T120" s="266"/>
      <c r="U120" s="266"/>
      <c r="V120" s="266"/>
      <c r="W120" s="266"/>
      <c r="X120" s="657"/>
    </row>
    <row r="121" spans="1:24" ht="12" hidden="1" customHeight="1">
      <c r="A121" s="428" t="s">
        <v>113</v>
      </c>
      <c r="B121" s="405" t="s">
        <v>354</v>
      </c>
      <c r="C121" s="266"/>
      <c r="D121" s="266"/>
      <c r="E121" s="266"/>
      <c r="F121" s="266"/>
      <c r="G121" s="266"/>
      <c r="H121" s="266"/>
      <c r="I121" s="266"/>
      <c r="J121" s="266"/>
      <c r="K121" s="266"/>
      <c r="L121" s="266"/>
      <c r="M121" s="428" t="s">
        <v>113</v>
      </c>
      <c r="N121" s="405" t="s">
        <v>354</v>
      </c>
      <c r="O121" s="266"/>
      <c r="P121" s="266"/>
      <c r="Q121" s="266"/>
      <c r="R121" s="266"/>
      <c r="S121" s="266"/>
      <c r="T121" s="266"/>
      <c r="U121" s="266"/>
      <c r="V121" s="266"/>
      <c r="W121" s="266"/>
      <c r="X121" s="657"/>
    </row>
    <row r="122" spans="1:24" ht="12" hidden="1" customHeight="1">
      <c r="A122" s="428" t="s">
        <v>164</v>
      </c>
      <c r="B122" s="142" t="s">
        <v>337</v>
      </c>
      <c r="C122" s="266"/>
      <c r="D122" s="266"/>
      <c r="E122" s="266"/>
      <c r="F122" s="266"/>
      <c r="G122" s="266"/>
      <c r="H122" s="266"/>
      <c r="I122" s="266"/>
      <c r="J122" s="266"/>
      <c r="K122" s="266"/>
      <c r="L122" s="266"/>
      <c r="M122" s="428" t="s">
        <v>164</v>
      </c>
      <c r="N122" s="142" t="s">
        <v>337</v>
      </c>
      <c r="O122" s="266"/>
      <c r="P122" s="266"/>
      <c r="Q122" s="266"/>
      <c r="R122" s="266"/>
      <c r="S122" s="266"/>
      <c r="T122" s="266"/>
      <c r="U122" s="266"/>
      <c r="V122" s="266"/>
      <c r="W122" s="266"/>
      <c r="X122" s="657"/>
    </row>
    <row r="123" spans="1:24" ht="12" hidden="1" customHeight="1">
      <c r="A123" s="428" t="s">
        <v>165</v>
      </c>
      <c r="B123" s="142" t="s">
        <v>353</v>
      </c>
      <c r="C123" s="266"/>
      <c r="D123" s="266"/>
      <c r="E123" s="266"/>
      <c r="F123" s="266"/>
      <c r="G123" s="266"/>
      <c r="H123" s="266"/>
      <c r="I123" s="266"/>
      <c r="J123" s="266"/>
      <c r="K123" s="266"/>
      <c r="L123" s="266"/>
      <c r="M123" s="428" t="s">
        <v>165</v>
      </c>
      <c r="N123" s="142" t="s">
        <v>353</v>
      </c>
      <c r="O123" s="266"/>
      <c r="P123" s="266"/>
      <c r="Q123" s="266"/>
      <c r="R123" s="266"/>
      <c r="S123" s="266"/>
      <c r="T123" s="266"/>
      <c r="U123" s="266"/>
      <c r="V123" s="266"/>
      <c r="W123" s="266"/>
      <c r="X123" s="657"/>
    </row>
    <row r="124" spans="1:24" ht="12" hidden="1" customHeight="1">
      <c r="A124" s="428" t="s">
        <v>166</v>
      </c>
      <c r="B124" s="142" t="s">
        <v>352</v>
      </c>
      <c r="C124" s="266"/>
      <c r="D124" s="266"/>
      <c r="E124" s="266"/>
      <c r="F124" s="266"/>
      <c r="G124" s="266"/>
      <c r="H124" s="266"/>
      <c r="I124" s="266"/>
      <c r="J124" s="266"/>
      <c r="K124" s="266"/>
      <c r="L124" s="266"/>
      <c r="M124" s="428" t="s">
        <v>166</v>
      </c>
      <c r="N124" s="142" t="s">
        <v>352</v>
      </c>
      <c r="O124" s="266"/>
      <c r="P124" s="266"/>
      <c r="Q124" s="266"/>
      <c r="R124" s="266"/>
      <c r="S124" s="266"/>
      <c r="T124" s="266"/>
      <c r="U124" s="266"/>
      <c r="V124" s="266"/>
      <c r="W124" s="266"/>
      <c r="X124" s="657"/>
    </row>
    <row r="125" spans="1:24" ht="12" hidden="1" customHeight="1">
      <c r="A125" s="428" t="s">
        <v>345</v>
      </c>
      <c r="B125" s="142" t="s">
        <v>340</v>
      </c>
      <c r="C125" s="266"/>
      <c r="D125" s="266"/>
      <c r="E125" s="266"/>
      <c r="F125" s="266"/>
      <c r="G125" s="266"/>
      <c r="H125" s="266"/>
      <c r="I125" s="266"/>
      <c r="J125" s="266"/>
      <c r="K125" s="266"/>
      <c r="L125" s="266"/>
      <c r="M125" s="428" t="s">
        <v>345</v>
      </c>
      <c r="N125" s="142" t="s">
        <v>340</v>
      </c>
      <c r="O125" s="266"/>
      <c r="P125" s="266"/>
      <c r="Q125" s="266"/>
      <c r="R125" s="266"/>
      <c r="S125" s="266"/>
      <c r="T125" s="266"/>
      <c r="U125" s="266"/>
      <c r="V125" s="266"/>
      <c r="W125" s="266"/>
      <c r="X125" s="657"/>
    </row>
    <row r="126" spans="1:24" ht="12" hidden="1" customHeight="1">
      <c r="A126" s="428" t="s">
        <v>346</v>
      </c>
      <c r="B126" s="142" t="s">
        <v>351</v>
      </c>
      <c r="C126" s="266"/>
      <c r="D126" s="266"/>
      <c r="E126" s="266"/>
      <c r="F126" s="266"/>
      <c r="G126" s="266"/>
      <c r="H126" s="266"/>
      <c r="I126" s="266"/>
      <c r="J126" s="266"/>
      <c r="K126" s="266"/>
      <c r="L126" s="266"/>
      <c r="M126" s="428" t="s">
        <v>346</v>
      </c>
      <c r="N126" s="142" t="s">
        <v>351</v>
      </c>
      <c r="O126" s="266"/>
      <c r="P126" s="266"/>
      <c r="Q126" s="266"/>
      <c r="R126" s="266"/>
      <c r="S126" s="266"/>
      <c r="T126" s="266"/>
      <c r="U126" s="266"/>
      <c r="V126" s="266"/>
      <c r="W126" s="266"/>
      <c r="X126" s="657"/>
    </row>
    <row r="127" spans="1:24" ht="12" hidden="1" customHeight="1" thickBot="1">
      <c r="A127" s="437" t="s">
        <v>347</v>
      </c>
      <c r="B127" s="142" t="s">
        <v>350</v>
      </c>
      <c r="C127" s="268"/>
      <c r="D127" s="268"/>
      <c r="E127" s="268"/>
      <c r="F127" s="268"/>
      <c r="G127" s="268"/>
      <c r="H127" s="268"/>
      <c r="I127" s="268"/>
      <c r="J127" s="268"/>
      <c r="K127" s="268"/>
      <c r="L127" s="268"/>
      <c r="M127" s="437" t="s">
        <v>347</v>
      </c>
      <c r="N127" s="142" t="s">
        <v>350</v>
      </c>
      <c r="O127" s="268"/>
      <c r="P127" s="268"/>
      <c r="Q127" s="268"/>
      <c r="R127" s="268"/>
      <c r="S127" s="268"/>
      <c r="T127" s="268"/>
      <c r="U127" s="268"/>
      <c r="V127" s="268"/>
      <c r="W127" s="268"/>
      <c r="X127" s="664"/>
    </row>
    <row r="128" spans="1:24" ht="12" customHeight="1" thickBot="1">
      <c r="A128" s="32" t="s">
        <v>16</v>
      </c>
      <c r="B128" s="126" t="s">
        <v>434</v>
      </c>
      <c r="C128" s="298">
        <f>+C93+C114</f>
        <v>30226</v>
      </c>
      <c r="D128" s="298">
        <f t="shared" ref="D128:W128" si="22">+D93+D114</f>
        <v>1220</v>
      </c>
      <c r="E128" s="298">
        <f t="shared" si="22"/>
        <v>3970</v>
      </c>
      <c r="F128" s="298">
        <f t="shared" si="22"/>
        <v>200</v>
      </c>
      <c r="G128" s="298"/>
      <c r="H128" s="298">
        <f t="shared" si="22"/>
        <v>16272</v>
      </c>
      <c r="I128" s="298">
        <f t="shared" si="22"/>
        <v>1400</v>
      </c>
      <c r="J128" s="298">
        <f t="shared" si="22"/>
        <v>7000</v>
      </c>
      <c r="K128" s="298">
        <f t="shared" si="22"/>
        <v>32000</v>
      </c>
      <c r="L128" s="298">
        <f t="shared" si="22"/>
        <v>16022</v>
      </c>
      <c r="M128" s="32" t="s">
        <v>16</v>
      </c>
      <c r="N128" s="126" t="s">
        <v>434</v>
      </c>
      <c r="O128" s="298">
        <f t="shared" si="22"/>
        <v>261162</v>
      </c>
      <c r="P128" s="298">
        <f t="shared" si="22"/>
        <v>6701</v>
      </c>
      <c r="Q128" s="298">
        <f t="shared" si="22"/>
        <v>0</v>
      </c>
      <c r="R128" s="298">
        <f t="shared" si="22"/>
        <v>6996</v>
      </c>
      <c r="S128" s="298">
        <f t="shared" si="22"/>
        <v>3900</v>
      </c>
      <c r="T128" s="298">
        <f t="shared" si="22"/>
        <v>9000</v>
      </c>
      <c r="U128" s="298">
        <f t="shared" si="22"/>
        <v>17951</v>
      </c>
      <c r="V128" s="298">
        <f t="shared" si="22"/>
        <v>1000</v>
      </c>
      <c r="W128" s="298">
        <f t="shared" si="22"/>
        <v>6400</v>
      </c>
      <c r="X128" s="656">
        <f>SUM(C128:W128)</f>
        <v>421420</v>
      </c>
    </row>
    <row r="129" spans="1:24" ht="12" customHeight="1" thickBot="1">
      <c r="A129" s="32" t="s">
        <v>17</v>
      </c>
      <c r="B129" s="126" t="s">
        <v>435</v>
      </c>
      <c r="C129" s="298">
        <f>+C130+C131+C132</f>
        <v>0</v>
      </c>
      <c r="D129" s="298">
        <f t="shared" ref="D129:W129" si="23">+D130+D131+D132</f>
        <v>0</v>
      </c>
      <c r="E129" s="298">
        <f t="shared" si="23"/>
        <v>0</v>
      </c>
      <c r="F129" s="298">
        <f t="shared" si="23"/>
        <v>0</v>
      </c>
      <c r="G129" s="298"/>
      <c r="H129" s="298">
        <f t="shared" si="23"/>
        <v>0</v>
      </c>
      <c r="I129" s="298">
        <f t="shared" si="23"/>
        <v>0</v>
      </c>
      <c r="J129" s="298">
        <f t="shared" si="23"/>
        <v>0</v>
      </c>
      <c r="K129" s="298">
        <f t="shared" si="23"/>
        <v>0</v>
      </c>
      <c r="L129" s="298">
        <f t="shared" si="23"/>
        <v>0</v>
      </c>
      <c r="M129" s="32" t="s">
        <v>17</v>
      </c>
      <c r="N129" s="126" t="s">
        <v>435</v>
      </c>
      <c r="O129" s="298">
        <f t="shared" si="23"/>
        <v>0</v>
      </c>
      <c r="P129" s="298">
        <f t="shared" si="23"/>
        <v>0</v>
      </c>
      <c r="Q129" s="298">
        <f t="shared" si="23"/>
        <v>0</v>
      </c>
      <c r="R129" s="298">
        <f t="shared" si="23"/>
        <v>0</v>
      </c>
      <c r="S129" s="298">
        <f t="shared" si="23"/>
        <v>0</v>
      </c>
      <c r="T129" s="298">
        <f t="shared" si="23"/>
        <v>0</v>
      </c>
      <c r="U129" s="298">
        <f t="shared" si="23"/>
        <v>0</v>
      </c>
      <c r="V129" s="298">
        <f t="shared" si="23"/>
        <v>0</v>
      </c>
      <c r="W129" s="298">
        <f t="shared" si="23"/>
        <v>0</v>
      </c>
      <c r="X129" s="656">
        <f>SUM(C129:W129)</f>
        <v>0</v>
      </c>
    </row>
    <row r="130" spans="1:24" s="95" customFormat="1" ht="12" hidden="1" customHeight="1">
      <c r="A130" s="428" t="s">
        <v>249</v>
      </c>
      <c r="B130" s="9" t="s">
        <v>502</v>
      </c>
      <c r="C130" s="266"/>
      <c r="D130" s="266"/>
      <c r="E130" s="266"/>
      <c r="F130" s="266"/>
      <c r="G130" s="266"/>
      <c r="H130" s="266"/>
      <c r="I130" s="266"/>
      <c r="J130" s="266"/>
      <c r="K130" s="266"/>
      <c r="L130" s="266"/>
      <c r="M130" s="428" t="s">
        <v>249</v>
      </c>
      <c r="N130" s="9" t="s">
        <v>502</v>
      </c>
      <c r="O130" s="266"/>
      <c r="P130" s="266"/>
      <c r="Q130" s="266"/>
      <c r="R130" s="266"/>
      <c r="S130" s="266"/>
      <c r="T130" s="266"/>
      <c r="U130" s="266"/>
      <c r="V130" s="266"/>
      <c r="W130" s="266"/>
      <c r="X130" s="657"/>
    </row>
    <row r="131" spans="1:24" ht="12" hidden="1" customHeight="1">
      <c r="A131" s="428" t="s">
        <v>250</v>
      </c>
      <c r="B131" s="9" t="s">
        <v>443</v>
      </c>
      <c r="C131" s="266"/>
      <c r="D131" s="266"/>
      <c r="E131" s="266"/>
      <c r="F131" s="266"/>
      <c r="G131" s="266"/>
      <c r="H131" s="266"/>
      <c r="I131" s="266"/>
      <c r="J131" s="266"/>
      <c r="K131" s="266"/>
      <c r="L131" s="266"/>
      <c r="M131" s="428" t="s">
        <v>250</v>
      </c>
      <c r="N131" s="9" t="s">
        <v>443</v>
      </c>
      <c r="O131" s="266"/>
      <c r="P131" s="266"/>
      <c r="Q131" s="266"/>
      <c r="R131" s="266"/>
      <c r="S131" s="266"/>
      <c r="T131" s="266"/>
      <c r="U131" s="266"/>
      <c r="V131" s="266"/>
      <c r="W131" s="266"/>
      <c r="X131" s="657"/>
    </row>
    <row r="132" spans="1:24" ht="12" hidden="1" customHeight="1" thickBot="1">
      <c r="A132" s="437" t="s">
        <v>251</v>
      </c>
      <c r="B132" s="7" t="s">
        <v>501</v>
      </c>
      <c r="C132" s="266"/>
      <c r="D132" s="266"/>
      <c r="E132" s="266"/>
      <c r="F132" s="266"/>
      <c r="G132" s="266"/>
      <c r="H132" s="266"/>
      <c r="I132" s="266"/>
      <c r="J132" s="266"/>
      <c r="K132" s="266"/>
      <c r="L132" s="266"/>
      <c r="M132" s="437" t="s">
        <v>251</v>
      </c>
      <c r="N132" s="7" t="s">
        <v>501</v>
      </c>
      <c r="O132" s="266"/>
      <c r="P132" s="266"/>
      <c r="Q132" s="266"/>
      <c r="R132" s="266"/>
      <c r="S132" s="266"/>
      <c r="T132" s="266"/>
      <c r="U132" s="266"/>
      <c r="V132" s="266"/>
      <c r="W132" s="266"/>
      <c r="X132" s="664"/>
    </row>
    <row r="133" spans="1:24" ht="12" customHeight="1" thickBot="1">
      <c r="A133" s="32" t="s">
        <v>18</v>
      </c>
      <c r="B133" s="126" t="s">
        <v>436</v>
      </c>
      <c r="C133" s="298">
        <f>+C134+C135+C136+C137+C138+C139</f>
        <v>0</v>
      </c>
      <c r="D133" s="298">
        <f t="shared" ref="D133:W133" si="24">+D134+D135+D136+D137+D138+D139</f>
        <v>0</v>
      </c>
      <c r="E133" s="298">
        <f t="shared" si="24"/>
        <v>0</v>
      </c>
      <c r="F133" s="298">
        <f t="shared" si="24"/>
        <v>0</v>
      </c>
      <c r="G133" s="298"/>
      <c r="H133" s="298">
        <f t="shared" si="24"/>
        <v>0</v>
      </c>
      <c r="I133" s="298">
        <f t="shared" si="24"/>
        <v>0</v>
      </c>
      <c r="J133" s="298">
        <f t="shared" si="24"/>
        <v>0</v>
      </c>
      <c r="K133" s="298">
        <f t="shared" si="24"/>
        <v>0</v>
      </c>
      <c r="L133" s="298">
        <f t="shared" si="24"/>
        <v>0</v>
      </c>
      <c r="M133" s="32" t="s">
        <v>18</v>
      </c>
      <c r="N133" s="126" t="s">
        <v>436</v>
      </c>
      <c r="O133" s="298">
        <f t="shared" si="24"/>
        <v>0</v>
      </c>
      <c r="P133" s="298">
        <f t="shared" si="24"/>
        <v>0</v>
      </c>
      <c r="Q133" s="298">
        <f t="shared" si="24"/>
        <v>0</v>
      </c>
      <c r="R133" s="298">
        <f t="shared" si="24"/>
        <v>0</v>
      </c>
      <c r="S133" s="298">
        <f t="shared" si="24"/>
        <v>0</v>
      </c>
      <c r="T133" s="298">
        <f t="shared" si="24"/>
        <v>0</v>
      </c>
      <c r="U133" s="298">
        <f t="shared" si="24"/>
        <v>0</v>
      </c>
      <c r="V133" s="298">
        <f t="shared" si="24"/>
        <v>0</v>
      </c>
      <c r="W133" s="298">
        <f t="shared" si="24"/>
        <v>0</v>
      </c>
      <c r="X133" s="656">
        <f>SUM(C133:W133)</f>
        <v>0</v>
      </c>
    </row>
    <row r="134" spans="1:24" ht="12" hidden="1" customHeight="1">
      <c r="A134" s="428" t="s">
        <v>85</v>
      </c>
      <c r="B134" s="9" t="s">
        <v>445</v>
      </c>
      <c r="C134" s="266"/>
      <c r="D134" s="266"/>
      <c r="E134" s="266"/>
      <c r="F134" s="266"/>
      <c r="G134" s="266"/>
      <c r="H134" s="266"/>
      <c r="I134" s="266"/>
      <c r="J134" s="266"/>
      <c r="K134" s="266"/>
      <c r="L134" s="266"/>
      <c r="M134" s="428" t="s">
        <v>85</v>
      </c>
      <c r="N134" s="9" t="s">
        <v>445</v>
      </c>
      <c r="O134" s="266"/>
      <c r="P134" s="266"/>
      <c r="Q134" s="266"/>
      <c r="R134" s="266"/>
      <c r="S134" s="266"/>
      <c r="T134" s="266"/>
      <c r="U134" s="266"/>
      <c r="V134" s="266"/>
      <c r="W134" s="266"/>
      <c r="X134" s="657"/>
    </row>
    <row r="135" spans="1:24" ht="12" hidden="1" customHeight="1">
      <c r="A135" s="428" t="s">
        <v>86</v>
      </c>
      <c r="B135" s="9" t="s">
        <v>437</v>
      </c>
      <c r="C135" s="266"/>
      <c r="D135" s="266"/>
      <c r="E135" s="266"/>
      <c r="F135" s="266"/>
      <c r="G135" s="266"/>
      <c r="H135" s="266"/>
      <c r="I135" s="266"/>
      <c r="J135" s="266"/>
      <c r="K135" s="266"/>
      <c r="L135" s="266"/>
      <c r="M135" s="428" t="s">
        <v>86</v>
      </c>
      <c r="N135" s="9" t="s">
        <v>437</v>
      </c>
      <c r="O135" s="266"/>
      <c r="P135" s="266"/>
      <c r="Q135" s="266"/>
      <c r="R135" s="266"/>
      <c r="S135" s="266"/>
      <c r="T135" s="266"/>
      <c r="U135" s="266"/>
      <c r="V135" s="266"/>
      <c r="W135" s="266"/>
      <c r="X135" s="657"/>
    </row>
    <row r="136" spans="1:24" ht="12" hidden="1" customHeight="1">
      <c r="A136" s="428" t="s">
        <v>87</v>
      </c>
      <c r="B136" s="9" t="s">
        <v>438</v>
      </c>
      <c r="C136" s="266"/>
      <c r="D136" s="266"/>
      <c r="E136" s="266"/>
      <c r="F136" s="266"/>
      <c r="G136" s="266"/>
      <c r="H136" s="266"/>
      <c r="I136" s="266"/>
      <c r="J136" s="266"/>
      <c r="K136" s="266"/>
      <c r="L136" s="266"/>
      <c r="M136" s="428" t="s">
        <v>87</v>
      </c>
      <c r="N136" s="9" t="s">
        <v>438</v>
      </c>
      <c r="O136" s="266"/>
      <c r="P136" s="266"/>
      <c r="Q136" s="266"/>
      <c r="R136" s="266"/>
      <c r="S136" s="266"/>
      <c r="T136" s="266"/>
      <c r="U136" s="266"/>
      <c r="V136" s="266"/>
      <c r="W136" s="266"/>
      <c r="X136" s="657"/>
    </row>
    <row r="137" spans="1:24" ht="12" hidden="1" customHeight="1">
      <c r="A137" s="428" t="s">
        <v>151</v>
      </c>
      <c r="B137" s="9" t="s">
        <v>500</v>
      </c>
      <c r="C137" s="266"/>
      <c r="D137" s="266"/>
      <c r="E137" s="266"/>
      <c r="F137" s="266"/>
      <c r="G137" s="266"/>
      <c r="H137" s="266"/>
      <c r="I137" s="266"/>
      <c r="J137" s="266"/>
      <c r="K137" s="266"/>
      <c r="L137" s="266"/>
      <c r="M137" s="428" t="s">
        <v>151</v>
      </c>
      <c r="N137" s="9" t="s">
        <v>500</v>
      </c>
      <c r="O137" s="266"/>
      <c r="P137" s="266"/>
      <c r="Q137" s="266"/>
      <c r="R137" s="266"/>
      <c r="S137" s="266"/>
      <c r="T137" s="266"/>
      <c r="U137" s="266"/>
      <c r="V137" s="266"/>
      <c r="W137" s="266"/>
      <c r="X137" s="657"/>
    </row>
    <row r="138" spans="1:24" ht="12" hidden="1" customHeight="1">
      <c r="A138" s="428" t="s">
        <v>152</v>
      </c>
      <c r="B138" s="9" t="s">
        <v>440</v>
      </c>
      <c r="C138" s="266"/>
      <c r="D138" s="266"/>
      <c r="E138" s="266"/>
      <c r="F138" s="266"/>
      <c r="G138" s="266"/>
      <c r="H138" s="266"/>
      <c r="I138" s="266"/>
      <c r="J138" s="266"/>
      <c r="K138" s="266"/>
      <c r="L138" s="266"/>
      <c r="M138" s="428" t="s">
        <v>152</v>
      </c>
      <c r="N138" s="9" t="s">
        <v>440</v>
      </c>
      <c r="O138" s="266"/>
      <c r="P138" s="266"/>
      <c r="Q138" s="266"/>
      <c r="R138" s="266"/>
      <c r="S138" s="266"/>
      <c r="T138" s="266"/>
      <c r="U138" s="266"/>
      <c r="V138" s="266"/>
      <c r="W138" s="266"/>
      <c r="X138" s="657"/>
    </row>
    <row r="139" spans="1:24" s="95" customFormat="1" ht="12" hidden="1" customHeight="1" thickBot="1">
      <c r="A139" s="437" t="s">
        <v>153</v>
      </c>
      <c r="B139" s="7" t="s">
        <v>441</v>
      </c>
      <c r="C139" s="266"/>
      <c r="D139" s="266"/>
      <c r="E139" s="266"/>
      <c r="F139" s="266"/>
      <c r="G139" s="266"/>
      <c r="H139" s="266"/>
      <c r="I139" s="266"/>
      <c r="J139" s="266"/>
      <c r="K139" s="266"/>
      <c r="L139" s="266"/>
      <c r="M139" s="437" t="s">
        <v>153</v>
      </c>
      <c r="N139" s="7" t="s">
        <v>441</v>
      </c>
      <c r="O139" s="266"/>
      <c r="P139" s="266"/>
      <c r="Q139" s="266"/>
      <c r="R139" s="266"/>
      <c r="S139" s="266"/>
      <c r="T139" s="266"/>
      <c r="U139" s="266"/>
      <c r="V139" s="266"/>
      <c r="W139" s="266"/>
      <c r="X139" s="664"/>
    </row>
    <row r="140" spans="1:24" ht="12" customHeight="1" thickBot="1">
      <c r="A140" s="32" t="s">
        <v>19</v>
      </c>
      <c r="B140" s="126" t="s">
        <v>527</v>
      </c>
      <c r="C140" s="304">
        <f>+C141+C142+C144+C145+C143</f>
        <v>0</v>
      </c>
      <c r="D140" s="304">
        <f t="shared" ref="D140:W140" si="25">+D141+D142+D144+D145+D143</f>
        <v>0</v>
      </c>
      <c r="E140" s="304">
        <f t="shared" si="25"/>
        <v>0</v>
      </c>
      <c r="F140" s="304">
        <f t="shared" si="25"/>
        <v>8238</v>
      </c>
      <c r="G140" s="304">
        <f t="shared" si="25"/>
        <v>127075</v>
      </c>
      <c r="H140" s="304">
        <f t="shared" si="25"/>
        <v>0</v>
      </c>
      <c r="I140" s="304">
        <f t="shared" si="25"/>
        <v>0</v>
      </c>
      <c r="J140" s="304">
        <f t="shared" si="25"/>
        <v>0</v>
      </c>
      <c r="K140" s="304">
        <f t="shared" si="25"/>
        <v>0</v>
      </c>
      <c r="L140" s="304">
        <f t="shared" si="25"/>
        <v>0</v>
      </c>
      <c r="M140" s="32" t="s">
        <v>19</v>
      </c>
      <c r="N140" s="126" t="s">
        <v>527</v>
      </c>
      <c r="O140" s="304">
        <f t="shared" si="25"/>
        <v>0</v>
      </c>
      <c r="P140" s="304">
        <f t="shared" si="25"/>
        <v>0</v>
      </c>
      <c r="Q140" s="304">
        <f t="shared" si="25"/>
        <v>0</v>
      </c>
      <c r="R140" s="304">
        <f t="shared" si="25"/>
        <v>0</v>
      </c>
      <c r="S140" s="304">
        <f t="shared" si="25"/>
        <v>0</v>
      </c>
      <c r="T140" s="304">
        <f t="shared" si="25"/>
        <v>0</v>
      </c>
      <c r="U140" s="304">
        <f t="shared" si="25"/>
        <v>0</v>
      </c>
      <c r="V140" s="304">
        <f t="shared" si="25"/>
        <v>0</v>
      </c>
      <c r="W140" s="304">
        <f t="shared" si="25"/>
        <v>0</v>
      </c>
      <c r="X140" s="656">
        <f>SUM(C140:W140)</f>
        <v>135313</v>
      </c>
    </row>
    <row r="141" spans="1:24">
      <c r="A141" s="428" t="s">
        <v>88</v>
      </c>
      <c r="B141" s="9" t="s">
        <v>355</v>
      </c>
      <c r="C141" s="266"/>
      <c r="D141" s="266"/>
      <c r="E141" s="266"/>
      <c r="F141" s="266"/>
      <c r="G141" s="266"/>
      <c r="H141" s="266"/>
      <c r="I141" s="266"/>
      <c r="J141" s="266"/>
      <c r="K141" s="266"/>
      <c r="L141" s="266"/>
      <c r="M141" s="428" t="s">
        <v>88</v>
      </c>
      <c r="N141" s="9" t="s">
        <v>355</v>
      </c>
      <c r="O141" s="266"/>
      <c r="P141" s="266"/>
      <c r="Q141" s="266"/>
      <c r="R141" s="266"/>
      <c r="S141" s="266"/>
      <c r="T141" s="266"/>
      <c r="U141" s="266"/>
      <c r="V141" s="266"/>
      <c r="W141" s="266"/>
      <c r="X141" s="658">
        <f>SUM(C141:W141)</f>
        <v>0</v>
      </c>
    </row>
    <row r="142" spans="1:24" ht="12" customHeight="1">
      <c r="A142" s="428" t="s">
        <v>89</v>
      </c>
      <c r="B142" s="9" t="s">
        <v>356</v>
      </c>
      <c r="C142" s="266"/>
      <c r="D142" s="266"/>
      <c r="E142" s="266"/>
      <c r="F142" s="266">
        <v>8238</v>
      </c>
      <c r="G142" s="266"/>
      <c r="H142" s="266"/>
      <c r="I142" s="266"/>
      <c r="J142" s="266"/>
      <c r="K142" s="266"/>
      <c r="L142" s="266"/>
      <c r="M142" s="428" t="s">
        <v>89</v>
      </c>
      <c r="N142" s="9" t="s">
        <v>356</v>
      </c>
      <c r="O142" s="266"/>
      <c r="P142" s="266"/>
      <c r="Q142" s="266"/>
      <c r="R142" s="266"/>
      <c r="S142" s="266"/>
      <c r="T142" s="266"/>
      <c r="U142" s="266"/>
      <c r="V142" s="266"/>
      <c r="W142" s="266"/>
      <c r="X142" s="658">
        <f>SUM(C142:W142)</f>
        <v>8238</v>
      </c>
    </row>
    <row r="143" spans="1:24" s="95" customFormat="1" ht="12" customHeight="1" thickBot="1">
      <c r="A143" s="428" t="s">
        <v>269</v>
      </c>
      <c r="B143" s="9" t="s">
        <v>526</v>
      </c>
      <c r="C143" s="266"/>
      <c r="D143" s="266"/>
      <c r="E143" s="266"/>
      <c r="F143" s="266"/>
      <c r="G143" s="266">
        <v>127075</v>
      </c>
      <c r="H143" s="266"/>
      <c r="I143" s="266"/>
      <c r="J143" s="266"/>
      <c r="K143" s="266"/>
      <c r="L143" s="266"/>
      <c r="M143" s="428" t="s">
        <v>269</v>
      </c>
      <c r="N143" s="9" t="s">
        <v>526</v>
      </c>
      <c r="O143" s="266"/>
      <c r="P143" s="266"/>
      <c r="Q143" s="266"/>
      <c r="R143" s="266"/>
      <c r="S143" s="266"/>
      <c r="T143" s="266"/>
      <c r="U143" s="266"/>
      <c r="V143" s="266"/>
      <c r="W143" s="266"/>
      <c r="X143" s="658">
        <f>SUM(C143:W143)</f>
        <v>127075</v>
      </c>
    </row>
    <row r="144" spans="1:24" s="95" customFormat="1" ht="12" hidden="1" customHeight="1">
      <c r="A144" s="428" t="s">
        <v>270</v>
      </c>
      <c r="B144" s="9" t="s">
        <v>450</v>
      </c>
      <c r="C144" s="266"/>
      <c r="D144" s="266"/>
      <c r="E144" s="266"/>
      <c r="F144" s="266"/>
      <c r="G144" s="266"/>
      <c r="H144" s="266"/>
      <c r="I144" s="266"/>
      <c r="J144" s="266"/>
      <c r="K144" s="266"/>
      <c r="L144" s="266"/>
      <c r="M144" s="428" t="s">
        <v>270</v>
      </c>
      <c r="N144" s="9" t="s">
        <v>450</v>
      </c>
      <c r="O144" s="266"/>
      <c r="P144" s="266"/>
      <c r="Q144" s="266"/>
      <c r="R144" s="266"/>
      <c r="S144" s="266"/>
      <c r="T144" s="266"/>
      <c r="U144" s="266"/>
      <c r="V144" s="266"/>
      <c r="W144" s="266"/>
      <c r="X144" s="657"/>
    </row>
    <row r="145" spans="1:24" s="95" customFormat="1" ht="12" hidden="1" customHeight="1" thickBot="1">
      <c r="A145" s="437" t="s">
        <v>271</v>
      </c>
      <c r="B145" s="7" t="s">
        <v>375</v>
      </c>
      <c r="C145" s="266"/>
      <c r="D145" s="266"/>
      <c r="E145" s="266"/>
      <c r="F145" s="266"/>
      <c r="G145" s="266"/>
      <c r="H145" s="266"/>
      <c r="I145" s="266"/>
      <c r="J145" s="266"/>
      <c r="K145" s="266"/>
      <c r="L145" s="266"/>
      <c r="M145" s="437" t="s">
        <v>271</v>
      </c>
      <c r="N145" s="7" t="s">
        <v>375</v>
      </c>
      <c r="O145" s="266"/>
      <c r="P145" s="266"/>
      <c r="Q145" s="266"/>
      <c r="R145" s="266"/>
      <c r="S145" s="266"/>
      <c r="T145" s="266"/>
      <c r="U145" s="266"/>
      <c r="V145" s="266"/>
      <c r="W145" s="266"/>
      <c r="X145" s="664"/>
    </row>
    <row r="146" spans="1:24" s="95" customFormat="1" ht="12" customHeight="1" thickBot="1">
      <c r="A146" s="32" t="s">
        <v>20</v>
      </c>
      <c r="B146" s="126" t="s">
        <v>451</v>
      </c>
      <c r="C146" s="307">
        <f>+C147+C148+C149+C150+C151</f>
        <v>0</v>
      </c>
      <c r="D146" s="307">
        <f t="shared" ref="D146:W146" si="26">+D147+D148+D149+D150+D151</f>
        <v>0</v>
      </c>
      <c r="E146" s="307">
        <f t="shared" si="26"/>
        <v>0</v>
      </c>
      <c r="F146" s="307">
        <f t="shared" si="26"/>
        <v>0</v>
      </c>
      <c r="G146" s="307"/>
      <c r="H146" s="307">
        <f t="shared" si="26"/>
        <v>0</v>
      </c>
      <c r="I146" s="307">
        <f t="shared" si="26"/>
        <v>0</v>
      </c>
      <c r="J146" s="307">
        <f t="shared" si="26"/>
        <v>0</v>
      </c>
      <c r="K146" s="307">
        <f t="shared" si="26"/>
        <v>0</v>
      </c>
      <c r="L146" s="307">
        <f t="shared" si="26"/>
        <v>0</v>
      </c>
      <c r="M146" s="32" t="s">
        <v>20</v>
      </c>
      <c r="N146" s="126" t="s">
        <v>451</v>
      </c>
      <c r="O146" s="307">
        <f t="shared" si="26"/>
        <v>0</v>
      </c>
      <c r="P146" s="307">
        <f t="shared" si="26"/>
        <v>0</v>
      </c>
      <c r="Q146" s="307">
        <f t="shared" si="26"/>
        <v>0</v>
      </c>
      <c r="R146" s="307">
        <f t="shared" si="26"/>
        <v>0</v>
      </c>
      <c r="S146" s="307">
        <f t="shared" si="26"/>
        <v>0</v>
      </c>
      <c r="T146" s="307">
        <f t="shared" si="26"/>
        <v>0</v>
      </c>
      <c r="U146" s="307">
        <f t="shared" si="26"/>
        <v>0</v>
      </c>
      <c r="V146" s="307">
        <f t="shared" si="26"/>
        <v>0</v>
      </c>
      <c r="W146" s="307">
        <f t="shared" si="26"/>
        <v>0</v>
      </c>
      <c r="X146" s="656">
        <f>SUM(C146:W146)</f>
        <v>0</v>
      </c>
    </row>
    <row r="147" spans="1:24" s="95" customFormat="1" ht="12" hidden="1" customHeight="1">
      <c r="A147" s="428" t="s">
        <v>90</v>
      </c>
      <c r="B147" s="9" t="s">
        <v>446</v>
      </c>
      <c r="C147" s="266"/>
      <c r="D147" s="266"/>
      <c r="E147" s="266"/>
      <c r="F147" s="266"/>
      <c r="G147" s="266"/>
      <c r="H147" s="266"/>
      <c r="I147" s="266"/>
      <c r="J147" s="266"/>
      <c r="K147" s="266"/>
      <c r="L147" s="266"/>
      <c r="M147" s="428" t="s">
        <v>90</v>
      </c>
      <c r="N147" s="9" t="s">
        <v>446</v>
      </c>
      <c r="O147" s="266"/>
      <c r="P147" s="266"/>
      <c r="Q147" s="266"/>
      <c r="R147" s="266"/>
      <c r="S147" s="266"/>
      <c r="T147" s="266"/>
      <c r="U147" s="266"/>
      <c r="V147" s="266"/>
      <c r="W147" s="266"/>
      <c r="X147" s="657"/>
    </row>
    <row r="148" spans="1:24" s="95" customFormat="1" ht="12" hidden="1" customHeight="1">
      <c r="A148" s="428" t="s">
        <v>91</v>
      </c>
      <c r="B148" s="9" t="s">
        <v>453</v>
      </c>
      <c r="C148" s="266"/>
      <c r="D148" s="266"/>
      <c r="E148" s="266"/>
      <c r="F148" s="266"/>
      <c r="G148" s="266"/>
      <c r="H148" s="266"/>
      <c r="I148" s="266"/>
      <c r="J148" s="266"/>
      <c r="K148" s="266"/>
      <c r="L148" s="266"/>
      <c r="M148" s="428" t="s">
        <v>91</v>
      </c>
      <c r="N148" s="9" t="s">
        <v>453</v>
      </c>
      <c r="O148" s="266"/>
      <c r="P148" s="266"/>
      <c r="Q148" s="266"/>
      <c r="R148" s="266"/>
      <c r="S148" s="266"/>
      <c r="T148" s="266"/>
      <c r="U148" s="266"/>
      <c r="V148" s="266"/>
      <c r="W148" s="266"/>
      <c r="X148" s="657"/>
    </row>
    <row r="149" spans="1:24" s="95" customFormat="1" ht="12" hidden="1" customHeight="1">
      <c r="A149" s="428" t="s">
        <v>281</v>
      </c>
      <c r="B149" s="9" t="s">
        <v>448</v>
      </c>
      <c r="C149" s="266"/>
      <c r="D149" s="266"/>
      <c r="E149" s="266"/>
      <c r="F149" s="266"/>
      <c r="G149" s="266"/>
      <c r="H149" s="266"/>
      <c r="I149" s="266"/>
      <c r="J149" s="266"/>
      <c r="K149" s="266"/>
      <c r="L149" s="266"/>
      <c r="M149" s="428" t="s">
        <v>281</v>
      </c>
      <c r="N149" s="9" t="s">
        <v>448</v>
      </c>
      <c r="O149" s="266"/>
      <c r="P149" s="266"/>
      <c r="Q149" s="266"/>
      <c r="R149" s="266"/>
      <c r="S149" s="266"/>
      <c r="T149" s="266"/>
      <c r="U149" s="266"/>
      <c r="V149" s="266"/>
      <c r="W149" s="266"/>
      <c r="X149" s="657"/>
    </row>
    <row r="150" spans="1:24" ht="12.75" hidden="1" customHeight="1">
      <c r="A150" s="428" t="s">
        <v>282</v>
      </c>
      <c r="B150" s="9" t="s">
        <v>503</v>
      </c>
      <c r="C150" s="266"/>
      <c r="D150" s="266"/>
      <c r="E150" s="266"/>
      <c r="F150" s="266"/>
      <c r="G150" s="266"/>
      <c r="H150" s="266"/>
      <c r="I150" s="266"/>
      <c r="J150" s="266"/>
      <c r="K150" s="266"/>
      <c r="L150" s="266"/>
      <c r="M150" s="428" t="s">
        <v>282</v>
      </c>
      <c r="N150" s="9" t="s">
        <v>503</v>
      </c>
      <c r="O150" s="266"/>
      <c r="P150" s="266"/>
      <c r="Q150" s="266"/>
      <c r="R150" s="266"/>
      <c r="S150" s="266"/>
      <c r="T150" s="266"/>
      <c r="U150" s="266"/>
      <c r="V150" s="266"/>
      <c r="W150" s="266"/>
      <c r="X150" s="657"/>
    </row>
    <row r="151" spans="1:24" ht="12.75" hidden="1" customHeight="1" thickBot="1">
      <c r="A151" s="437" t="s">
        <v>452</v>
      </c>
      <c r="B151" s="7" t="s">
        <v>455</v>
      </c>
      <c r="C151" s="268"/>
      <c r="D151" s="268"/>
      <c r="E151" s="268"/>
      <c r="F151" s="268"/>
      <c r="G151" s="268"/>
      <c r="H151" s="268"/>
      <c r="I151" s="268"/>
      <c r="J151" s="268"/>
      <c r="K151" s="268"/>
      <c r="L151" s="268"/>
      <c r="M151" s="437" t="s">
        <v>452</v>
      </c>
      <c r="N151" s="7" t="s">
        <v>455</v>
      </c>
      <c r="O151" s="268"/>
      <c r="P151" s="268"/>
      <c r="Q151" s="268"/>
      <c r="R151" s="268"/>
      <c r="S151" s="268"/>
      <c r="T151" s="268"/>
      <c r="U151" s="268"/>
      <c r="V151" s="268"/>
      <c r="W151" s="268"/>
      <c r="X151" s="664"/>
    </row>
    <row r="152" spans="1:24" ht="12.75" customHeight="1" thickBot="1">
      <c r="A152" s="491" t="s">
        <v>21</v>
      </c>
      <c r="B152" s="126" t="s">
        <v>456</v>
      </c>
      <c r="C152" s="307"/>
      <c r="D152" s="307"/>
      <c r="E152" s="307"/>
      <c r="F152" s="307"/>
      <c r="G152" s="307"/>
      <c r="H152" s="307"/>
      <c r="I152" s="307"/>
      <c r="J152" s="307"/>
      <c r="K152" s="307"/>
      <c r="L152" s="307"/>
      <c r="M152" s="491" t="s">
        <v>21</v>
      </c>
      <c r="N152" s="126" t="s">
        <v>456</v>
      </c>
      <c r="O152" s="307"/>
      <c r="P152" s="307"/>
      <c r="Q152" s="307"/>
      <c r="R152" s="307"/>
      <c r="S152" s="307"/>
      <c r="T152" s="307"/>
      <c r="U152" s="307"/>
      <c r="V152" s="307"/>
      <c r="W152" s="307"/>
      <c r="X152" s="656">
        <f>SUM(C152:W152)</f>
        <v>0</v>
      </c>
    </row>
    <row r="153" spans="1:24" ht="12" customHeight="1" thickBot="1">
      <c r="A153" s="491" t="s">
        <v>22</v>
      </c>
      <c r="B153" s="126" t="s">
        <v>457</v>
      </c>
      <c r="C153" s="307"/>
      <c r="D153" s="307"/>
      <c r="E153" s="307"/>
      <c r="F153" s="307"/>
      <c r="G153" s="307"/>
      <c r="H153" s="307"/>
      <c r="I153" s="307"/>
      <c r="J153" s="307"/>
      <c r="K153" s="307"/>
      <c r="L153" s="307"/>
      <c r="M153" s="491" t="s">
        <v>22</v>
      </c>
      <c r="N153" s="126" t="s">
        <v>457</v>
      </c>
      <c r="O153" s="307"/>
      <c r="P153" s="307"/>
      <c r="Q153" s="307"/>
      <c r="R153" s="307"/>
      <c r="S153" s="307"/>
      <c r="T153" s="307"/>
      <c r="U153" s="307"/>
      <c r="V153" s="307"/>
      <c r="W153" s="307"/>
      <c r="X153" s="656">
        <f>SUM(C153:W153)</f>
        <v>0</v>
      </c>
    </row>
    <row r="154" spans="1:24" ht="15" customHeight="1" thickBot="1">
      <c r="A154" s="32" t="s">
        <v>23</v>
      </c>
      <c r="B154" s="126" t="s">
        <v>459</v>
      </c>
      <c r="C154" s="419">
        <f>+C129+C133+C140+C146+C152+C153</f>
        <v>0</v>
      </c>
      <c r="D154" s="419">
        <f t="shared" ref="D154:W154" si="27">+D129+D133+D140+D146+D152+D153</f>
        <v>0</v>
      </c>
      <c r="E154" s="419">
        <f t="shared" si="27"/>
        <v>0</v>
      </c>
      <c r="F154" s="419">
        <f t="shared" si="27"/>
        <v>8238</v>
      </c>
      <c r="G154" s="419">
        <f t="shared" ref="G154" si="28">+G129+G133+G140+G146+G152+G153</f>
        <v>127075</v>
      </c>
      <c r="H154" s="419">
        <f t="shared" si="27"/>
        <v>0</v>
      </c>
      <c r="I154" s="419">
        <f t="shared" si="27"/>
        <v>0</v>
      </c>
      <c r="J154" s="419">
        <f t="shared" si="27"/>
        <v>0</v>
      </c>
      <c r="K154" s="419">
        <f t="shared" si="27"/>
        <v>0</v>
      </c>
      <c r="L154" s="419">
        <f t="shared" si="27"/>
        <v>0</v>
      </c>
      <c r="M154" s="32" t="s">
        <v>23</v>
      </c>
      <c r="N154" s="126" t="s">
        <v>459</v>
      </c>
      <c r="O154" s="419">
        <f t="shared" si="27"/>
        <v>0</v>
      </c>
      <c r="P154" s="419">
        <f t="shared" si="27"/>
        <v>0</v>
      </c>
      <c r="Q154" s="419">
        <f t="shared" si="27"/>
        <v>0</v>
      </c>
      <c r="R154" s="419">
        <f t="shared" si="27"/>
        <v>0</v>
      </c>
      <c r="S154" s="419">
        <f t="shared" si="27"/>
        <v>0</v>
      </c>
      <c r="T154" s="419">
        <f t="shared" si="27"/>
        <v>0</v>
      </c>
      <c r="U154" s="419">
        <f t="shared" si="27"/>
        <v>0</v>
      </c>
      <c r="V154" s="419">
        <f t="shared" si="27"/>
        <v>0</v>
      </c>
      <c r="W154" s="419">
        <f t="shared" si="27"/>
        <v>0</v>
      </c>
      <c r="X154" s="656">
        <f>SUM(C154:W154)</f>
        <v>135313</v>
      </c>
    </row>
    <row r="155" spans="1:24" ht="13.5" thickBot="1">
      <c r="A155" s="439" t="s">
        <v>24</v>
      </c>
      <c r="B155" s="376" t="s">
        <v>458</v>
      </c>
      <c r="C155" s="419">
        <f>+C128+C154</f>
        <v>30226</v>
      </c>
      <c r="D155" s="419">
        <f t="shared" ref="D155:W155" si="29">+D128+D154</f>
        <v>1220</v>
      </c>
      <c r="E155" s="419">
        <f t="shared" si="29"/>
        <v>3970</v>
      </c>
      <c r="F155" s="419">
        <f t="shared" si="29"/>
        <v>8438</v>
      </c>
      <c r="G155" s="419">
        <f t="shared" ref="G155" si="30">+G128+G154</f>
        <v>127075</v>
      </c>
      <c r="H155" s="419">
        <f t="shared" si="29"/>
        <v>16272</v>
      </c>
      <c r="I155" s="419">
        <f t="shared" si="29"/>
        <v>1400</v>
      </c>
      <c r="J155" s="419">
        <f t="shared" si="29"/>
        <v>7000</v>
      </c>
      <c r="K155" s="419">
        <f t="shared" si="29"/>
        <v>32000</v>
      </c>
      <c r="L155" s="419">
        <f t="shared" si="29"/>
        <v>16022</v>
      </c>
      <c r="M155" s="439" t="s">
        <v>24</v>
      </c>
      <c r="N155" s="376" t="s">
        <v>458</v>
      </c>
      <c r="O155" s="419">
        <f t="shared" si="29"/>
        <v>261162</v>
      </c>
      <c r="P155" s="419">
        <f t="shared" si="29"/>
        <v>6701</v>
      </c>
      <c r="Q155" s="419">
        <f t="shared" si="29"/>
        <v>0</v>
      </c>
      <c r="R155" s="419">
        <f t="shared" si="29"/>
        <v>6996</v>
      </c>
      <c r="S155" s="419">
        <f t="shared" si="29"/>
        <v>3900</v>
      </c>
      <c r="T155" s="419">
        <f t="shared" si="29"/>
        <v>9000</v>
      </c>
      <c r="U155" s="419">
        <f t="shared" si="29"/>
        <v>17951</v>
      </c>
      <c r="V155" s="419">
        <f t="shared" si="29"/>
        <v>1000</v>
      </c>
      <c r="W155" s="419">
        <f t="shared" si="29"/>
        <v>6400</v>
      </c>
      <c r="X155" s="656">
        <f>SUM(C155:W155)</f>
        <v>556733</v>
      </c>
    </row>
    <row r="156" spans="1:24" ht="15" customHeight="1" thickBot="1">
      <c r="A156" s="381"/>
      <c r="B156" s="382"/>
      <c r="C156" s="383"/>
      <c r="D156" s="383"/>
      <c r="E156" s="383"/>
      <c r="F156" s="383"/>
      <c r="G156" s="383"/>
      <c r="H156" s="383"/>
      <c r="I156" s="383"/>
      <c r="J156" s="383"/>
      <c r="K156" s="383"/>
      <c r="L156" s="383"/>
      <c r="M156" s="381"/>
      <c r="N156" s="382"/>
      <c r="O156" s="383"/>
      <c r="P156" s="383"/>
      <c r="Q156" s="383"/>
      <c r="R156" s="383"/>
      <c r="S156" s="383"/>
      <c r="T156" s="383"/>
      <c r="U156" s="383"/>
      <c r="V156" s="383"/>
      <c r="W156" s="383"/>
      <c r="X156" s="651"/>
    </row>
    <row r="157" spans="1:24" ht="14.25" customHeight="1" thickBot="1">
      <c r="A157" s="245" t="s">
        <v>504</v>
      </c>
      <c r="B157" s="246"/>
      <c r="C157" s="124">
        <v>2</v>
      </c>
      <c r="D157" s="124"/>
      <c r="E157" s="124"/>
      <c r="F157" s="124"/>
      <c r="G157" s="124"/>
      <c r="H157" s="124"/>
      <c r="I157" s="124"/>
      <c r="J157" s="124"/>
      <c r="K157" s="124"/>
      <c r="L157" s="124">
        <v>1</v>
      </c>
      <c r="M157" s="245" t="s">
        <v>504</v>
      </c>
      <c r="N157" s="246"/>
      <c r="O157" s="124">
        <v>2</v>
      </c>
      <c r="P157" s="124">
        <v>1</v>
      </c>
      <c r="Q157" s="124"/>
      <c r="R157" s="124">
        <v>1</v>
      </c>
      <c r="S157" s="124"/>
      <c r="T157" s="124"/>
      <c r="U157" s="124">
        <v>6</v>
      </c>
      <c r="V157" s="124"/>
      <c r="W157" s="124"/>
      <c r="X157" s="665"/>
    </row>
    <row r="158" spans="1:24" ht="13.5" thickBot="1">
      <c r="A158" s="245" t="s">
        <v>181</v>
      </c>
      <c r="B158" s="246"/>
      <c r="C158" s="124"/>
      <c r="D158" s="124"/>
      <c r="E158" s="124"/>
      <c r="F158" s="124"/>
      <c r="G158" s="124"/>
      <c r="H158" s="124">
        <v>42</v>
      </c>
      <c r="I158" s="124"/>
      <c r="J158" s="124"/>
      <c r="K158" s="124"/>
      <c r="L158" s="124"/>
      <c r="M158" s="245" t="s">
        <v>181</v>
      </c>
      <c r="N158" s="246"/>
      <c r="O158" s="124"/>
      <c r="P158" s="124"/>
      <c r="Q158" s="124"/>
      <c r="R158" s="124"/>
      <c r="S158" s="124"/>
      <c r="T158" s="124"/>
      <c r="U158" s="124"/>
      <c r="V158" s="124"/>
      <c r="W158" s="124"/>
      <c r="X158" s="66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73" fitToWidth="2" orientation="portrait" r:id="rId1"/>
  <headerFooter alignWithMargins="0"/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M158"/>
  <sheetViews>
    <sheetView view="pageBreakPreview" zoomScale="85" zoomScaleNormal="130" zoomScaleSheetLayoutView="85" workbookViewId="0">
      <selection activeCell="M2" sqref="M2"/>
    </sheetView>
  </sheetViews>
  <sheetFormatPr defaultRowHeight="12.75"/>
  <cols>
    <col min="1" max="1" width="10.83203125" style="384" customWidth="1"/>
    <col min="2" max="2" width="57.5" style="385" customWidth="1"/>
    <col min="3" max="3" width="13.6640625" style="386" customWidth="1"/>
    <col min="4" max="12" width="13.6640625" style="3" customWidth="1"/>
    <col min="13" max="13" width="12.5" style="3" customWidth="1"/>
    <col min="14" max="16384" width="9.33203125" style="3"/>
  </cols>
  <sheetData>
    <row r="1" spans="1:13" s="2" customFormat="1" ht="16.5" customHeight="1" thickBot="1">
      <c r="A1" s="222"/>
      <c r="B1" s="224"/>
      <c r="M1" s="247" t="str">
        <f>+CONCATENATE("9.1.2. melléklet a 2/",LEFT(ÖSSZEFÜGGÉSEK!A5,4),". (II.16.) önkormányzati rendelethez")</f>
        <v>9.1.2. melléklet a 2/2016. (II.16.) önkormányzati rendelethez</v>
      </c>
    </row>
    <row r="2" spans="1:13" s="91" customFormat="1" ht="21" customHeight="1">
      <c r="A2" s="400" t="s">
        <v>57</v>
      </c>
      <c r="B2" s="354" t="s">
        <v>203</v>
      </c>
      <c r="C2" s="356" t="s">
        <v>48</v>
      </c>
      <c r="D2" s="356" t="s">
        <v>48</v>
      </c>
      <c r="E2" s="356" t="s">
        <v>48</v>
      </c>
      <c r="F2" s="356" t="s">
        <v>48</v>
      </c>
      <c r="G2" s="356" t="s">
        <v>48</v>
      </c>
      <c r="H2" s="356" t="s">
        <v>48</v>
      </c>
      <c r="I2" s="356" t="s">
        <v>48</v>
      </c>
      <c r="J2" s="356" t="s">
        <v>48</v>
      </c>
      <c r="K2" s="356" t="s">
        <v>48</v>
      </c>
      <c r="L2" s="356" t="s">
        <v>48</v>
      </c>
      <c r="M2" s="652"/>
    </row>
    <row r="3" spans="1:13" s="91" customFormat="1" ht="16.5" thickBot="1">
      <c r="A3" s="225" t="s">
        <v>178</v>
      </c>
      <c r="B3" s="355" t="s">
        <v>416</v>
      </c>
      <c r="C3" s="490" t="s">
        <v>55</v>
      </c>
      <c r="D3" s="490" t="s">
        <v>55</v>
      </c>
      <c r="E3" s="490" t="s">
        <v>55</v>
      </c>
      <c r="F3" s="490" t="s">
        <v>55</v>
      </c>
      <c r="G3" s="490" t="s">
        <v>55</v>
      </c>
      <c r="H3" s="490" t="s">
        <v>55</v>
      </c>
      <c r="I3" s="490" t="s">
        <v>55</v>
      </c>
      <c r="J3" s="490" t="s">
        <v>55</v>
      </c>
      <c r="K3" s="490" t="s">
        <v>55</v>
      </c>
      <c r="L3" s="490" t="s">
        <v>55</v>
      </c>
      <c r="M3" s="653"/>
    </row>
    <row r="4" spans="1:13" s="92" customFormat="1" ht="15.95" customHeight="1" thickBot="1">
      <c r="A4" s="226"/>
      <c r="B4" s="226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 t="s">
        <v>49</v>
      </c>
    </row>
    <row r="5" spans="1:13" ht="72.75" thickBot="1">
      <c r="A5" s="401" t="s">
        <v>180</v>
      </c>
      <c r="B5" s="228" t="s">
        <v>550</v>
      </c>
      <c r="C5" s="229" t="s">
        <v>604</v>
      </c>
      <c r="D5" s="229" t="s">
        <v>608</v>
      </c>
      <c r="E5" s="229" t="s">
        <v>609</v>
      </c>
      <c r="F5" s="229" t="s">
        <v>610</v>
      </c>
      <c r="G5" s="229" t="s">
        <v>611</v>
      </c>
      <c r="H5" s="229" t="s">
        <v>611</v>
      </c>
      <c r="I5" s="229" t="s">
        <v>613</v>
      </c>
      <c r="J5" s="229" t="s">
        <v>614</v>
      </c>
      <c r="K5" s="229" t="s">
        <v>615</v>
      </c>
      <c r="L5" s="229" t="s">
        <v>618</v>
      </c>
      <c r="M5" s="654" t="s">
        <v>712</v>
      </c>
    </row>
    <row r="6" spans="1:13" s="64" customFormat="1" ht="12.95" customHeight="1" thickBot="1">
      <c r="A6" s="201"/>
      <c r="B6" s="202" t="s">
        <v>479</v>
      </c>
      <c r="C6" s="203" t="s">
        <v>480</v>
      </c>
      <c r="D6" s="203" t="s">
        <v>481</v>
      </c>
      <c r="E6" s="203" t="s">
        <v>483</v>
      </c>
      <c r="F6" s="203" t="s">
        <v>482</v>
      </c>
      <c r="G6" s="203" t="s">
        <v>484</v>
      </c>
      <c r="H6" s="203" t="s">
        <v>485</v>
      </c>
      <c r="I6" s="203" t="s">
        <v>486</v>
      </c>
      <c r="J6" s="203" t="s">
        <v>590</v>
      </c>
      <c r="K6" s="203" t="s">
        <v>591</v>
      </c>
      <c r="L6" s="203" t="s">
        <v>592</v>
      </c>
      <c r="M6" s="531" t="s">
        <v>593</v>
      </c>
    </row>
    <row r="7" spans="1:13" s="64" customFormat="1" ht="15.95" customHeight="1" thickBot="1">
      <c r="A7" s="230"/>
      <c r="B7" s="231" t="s">
        <v>51</v>
      </c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655"/>
    </row>
    <row r="8" spans="1:13" s="64" customFormat="1" ht="12" customHeight="1" thickBot="1">
      <c r="A8" s="32" t="s">
        <v>14</v>
      </c>
      <c r="B8" s="21" t="s">
        <v>233</v>
      </c>
      <c r="C8" s="298">
        <f t="shared" ref="C8:L8" si="0">+C9+C10+C11+C12+C13+C14</f>
        <v>0</v>
      </c>
      <c r="D8" s="298">
        <f t="shared" si="0"/>
        <v>0</v>
      </c>
      <c r="E8" s="298">
        <f t="shared" si="0"/>
        <v>0</v>
      </c>
      <c r="F8" s="298">
        <f t="shared" si="0"/>
        <v>0</v>
      </c>
      <c r="G8" s="298">
        <f t="shared" si="0"/>
        <v>0</v>
      </c>
      <c r="H8" s="298">
        <f t="shared" si="0"/>
        <v>0</v>
      </c>
      <c r="I8" s="298">
        <f t="shared" si="0"/>
        <v>0</v>
      </c>
      <c r="J8" s="298">
        <f t="shared" si="0"/>
        <v>0</v>
      </c>
      <c r="K8" s="298">
        <f t="shared" si="0"/>
        <v>0</v>
      </c>
      <c r="L8" s="298">
        <f t="shared" si="0"/>
        <v>0</v>
      </c>
      <c r="M8" s="656">
        <f>SUM(F8:L8)</f>
        <v>0</v>
      </c>
    </row>
    <row r="9" spans="1:13" s="93" customFormat="1" ht="12" customHeight="1">
      <c r="A9" s="428" t="s">
        <v>92</v>
      </c>
      <c r="B9" s="409" t="s">
        <v>234</v>
      </c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657"/>
    </row>
    <row r="10" spans="1:13" s="94" customFormat="1" ht="12" customHeight="1">
      <c r="A10" s="429" t="s">
        <v>93</v>
      </c>
      <c r="B10" s="410" t="s">
        <v>235</v>
      </c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658"/>
    </row>
    <row r="11" spans="1:13" s="94" customFormat="1" ht="12" customHeight="1">
      <c r="A11" s="429" t="s">
        <v>94</v>
      </c>
      <c r="B11" s="410" t="s">
        <v>536</v>
      </c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658"/>
    </row>
    <row r="12" spans="1:13" s="94" customFormat="1" ht="12" customHeight="1">
      <c r="A12" s="429" t="s">
        <v>95</v>
      </c>
      <c r="B12" s="410" t="s">
        <v>237</v>
      </c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658"/>
    </row>
    <row r="13" spans="1:13" s="94" customFormat="1" ht="12" customHeight="1">
      <c r="A13" s="429" t="s">
        <v>133</v>
      </c>
      <c r="B13" s="410" t="s">
        <v>491</v>
      </c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658"/>
    </row>
    <row r="14" spans="1:13" s="93" customFormat="1" ht="12" customHeight="1" thickBot="1">
      <c r="A14" s="430" t="s">
        <v>96</v>
      </c>
      <c r="B14" s="411" t="s">
        <v>419</v>
      </c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659"/>
    </row>
    <row r="15" spans="1:13" s="93" customFormat="1" ht="12" customHeight="1" thickBot="1">
      <c r="A15" s="32" t="s">
        <v>15</v>
      </c>
      <c r="B15" s="293" t="s">
        <v>238</v>
      </c>
      <c r="C15" s="298">
        <f t="shared" ref="C15:L15" si="1">+C16+C17+C18+C19+C20</f>
        <v>0</v>
      </c>
      <c r="D15" s="298">
        <f t="shared" si="1"/>
        <v>0</v>
      </c>
      <c r="E15" s="298">
        <f t="shared" si="1"/>
        <v>437</v>
      </c>
      <c r="F15" s="298">
        <f t="shared" si="1"/>
        <v>0</v>
      </c>
      <c r="G15" s="298">
        <f t="shared" si="1"/>
        <v>315</v>
      </c>
      <c r="H15" s="298">
        <f t="shared" si="1"/>
        <v>0</v>
      </c>
      <c r="I15" s="298">
        <f t="shared" si="1"/>
        <v>0</v>
      </c>
      <c r="J15" s="298">
        <f t="shared" si="1"/>
        <v>0</v>
      </c>
      <c r="K15" s="298">
        <f t="shared" si="1"/>
        <v>0</v>
      </c>
      <c r="L15" s="298">
        <f t="shared" si="1"/>
        <v>0</v>
      </c>
      <c r="M15" s="656">
        <f>SUM(C15:L15)</f>
        <v>752</v>
      </c>
    </row>
    <row r="16" spans="1:13" s="93" customFormat="1" ht="12" customHeight="1">
      <c r="A16" s="428" t="s">
        <v>98</v>
      </c>
      <c r="B16" s="409" t="s">
        <v>239</v>
      </c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657"/>
    </row>
    <row r="17" spans="1:13" s="93" customFormat="1" ht="12" customHeight="1">
      <c r="A17" s="429" t="s">
        <v>99</v>
      </c>
      <c r="B17" s="410" t="s">
        <v>240</v>
      </c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658"/>
    </row>
    <row r="18" spans="1:13" s="93" customFormat="1" ht="12" customHeight="1">
      <c r="A18" s="429" t="s">
        <v>100</v>
      </c>
      <c r="B18" s="410" t="s">
        <v>408</v>
      </c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658"/>
    </row>
    <row r="19" spans="1:13" s="93" customFormat="1" ht="12" customHeight="1">
      <c r="A19" s="429" t="s">
        <v>101</v>
      </c>
      <c r="B19" s="410" t="s">
        <v>409</v>
      </c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658"/>
    </row>
    <row r="20" spans="1:13" s="93" customFormat="1" ht="12" customHeight="1">
      <c r="A20" s="429" t="s">
        <v>102</v>
      </c>
      <c r="B20" s="410" t="s">
        <v>241</v>
      </c>
      <c r="C20" s="300"/>
      <c r="D20" s="300"/>
      <c r="E20" s="300">
        <v>437</v>
      </c>
      <c r="F20" s="300"/>
      <c r="G20" s="300">
        <v>315</v>
      </c>
      <c r="H20" s="300"/>
      <c r="I20" s="300"/>
      <c r="J20" s="300"/>
      <c r="K20" s="300"/>
      <c r="L20" s="300"/>
      <c r="M20" s="658">
        <f>SUM(C20:L20)</f>
        <v>752</v>
      </c>
    </row>
    <row r="21" spans="1:13" s="94" customFormat="1" ht="12" customHeight="1" thickBot="1">
      <c r="A21" s="430" t="s">
        <v>111</v>
      </c>
      <c r="B21" s="411" t="s">
        <v>242</v>
      </c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659"/>
    </row>
    <row r="22" spans="1:13" s="94" customFormat="1" ht="12" customHeight="1" thickBot="1">
      <c r="A22" s="32" t="s">
        <v>16</v>
      </c>
      <c r="B22" s="21" t="s">
        <v>243</v>
      </c>
      <c r="C22" s="298">
        <f t="shared" ref="C22:L22" si="2">+C23+C24+C25+C26+C27</f>
        <v>0</v>
      </c>
      <c r="D22" s="298">
        <f t="shared" si="2"/>
        <v>0</v>
      </c>
      <c r="E22" s="298">
        <f t="shared" si="2"/>
        <v>0</v>
      </c>
      <c r="F22" s="298">
        <f t="shared" si="2"/>
        <v>0</v>
      </c>
      <c r="G22" s="298">
        <f t="shared" si="2"/>
        <v>0</v>
      </c>
      <c r="H22" s="298">
        <f t="shared" si="2"/>
        <v>0</v>
      </c>
      <c r="I22" s="298">
        <f t="shared" si="2"/>
        <v>0</v>
      </c>
      <c r="J22" s="298">
        <f t="shared" si="2"/>
        <v>0</v>
      </c>
      <c r="K22" s="298">
        <f t="shared" si="2"/>
        <v>0</v>
      </c>
      <c r="L22" s="298">
        <f t="shared" si="2"/>
        <v>0</v>
      </c>
      <c r="M22" s="656">
        <f>SUM(F22:L22)</f>
        <v>0</v>
      </c>
    </row>
    <row r="23" spans="1:13" s="94" customFormat="1" ht="12" hidden="1" customHeight="1">
      <c r="A23" s="428" t="s">
        <v>81</v>
      </c>
      <c r="B23" s="409" t="s">
        <v>244</v>
      </c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657"/>
    </row>
    <row r="24" spans="1:13" s="93" customFormat="1" ht="12" hidden="1" customHeight="1">
      <c r="A24" s="429" t="s">
        <v>82</v>
      </c>
      <c r="B24" s="410" t="s">
        <v>245</v>
      </c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658"/>
    </row>
    <row r="25" spans="1:13" s="94" customFormat="1" ht="12" hidden="1" customHeight="1">
      <c r="A25" s="429" t="s">
        <v>83</v>
      </c>
      <c r="B25" s="410" t="s">
        <v>410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658"/>
    </row>
    <row r="26" spans="1:13" s="94" customFormat="1" ht="12" hidden="1" customHeight="1">
      <c r="A26" s="429" t="s">
        <v>84</v>
      </c>
      <c r="B26" s="410" t="s">
        <v>411</v>
      </c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658"/>
    </row>
    <row r="27" spans="1:13" s="94" customFormat="1" ht="12" hidden="1" customHeight="1">
      <c r="A27" s="429" t="s">
        <v>147</v>
      </c>
      <c r="B27" s="410" t="s">
        <v>246</v>
      </c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658"/>
    </row>
    <row r="28" spans="1:13" s="94" customFormat="1" ht="12" hidden="1" customHeight="1" thickBot="1">
      <c r="A28" s="430" t="s">
        <v>148</v>
      </c>
      <c r="B28" s="411" t="s">
        <v>247</v>
      </c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659"/>
    </row>
    <row r="29" spans="1:13" s="94" customFormat="1" ht="12" customHeight="1" thickBot="1">
      <c r="A29" s="32" t="s">
        <v>149</v>
      </c>
      <c r="B29" s="21" t="s">
        <v>248</v>
      </c>
      <c r="C29" s="304">
        <f t="shared" ref="C29:L29" si="3">SUM(C30:C36)</f>
        <v>0</v>
      </c>
      <c r="D29" s="304">
        <f t="shared" si="3"/>
        <v>0</v>
      </c>
      <c r="E29" s="304">
        <f t="shared" si="3"/>
        <v>0</v>
      </c>
      <c r="F29" s="304">
        <f t="shared" si="3"/>
        <v>0</v>
      </c>
      <c r="G29" s="304">
        <f t="shared" si="3"/>
        <v>0</v>
      </c>
      <c r="H29" s="304">
        <f t="shared" si="3"/>
        <v>0</v>
      </c>
      <c r="I29" s="304">
        <f t="shared" si="3"/>
        <v>0</v>
      </c>
      <c r="J29" s="304">
        <f t="shared" si="3"/>
        <v>0</v>
      </c>
      <c r="K29" s="304">
        <f t="shared" si="3"/>
        <v>0</v>
      </c>
      <c r="L29" s="304">
        <f t="shared" si="3"/>
        <v>0</v>
      </c>
      <c r="M29" s="656">
        <f>SUM(F29:L29)</f>
        <v>0</v>
      </c>
    </row>
    <row r="30" spans="1:13" s="94" customFormat="1" ht="12" hidden="1" customHeight="1">
      <c r="A30" s="428" t="s">
        <v>249</v>
      </c>
      <c r="B30" s="409" t="s">
        <v>541</v>
      </c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666"/>
    </row>
    <row r="31" spans="1:13" s="94" customFormat="1" ht="12" hidden="1" customHeight="1">
      <c r="A31" s="429" t="s">
        <v>250</v>
      </c>
      <c r="B31" s="410" t="s">
        <v>542</v>
      </c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658"/>
    </row>
    <row r="32" spans="1:13" s="94" customFormat="1" ht="12" hidden="1" customHeight="1">
      <c r="A32" s="429" t="s">
        <v>251</v>
      </c>
      <c r="B32" s="410" t="s">
        <v>543</v>
      </c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658"/>
    </row>
    <row r="33" spans="1:13" s="94" customFormat="1" ht="12" hidden="1" customHeight="1">
      <c r="A33" s="429" t="s">
        <v>252</v>
      </c>
      <c r="B33" s="410" t="s">
        <v>544</v>
      </c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658"/>
    </row>
    <row r="34" spans="1:13" s="94" customFormat="1" ht="12" hidden="1" customHeight="1">
      <c r="A34" s="429" t="s">
        <v>538</v>
      </c>
      <c r="B34" s="410" t="s">
        <v>253</v>
      </c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658"/>
    </row>
    <row r="35" spans="1:13" s="94" customFormat="1" ht="12" hidden="1" customHeight="1">
      <c r="A35" s="429" t="s">
        <v>539</v>
      </c>
      <c r="B35" s="410" t="s">
        <v>254</v>
      </c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658"/>
    </row>
    <row r="36" spans="1:13" s="94" customFormat="1" ht="12" hidden="1" customHeight="1" thickBot="1">
      <c r="A36" s="430" t="s">
        <v>540</v>
      </c>
      <c r="B36" s="411" t="s">
        <v>255</v>
      </c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659"/>
    </row>
    <row r="37" spans="1:13" s="94" customFormat="1" ht="12" customHeight="1" thickBot="1">
      <c r="A37" s="32" t="s">
        <v>18</v>
      </c>
      <c r="B37" s="21" t="s">
        <v>420</v>
      </c>
      <c r="C37" s="298">
        <f t="shared" ref="C37:L37" si="4">SUM(C38:C48)</f>
        <v>0</v>
      </c>
      <c r="D37" s="298">
        <f>SUM(D38:D48)</f>
        <v>0</v>
      </c>
      <c r="E37" s="298">
        <f t="shared" si="4"/>
        <v>0</v>
      </c>
      <c r="F37" s="298">
        <f t="shared" si="4"/>
        <v>0</v>
      </c>
      <c r="G37" s="298">
        <f t="shared" si="4"/>
        <v>0</v>
      </c>
      <c r="H37" s="298">
        <f t="shared" si="4"/>
        <v>0</v>
      </c>
      <c r="I37" s="298">
        <f t="shared" si="4"/>
        <v>0</v>
      </c>
      <c r="J37" s="298">
        <f t="shared" si="4"/>
        <v>21700</v>
      </c>
      <c r="K37" s="298">
        <f t="shared" si="4"/>
        <v>5310</v>
      </c>
      <c r="L37" s="298">
        <f t="shared" si="4"/>
        <v>0</v>
      </c>
      <c r="M37" s="656">
        <f>SUM(C37:L37)</f>
        <v>27010</v>
      </c>
    </row>
    <row r="38" spans="1:13" s="94" customFormat="1" ht="12" customHeight="1">
      <c r="A38" s="428" t="s">
        <v>85</v>
      </c>
      <c r="B38" s="409" t="s">
        <v>258</v>
      </c>
      <c r="C38" s="301"/>
      <c r="D38" s="301"/>
      <c r="E38" s="301"/>
      <c r="F38" s="301"/>
      <c r="G38" s="301"/>
      <c r="H38" s="301"/>
      <c r="I38" s="301"/>
      <c r="J38" s="301"/>
      <c r="K38" s="301">
        <v>680</v>
      </c>
      <c r="L38" s="301"/>
      <c r="M38" s="657">
        <f>SUM(C38:L38)</f>
        <v>680</v>
      </c>
    </row>
    <row r="39" spans="1:13" s="94" customFormat="1" ht="12" customHeight="1">
      <c r="A39" s="429" t="s">
        <v>86</v>
      </c>
      <c r="B39" s="410" t="s">
        <v>259</v>
      </c>
      <c r="C39" s="300"/>
      <c r="D39" s="300"/>
      <c r="E39" s="300"/>
      <c r="F39" s="300"/>
      <c r="G39" s="300"/>
      <c r="H39" s="300"/>
      <c r="I39" s="300"/>
      <c r="J39" s="300">
        <v>16284</v>
      </c>
      <c r="K39" s="300">
        <v>3500</v>
      </c>
      <c r="L39" s="300"/>
      <c r="M39" s="658">
        <f>SUM(C39:L39)</f>
        <v>19784</v>
      </c>
    </row>
    <row r="40" spans="1:13" s="94" customFormat="1" ht="12" customHeight="1">
      <c r="A40" s="429" t="s">
        <v>87</v>
      </c>
      <c r="B40" s="410" t="s">
        <v>260</v>
      </c>
      <c r="C40" s="300"/>
      <c r="D40" s="300"/>
      <c r="E40" s="300"/>
      <c r="F40" s="300"/>
      <c r="G40" s="300"/>
      <c r="H40" s="300"/>
      <c r="I40" s="300"/>
      <c r="J40" s="300">
        <v>800</v>
      </c>
      <c r="K40" s="300"/>
      <c r="L40" s="300"/>
      <c r="M40" s="658">
        <f t="shared" ref="M40:M47" si="5">SUM(C40:L40)</f>
        <v>800</v>
      </c>
    </row>
    <row r="41" spans="1:13" s="94" customFormat="1" ht="12" customHeight="1">
      <c r="A41" s="429" t="s">
        <v>151</v>
      </c>
      <c r="B41" s="410" t="s">
        <v>261</v>
      </c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658">
        <f t="shared" si="5"/>
        <v>0</v>
      </c>
    </row>
    <row r="42" spans="1:13" s="94" customFormat="1" ht="12" customHeight="1">
      <c r="A42" s="429" t="s">
        <v>152</v>
      </c>
      <c r="B42" s="410" t="s">
        <v>262</v>
      </c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658">
        <f t="shared" si="5"/>
        <v>0</v>
      </c>
    </row>
    <row r="43" spans="1:13" s="94" customFormat="1" ht="12" customHeight="1">
      <c r="A43" s="429" t="s">
        <v>153</v>
      </c>
      <c r="B43" s="410" t="s">
        <v>263</v>
      </c>
      <c r="C43" s="300"/>
      <c r="D43" s="300"/>
      <c r="E43" s="300"/>
      <c r="F43" s="300"/>
      <c r="G43" s="300"/>
      <c r="H43" s="300"/>
      <c r="I43" s="300"/>
      <c r="J43" s="300">
        <v>4616</v>
      </c>
      <c r="K43" s="300">
        <v>1130</v>
      </c>
      <c r="L43" s="300"/>
      <c r="M43" s="658">
        <f t="shared" ref="M43" si="6">SUM(C43:L43)</f>
        <v>5746</v>
      </c>
    </row>
    <row r="44" spans="1:13" s="94" customFormat="1" ht="12" customHeight="1">
      <c r="A44" s="429" t="s">
        <v>154</v>
      </c>
      <c r="B44" s="410" t="s">
        <v>264</v>
      </c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658"/>
    </row>
    <row r="45" spans="1:13" s="94" customFormat="1" ht="12" customHeight="1">
      <c r="A45" s="429" t="s">
        <v>155</v>
      </c>
      <c r="B45" s="410" t="s">
        <v>548</v>
      </c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658">
        <f t="shared" si="5"/>
        <v>0</v>
      </c>
    </row>
    <row r="46" spans="1:13" s="94" customFormat="1" ht="12" customHeight="1">
      <c r="A46" s="429" t="s">
        <v>256</v>
      </c>
      <c r="B46" s="410" t="s">
        <v>266</v>
      </c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658">
        <f t="shared" si="5"/>
        <v>0</v>
      </c>
    </row>
    <row r="47" spans="1:13" s="94" customFormat="1" ht="12" customHeight="1">
      <c r="A47" s="430" t="s">
        <v>257</v>
      </c>
      <c r="B47" s="411" t="s">
        <v>422</v>
      </c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658">
        <f t="shared" si="5"/>
        <v>0</v>
      </c>
    </row>
    <row r="48" spans="1:13" s="94" customFormat="1" ht="12" customHeight="1" thickBot="1">
      <c r="A48" s="430" t="s">
        <v>421</v>
      </c>
      <c r="B48" s="411" t="s">
        <v>267</v>
      </c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662"/>
    </row>
    <row r="49" spans="1:13" s="94" customFormat="1" ht="12" customHeight="1" thickBot="1">
      <c r="A49" s="32" t="s">
        <v>19</v>
      </c>
      <c r="B49" s="21" t="s">
        <v>268</v>
      </c>
      <c r="C49" s="298">
        <f t="shared" ref="C49:L49" si="7">SUM(C50:C54)</f>
        <v>0</v>
      </c>
      <c r="D49" s="298">
        <f t="shared" si="7"/>
        <v>0</v>
      </c>
      <c r="E49" s="298">
        <f t="shared" si="7"/>
        <v>0</v>
      </c>
      <c r="F49" s="298">
        <f t="shared" si="7"/>
        <v>0</v>
      </c>
      <c r="G49" s="298">
        <f t="shared" si="7"/>
        <v>0</v>
      </c>
      <c r="H49" s="298">
        <f t="shared" si="7"/>
        <v>0</v>
      </c>
      <c r="I49" s="298">
        <f t="shared" si="7"/>
        <v>0</v>
      </c>
      <c r="J49" s="298">
        <f t="shared" si="7"/>
        <v>0</v>
      </c>
      <c r="K49" s="298">
        <f t="shared" si="7"/>
        <v>0</v>
      </c>
      <c r="L49" s="298">
        <f t="shared" si="7"/>
        <v>0</v>
      </c>
      <c r="M49" s="656">
        <f>SUM(F49:L49)</f>
        <v>0</v>
      </c>
    </row>
    <row r="50" spans="1:13" s="94" customFormat="1" ht="12" hidden="1" customHeight="1">
      <c r="A50" s="428" t="s">
        <v>88</v>
      </c>
      <c r="B50" s="409" t="s">
        <v>272</v>
      </c>
      <c r="C50" s="454"/>
      <c r="D50" s="454"/>
      <c r="E50" s="454"/>
      <c r="F50" s="454"/>
      <c r="G50" s="454"/>
      <c r="H50" s="454"/>
      <c r="I50" s="454"/>
      <c r="J50" s="454"/>
      <c r="K50" s="454"/>
      <c r="L50" s="454"/>
      <c r="M50" s="660"/>
    </row>
    <row r="51" spans="1:13" s="94" customFormat="1" ht="12" hidden="1" customHeight="1">
      <c r="A51" s="429" t="s">
        <v>89</v>
      </c>
      <c r="B51" s="410" t="s">
        <v>273</v>
      </c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661"/>
    </row>
    <row r="52" spans="1:13" s="94" customFormat="1" ht="12" hidden="1" customHeight="1">
      <c r="A52" s="429" t="s">
        <v>269</v>
      </c>
      <c r="B52" s="410" t="s">
        <v>274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661"/>
    </row>
    <row r="53" spans="1:13" s="94" customFormat="1" ht="12" hidden="1" customHeight="1">
      <c r="A53" s="429" t="s">
        <v>270</v>
      </c>
      <c r="B53" s="410" t="s">
        <v>275</v>
      </c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661"/>
    </row>
    <row r="54" spans="1:13" s="94" customFormat="1" ht="12" hidden="1" customHeight="1" thickBot="1">
      <c r="A54" s="430" t="s">
        <v>271</v>
      </c>
      <c r="B54" s="411" t="s">
        <v>276</v>
      </c>
      <c r="C54" s="397"/>
      <c r="D54" s="397"/>
      <c r="E54" s="397"/>
      <c r="F54" s="397"/>
      <c r="G54" s="397"/>
      <c r="H54" s="397"/>
      <c r="I54" s="397"/>
      <c r="J54" s="397"/>
      <c r="K54" s="397"/>
      <c r="L54" s="397"/>
      <c r="M54" s="662"/>
    </row>
    <row r="55" spans="1:13" s="94" customFormat="1" ht="12" customHeight="1" thickBot="1">
      <c r="A55" s="32" t="s">
        <v>156</v>
      </c>
      <c r="B55" s="21" t="s">
        <v>277</v>
      </c>
      <c r="C55" s="298">
        <f t="shared" ref="C55:L55" si="8">SUM(C56:C58)</f>
        <v>0</v>
      </c>
      <c r="D55" s="298">
        <f t="shared" si="8"/>
        <v>0</v>
      </c>
      <c r="E55" s="298">
        <f t="shared" si="8"/>
        <v>0</v>
      </c>
      <c r="F55" s="298">
        <f t="shared" si="8"/>
        <v>0</v>
      </c>
      <c r="G55" s="298">
        <f t="shared" si="8"/>
        <v>0</v>
      </c>
      <c r="H55" s="298">
        <f t="shared" si="8"/>
        <v>0</v>
      </c>
      <c r="I55" s="298">
        <f t="shared" si="8"/>
        <v>0</v>
      </c>
      <c r="J55" s="298">
        <f t="shared" si="8"/>
        <v>0</v>
      </c>
      <c r="K55" s="298">
        <f t="shared" si="8"/>
        <v>0</v>
      </c>
      <c r="L55" s="298">
        <f t="shared" si="8"/>
        <v>0</v>
      </c>
      <c r="M55" s="656">
        <f>SUM(F55:L55)</f>
        <v>0</v>
      </c>
    </row>
    <row r="56" spans="1:13" s="94" customFormat="1" ht="12" customHeight="1">
      <c r="A56" s="428" t="s">
        <v>90</v>
      </c>
      <c r="B56" s="409" t="s">
        <v>278</v>
      </c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657"/>
    </row>
    <row r="57" spans="1:13" s="94" customFormat="1" ht="12" customHeight="1">
      <c r="A57" s="429" t="s">
        <v>91</v>
      </c>
      <c r="B57" s="410" t="s">
        <v>412</v>
      </c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658"/>
    </row>
    <row r="58" spans="1:13" s="94" customFormat="1" ht="12" customHeight="1">
      <c r="A58" s="429" t="s">
        <v>281</v>
      </c>
      <c r="B58" s="410" t="s">
        <v>279</v>
      </c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658"/>
    </row>
    <row r="59" spans="1:13" s="94" customFormat="1" ht="12" customHeight="1" thickBot="1">
      <c r="A59" s="430" t="s">
        <v>282</v>
      </c>
      <c r="B59" s="411" t="s">
        <v>280</v>
      </c>
      <c r="C59" s="302"/>
      <c r="D59" s="302"/>
      <c r="E59" s="302"/>
      <c r="F59" s="302"/>
      <c r="G59" s="302"/>
      <c r="H59" s="302"/>
      <c r="I59" s="302"/>
      <c r="J59" s="302"/>
      <c r="K59" s="302"/>
      <c r="L59" s="302"/>
      <c r="M59" s="659"/>
    </row>
    <row r="60" spans="1:13" s="94" customFormat="1" ht="12" customHeight="1" thickBot="1">
      <c r="A60" s="32" t="s">
        <v>21</v>
      </c>
      <c r="B60" s="293" t="s">
        <v>283</v>
      </c>
      <c r="C60" s="298">
        <v>240</v>
      </c>
      <c r="D60" s="298">
        <f t="shared" ref="D60:L60" si="9">SUM(D61:D63)</f>
        <v>0</v>
      </c>
      <c r="E60" s="298">
        <f t="shared" si="9"/>
        <v>0</v>
      </c>
      <c r="F60" s="298">
        <f t="shared" si="9"/>
        <v>0</v>
      </c>
      <c r="G60" s="298">
        <f t="shared" si="9"/>
        <v>0</v>
      </c>
      <c r="H60" s="298">
        <f t="shared" si="9"/>
        <v>0</v>
      </c>
      <c r="I60" s="298">
        <f t="shared" si="9"/>
        <v>0</v>
      </c>
      <c r="J60" s="298">
        <f t="shared" si="9"/>
        <v>0</v>
      </c>
      <c r="K60" s="298">
        <f t="shared" si="9"/>
        <v>0</v>
      </c>
      <c r="L60" s="298">
        <f t="shared" si="9"/>
        <v>0</v>
      </c>
      <c r="M60" s="656">
        <f>SUM(C60:L60)</f>
        <v>240</v>
      </c>
    </row>
    <row r="61" spans="1:13" s="94" customFormat="1" ht="12" hidden="1" customHeight="1">
      <c r="A61" s="428" t="s">
        <v>157</v>
      </c>
      <c r="B61" s="409" t="s">
        <v>285</v>
      </c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660"/>
    </row>
    <row r="62" spans="1:13" s="94" customFormat="1" ht="12" hidden="1" customHeight="1">
      <c r="A62" s="429" t="s">
        <v>158</v>
      </c>
      <c r="B62" s="410" t="s">
        <v>413</v>
      </c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661"/>
    </row>
    <row r="63" spans="1:13" s="94" customFormat="1" ht="12" hidden="1" customHeight="1">
      <c r="A63" s="429" t="s">
        <v>209</v>
      </c>
      <c r="B63" s="410" t="s">
        <v>286</v>
      </c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661"/>
    </row>
    <row r="64" spans="1:13" s="94" customFormat="1" ht="12" hidden="1" customHeight="1" thickBot="1">
      <c r="A64" s="430" t="s">
        <v>284</v>
      </c>
      <c r="B64" s="411" t="s">
        <v>287</v>
      </c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662"/>
    </row>
    <row r="65" spans="1:13" s="94" customFormat="1" ht="12" customHeight="1" thickBot="1">
      <c r="A65" s="32" t="s">
        <v>22</v>
      </c>
      <c r="B65" s="21" t="s">
        <v>288</v>
      </c>
      <c r="C65" s="304">
        <f t="shared" ref="C65:L65" si="10">+C8+C15+C22+C29+C37+C49+C55+C60</f>
        <v>240</v>
      </c>
      <c r="D65" s="304">
        <f t="shared" si="10"/>
        <v>0</v>
      </c>
      <c r="E65" s="304">
        <f t="shared" si="10"/>
        <v>437</v>
      </c>
      <c r="F65" s="304">
        <f t="shared" si="10"/>
        <v>0</v>
      </c>
      <c r="G65" s="304">
        <f t="shared" si="10"/>
        <v>315</v>
      </c>
      <c r="H65" s="304">
        <f t="shared" si="10"/>
        <v>0</v>
      </c>
      <c r="I65" s="304">
        <f t="shared" si="10"/>
        <v>0</v>
      </c>
      <c r="J65" s="304">
        <f t="shared" si="10"/>
        <v>21700</v>
      </c>
      <c r="K65" s="304">
        <f t="shared" si="10"/>
        <v>5310</v>
      </c>
      <c r="L65" s="304">
        <f t="shared" si="10"/>
        <v>0</v>
      </c>
      <c r="M65" s="656">
        <f>SUM(C65:L65)</f>
        <v>28002</v>
      </c>
    </row>
    <row r="66" spans="1:13" s="94" customFormat="1" ht="12" customHeight="1" thickBot="1">
      <c r="A66" s="431" t="s">
        <v>379</v>
      </c>
      <c r="B66" s="293" t="s">
        <v>290</v>
      </c>
      <c r="C66" s="298">
        <f t="shared" ref="C66:L66" si="11">SUM(C67:C69)</f>
        <v>0</v>
      </c>
      <c r="D66" s="298">
        <f t="shared" si="11"/>
        <v>0</v>
      </c>
      <c r="E66" s="298">
        <f t="shared" si="11"/>
        <v>0</v>
      </c>
      <c r="F66" s="298">
        <f t="shared" si="11"/>
        <v>0</v>
      </c>
      <c r="G66" s="298">
        <f t="shared" si="11"/>
        <v>0</v>
      </c>
      <c r="H66" s="298">
        <f t="shared" si="11"/>
        <v>0</v>
      </c>
      <c r="I66" s="298">
        <f t="shared" si="11"/>
        <v>0</v>
      </c>
      <c r="J66" s="298">
        <f t="shared" si="11"/>
        <v>0</v>
      </c>
      <c r="K66" s="298">
        <f t="shared" si="11"/>
        <v>0</v>
      </c>
      <c r="L66" s="298">
        <f t="shared" si="11"/>
        <v>0</v>
      </c>
      <c r="M66" s="656">
        <f>SUM(C66:L66)</f>
        <v>0</v>
      </c>
    </row>
    <row r="67" spans="1:13" s="94" customFormat="1" ht="12" hidden="1" customHeight="1">
      <c r="A67" s="428" t="s">
        <v>321</v>
      </c>
      <c r="B67" s="409" t="s">
        <v>291</v>
      </c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660"/>
    </row>
    <row r="68" spans="1:13" s="94" customFormat="1" ht="12" hidden="1" customHeight="1">
      <c r="A68" s="429" t="s">
        <v>330</v>
      </c>
      <c r="B68" s="410" t="s">
        <v>292</v>
      </c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661"/>
    </row>
    <row r="69" spans="1:13" s="94" customFormat="1" ht="12" hidden="1" customHeight="1" thickBot="1">
      <c r="A69" s="430" t="s">
        <v>331</v>
      </c>
      <c r="B69" s="412" t="s">
        <v>293</v>
      </c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662"/>
    </row>
    <row r="70" spans="1:13" s="94" customFormat="1" ht="12" customHeight="1" thickBot="1">
      <c r="A70" s="431" t="s">
        <v>294</v>
      </c>
      <c r="B70" s="293" t="s">
        <v>295</v>
      </c>
      <c r="C70" s="298">
        <f t="shared" ref="C70:L70" si="12">SUM(C71:C74)</f>
        <v>0</v>
      </c>
      <c r="D70" s="298">
        <f t="shared" si="12"/>
        <v>0</v>
      </c>
      <c r="E70" s="298">
        <f t="shared" si="12"/>
        <v>0</v>
      </c>
      <c r="F70" s="298">
        <f t="shared" si="12"/>
        <v>0</v>
      </c>
      <c r="G70" s="298">
        <f t="shared" si="12"/>
        <v>0</v>
      </c>
      <c r="H70" s="298">
        <f t="shared" si="12"/>
        <v>0</v>
      </c>
      <c r="I70" s="298">
        <f t="shared" si="12"/>
        <v>0</v>
      </c>
      <c r="J70" s="298">
        <f t="shared" si="12"/>
        <v>0</v>
      </c>
      <c r="K70" s="298">
        <f t="shared" si="12"/>
        <v>0</v>
      </c>
      <c r="L70" s="298">
        <f t="shared" si="12"/>
        <v>0</v>
      </c>
      <c r="M70" s="656">
        <f>SUM(C70:L70)</f>
        <v>0</v>
      </c>
    </row>
    <row r="71" spans="1:13" s="94" customFormat="1" ht="12" hidden="1" customHeight="1">
      <c r="A71" s="428" t="s">
        <v>134</v>
      </c>
      <c r="B71" s="409" t="s">
        <v>296</v>
      </c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660"/>
    </row>
    <row r="72" spans="1:13" s="94" customFormat="1" ht="12" hidden="1" customHeight="1">
      <c r="A72" s="429" t="s">
        <v>135</v>
      </c>
      <c r="B72" s="410" t="s">
        <v>297</v>
      </c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661"/>
    </row>
    <row r="73" spans="1:13" s="94" customFormat="1" ht="12" hidden="1" customHeight="1">
      <c r="A73" s="429" t="s">
        <v>322</v>
      </c>
      <c r="B73" s="410" t="s">
        <v>298</v>
      </c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661"/>
    </row>
    <row r="74" spans="1:13" s="94" customFormat="1" ht="12" hidden="1" customHeight="1" thickBot="1">
      <c r="A74" s="430" t="s">
        <v>323</v>
      </c>
      <c r="B74" s="411" t="s">
        <v>299</v>
      </c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662"/>
    </row>
    <row r="75" spans="1:13" s="94" customFormat="1" ht="12" customHeight="1" thickBot="1">
      <c r="A75" s="431" t="s">
        <v>300</v>
      </c>
      <c r="B75" s="293" t="s">
        <v>301</v>
      </c>
      <c r="C75" s="298">
        <f t="shared" ref="C75:L75" si="13">SUM(C76:C77)</f>
        <v>0</v>
      </c>
      <c r="D75" s="298">
        <f t="shared" si="13"/>
        <v>0</v>
      </c>
      <c r="E75" s="298">
        <f t="shared" si="13"/>
        <v>0</v>
      </c>
      <c r="F75" s="298">
        <f t="shared" si="13"/>
        <v>0</v>
      </c>
      <c r="G75" s="298">
        <f t="shared" si="13"/>
        <v>0</v>
      </c>
      <c r="H75" s="298">
        <f t="shared" si="13"/>
        <v>0</v>
      </c>
      <c r="I75" s="298">
        <f t="shared" si="13"/>
        <v>0</v>
      </c>
      <c r="J75" s="298">
        <f t="shared" si="13"/>
        <v>0</v>
      </c>
      <c r="K75" s="298">
        <f t="shared" si="13"/>
        <v>0</v>
      </c>
      <c r="L75" s="298">
        <f t="shared" si="13"/>
        <v>0</v>
      </c>
      <c r="M75" s="656">
        <f>SUM(C75:L75)</f>
        <v>0</v>
      </c>
    </row>
    <row r="76" spans="1:13" s="94" customFormat="1" ht="12" customHeight="1">
      <c r="A76" s="428" t="s">
        <v>324</v>
      </c>
      <c r="B76" s="409" t="s">
        <v>302</v>
      </c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660"/>
    </row>
    <row r="77" spans="1:13" s="94" customFormat="1" ht="12" customHeight="1" thickBot="1">
      <c r="A77" s="430" t="s">
        <v>325</v>
      </c>
      <c r="B77" s="411" t="s">
        <v>303</v>
      </c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662"/>
    </row>
    <row r="78" spans="1:13" s="93" customFormat="1" ht="12" customHeight="1" thickBot="1">
      <c r="A78" s="431" t="s">
        <v>304</v>
      </c>
      <c r="B78" s="293" t="s">
        <v>305</v>
      </c>
      <c r="C78" s="298">
        <f t="shared" ref="C78:L78" si="14">SUM(C79:C81)</f>
        <v>0</v>
      </c>
      <c r="D78" s="298">
        <f t="shared" si="14"/>
        <v>0</v>
      </c>
      <c r="E78" s="298">
        <f t="shared" si="14"/>
        <v>0</v>
      </c>
      <c r="F78" s="298">
        <f t="shared" si="14"/>
        <v>0</v>
      </c>
      <c r="G78" s="298">
        <f t="shared" si="14"/>
        <v>0</v>
      </c>
      <c r="H78" s="298">
        <f t="shared" si="14"/>
        <v>0</v>
      </c>
      <c r="I78" s="298">
        <f t="shared" si="14"/>
        <v>0</v>
      </c>
      <c r="J78" s="298">
        <f t="shared" si="14"/>
        <v>0</v>
      </c>
      <c r="K78" s="298">
        <f t="shared" si="14"/>
        <v>0</v>
      </c>
      <c r="L78" s="298">
        <f t="shared" si="14"/>
        <v>0</v>
      </c>
      <c r="M78" s="656">
        <f>SUM(C78:L78)</f>
        <v>0</v>
      </c>
    </row>
    <row r="79" spans="1:13" s="94" customFormat="1" ht="12" hidden="1" customHeight="1">
      <c r="A79" s="428" t="s">
        <v>326</v>
      </c>
      <c r="B79" s="409" t="s">
        <v>306</v>
      </c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660"/>
    </row>
    <row r="80" spans="1:13" s="94" customFormat="1" ht="12" hidden="1" customHeight="1">
      <c r="A80" s="429" t="s">
        <v>327</v>
      </c>
      <c r="B80" s="410" t="s">
        <v>307</v>
      </c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661"/>
    </row>
    <row r="81" spans="1:13" s="94" customFormat="1" ht="12" hidden="1" customHeight="1" thickBot="1">
      <c r="A81" s="430" t="s">
        <v>328</v>
      </c>
      <c r="B81" s="411" t="s">
        <v>308</v>
      </c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662"/>
    </row>
    <row r="82" spans="1:13" s="94" customFormat="1" ht="12" customHeight="1" thickBot="1">
      <c r="A82" s="431" t="s">
        <v>309</v>
      </c>
      <c r="B82" s="293" t="s">
        <v>329</v>
      </c>
      <c r="C82" s="298">
        <f t="shared" ref="C82:L82" si="15">SUM(C83:C86)</f>
        <v>0</v>
      </c>
      <c r="D82" s="298">
        <f t="shared" si="15"/>
        <v>0</v>
      </c>
      <c r="E82" s="298">
        <f t="shared" si="15"/>
        <v>0</v>
      </c>
      <c r="F82" s="298">
        <f t="shared" si="15"/>
        <v>0</v>
      </c>
      <c r="G82" s="298">
        <f t="shared" si="15"/>
        <v>0</v>
      </c>
      <c r="H82" s="298">
        <f t="shared" si="15"/>
        <v>0</v>
      </c>
      <c r="I82" s="298">
        <f t="shared" si="15"/>
        <v>0</v>
      </c>
      <c r="J82" s="298">
        <f t="shared" si="15"/>
        <v>0</v>
      </c>
      <c r="K82" s="298">
        <f t="shared" si="15"/>
        <v>0</v>
      </c>
      <c r="L82" s="298">
        <f t="shared" si="15"/>
        <v>0</v>
      </c>
      <c r="M82" s="656">
        <f>SUM(C82:L82)</f>
        <v>0</v>
      </c>
    </row>
    <row r="83" spans="1:13" s="94" customFormat="1" ht="12" hidden="1" customHeight="1">
      <c r="A83" s="432" t="s">
        <v>310</v>
      </c>
      <c r="B83" s="409" t="s">
        <v>311</v>
      </c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660"/>
    </row>
    <row r="84" spans="1:13" s="94" customFormat="1" ht="12" hidden="1" customHeight="1">
      <c r="A84" s="433" t="s">
        <v>312</v>
      </c>
      <c r="B84" s="410" t="s">
        <v>313</v>
      </c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661"/>
    </row>
    <row r="85" spans="1:13" s="94" customFormat="1" ht="12" hidden="1" customHeight="1">
      <c r="A85" s="433" t="s">
        <v>314</v>
      </c>
      <c r="B85" s="410" t="s">
        <v>315</v>
      </c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661"/>
    </row>
    <row r="86" spans="1:13" s="93" customFormat="1" ht="12" hidden="1" customHeight="1" thickBot="1">
      <c r="A86" s="434" t="s">
        <v>316</v>
      </c>
      <c r="B86" s="411" t="s">
        <v>317</v>
      </c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662"/>
    </row>
    <row r="87" spans="1:13" s="93" customFormat="1" ht="12" customHeight="1" thickBot="1">
      <c r="A87" s="431" t="s">
        <v>318</v>
      </c>
      <c r="B87" s="293" t="s">
        <v>461</v>
      </c>
      <c r="C87" s="455"/>
      <c r="D87" s="455"/>
      <c r="E87" s="455"/>
      <c r="F87" s="455"/>
      <c r="G87" s="455"/>
      <c r="H87" s="455"/>
      <c r="I87" s="455"/>
      <c r="J87" s="455"/>
      <c r="K87" s="455"/>
      <c r="L87" s="455"/>
      <c r="M87" s="656">
        <f>SUM(C87:L87)</f>
        <v>0</v>
      </c>
    </row>
    <row r="88" spans="1:13" s="93" customFormat="1" ht="12" customHeight="1" thickBot="1">
      <c r="A88" s="431" t="s">
        <v>492</v>
      </c>
      <c r="B88" s="293" t="s">
        <v>319</v>
      </c>
      <c r="C88" s="455"/>
      <c r="D88" s="455"/>
      <c r="E88" s="455"/>
      <c r="F88" s="455"/>
      <c r="G88" s="455"/>
      <c r="H88" s="455"/>
      <c r="I88" s="455"/>
      <c r="J88" s="455"/>
      <c r="K88" s="455"/>
      <c r="L88" s="455"/>
      <c r="M88" s="656">
        <f>SUM(C88:L88)</f>
        <v>0</v>
      </c>
    </row>
    <row r="89" spans="1:13" s="93" customFormat="1" ht="12" customHeight="1" thickBot="1">
      <c r="A89" s="431" t="s">
        <v>493</v>
      </c>
      <c r="B89" s="416" t="s">
        <v>464</v>
      </c>
      <c r="C89" s="304">
        <f t="shared" ref="C89:L89" si="16">+C66+C70+C75+C78+C82+C88+C87</f>
        <v>0</v>
      </c>
      <c r="D89" s="304">
        <f t="shared" si="16"/>
        <v>0</v>
      </c>
      <c r="E89" s="304">
        <f t="shared" si="16"/>
        <v>0</v>
      </c>
      <c r="F89" s="304">
        <f t="shared" si="16"/>
        <v>0</v>
      </c>
      <c r="G89" s="304">
        <f t="shared" si="16"/>
        <v>0</v>
      </c>
      <c r="H89" s="304">
        <f t="shared" si="16"/>
        <v>0</v>
      </c>
      <c r="I89" s="304">
        <f t="shared" si="16"/>
        <v>0</v>
      </c>
      <c r="J89" s="304">
        <f t="shared" si="16"/>
        <v>0</v>
      </c>
      <c r="K89" s="304">
        <f t="shared" si="16"/>
        <v>0</v>
      </c>
      <c r="L89" s="304">
        <f t="shared" si="16"/>
        <v>0</v>
      </c>
      <c r="M89" s="656">
        <f>SUM(C89:L89)</f>
        <v>0</v>
      </c>
    </row>
    <row r="90" spans="1:13" s="93" customFormat="1" ht="12" customHeight="1" thickBot="1">
      <c r="A90" s="435" t="s">
        <v>494</v>
      </c>
      <c r="B90" s="417" t="s">
        <v>495</v>
      </c>
      <c r="C90" s="304">
        <f t="shared" ref="C90:L90" si="17">+C65+C89</f>
        <v>240</v>
      </c>
      <c r="D90" s="304">
        <f t="shared" si="17"/>
        <v>0</v>
      </c>
      <c r="E90" s="304">
        <f t="shared" si="17"/>
        <v>437</v>
      </c>
      <c r="F90" s="304">
        <f t="shared" si="17"/>
        <v>0</v>
      </c>
      <c r="G90" s="304">
        <f t="shared" si="17"/>
        <v>315</v>
      </c>
      <c r="H90" s="304">
        <f t="shared" si="17"/>
        <v>0</v>
      </c>
      <c r="I90" s="304">
        <f t="shared" si="17"/>
        <v>0</v>
      </c>
      <c r="J90" s="304">
        <f t="shared" si="17"/>
        <v>21700</v>
      </c>
      <c r="K90" s="304">
        <f t="shared" si="17"/>
        <v>5310</v>
      </c>
      <c r="L90" s="304">
        <f t="shared" si="17"/>
        <v>0</v>
      </c>
      <c r="M90" s="656">
        <f>SUM(C90:L90)</f>
        <v>28002</v>
      </c>
    </row>
    <row r="91" spans="1:13" s="94" customFormat="1" ht="15" customHeight="1" thickBot="1">
      <c r="A91" s="236"/>
      <c r="B91" s="237"/>
      <c r="C91" s="363"/>
      <c r="D91" s="363"/>
      <c r="E91" s="363"/>
      <c r="F91" s="363"/>
      <c r="G91" s="363"/>
      <c r="H91" s="363"/>
      <c r="I91" s="363"/>
      <c r="J91" s="363"/>
      <c r="K91" s="363"/>
      <c r="L91" s="363"/>
      <c r="M91" s="363"/>
    </row>
    <row r="92" spans="1:13" s="64" customFormat="1" ht="16.5" customHeight="1" thickBot="1">
      <c r="A92" s="240"/>
      <c r="B92" s="241" t="s">
        <v>52</v>
      </c>
      <c r="C92" s="365"/>
      <c r="D92" s="365"/>
      <c r="E92" s="365"/>
      <c r="F92" s="365"/>
      <c r="G92" s="365"/>
      <c r="H92" s="365"/>
      <c r="I92" s="365"/>
      <c r="J92" s="365"/>
      <c r="K92" s="365"/>
      <c r="L92" s="365"/>
      <c r="M92" s="663"/>
    </row>
    <row r="93" spans="1:13" s="95" customFormat="1" ht="12" customHeight="1" thickBot="1">
      <c r="A93" s="402" t="s">
        <v>14</v>
      </c>
      <c r="B93" s="31" t="s">
        <v>499</v>
      </c>
      <c r="C93" s="297">
        <f t="shared" ref="C93:K93" si="18">+C94+C95+C96+C97+C98+C111</f>
        <v>0</v>
      </c>
      <c r="D93" s="297">
        <f>+D94+D95+D96+D97+D98+D111</f>
        <v>5000</v>
      </c>
      <c r="E93" s="297">
        <f t="shared" si="18"/>
        <v>970</v>
      </c>
      <c r="F93" s="297">
        <f t="shared" si="18"/>
        <v>4000</v>
      </c>
      <c r="G93" s="297">
        <f t="shared" si="18"/>
        <v>1750</v>
      </c>
      <c r="H93" s="297">
        <f t="shared" si="18"/>
        <v>1500</v>
      </c>
      <c r="I93" s="297">
        <f>+I94+I95+I96+I97+I98+I111</f>
        <v>8495</v>
      </c>
      <c r="J93" s="297">
        <f>+J94+J95+J96+J97+J98+J111</f>
        <v>8644</v>
      </c>
      <c r="K93" s="297">
        <f t="shared" si="18"/>
        <v>6847</v>
      </c>
      <c r="L93" s="297">
        <f>+L94+L95+L96+L97+L98+L111</f>
        <v>848</v>
      </c>
      <c r="M93" s="656">
        <f>SUM(C93:L93)</f>
        <v>38054</v>
      </c>
    </row>
    <row r="94" spans="1:13" ht="12" customHeight="1">
      <c r="A94" s="436" t="s">
        <v>92</v>
      </c>
      <c r="B94" s="10" t="s">
        <v>44</v>
      </c>
      <c r="C94" s="299"/>
      <c r="D94" s="299"/>
      <c r="E94" s="299"/>
      <c r="F94" s="299"/>
      <c r="G94" s="299"/>
      <c r="H94" s="299"/>
      <c r="I94" s="299"/>
      <c r="J94" s="299">
        <v>1200</v>
      </c>
      <c r="K94" s="299">
        <v>1862</v>
      </c>
      <c r="L94" s="299"/>
      <c r="M94" s="667">
        <f>SUM(C94:L94)</f>
        <v>3062</v>
      </c>
    </row>
    <row r="95" spans="1:13" ht="12" customHeight="1">
      <c r="A95" s="429" t="s">
        <v>93</v>
      </c>
      <c r="B95" s="8" t="s">
        <v>159</v>
      </c>
      <c r="C95" s="300"/>
      <c r="D95" s="300"/>
      <c r="E95" s="300"/>
      <c r="F95" s="300"/>
      <c r="G95" s="300"/>
      <c r="H95" s="300"/>
      <c r="I95" s="300"/>
      <c r="J95" s="300">
        <v>324</v>
      </c>
      <c r="K95" s="300">
        <v>530</v>
      </c>
      <c r="L95" s="300"/>
      <c r="M95" s="658">
        <f>SUM(C95:L95)</f>
        <v>854</v>
      </c>
    </row>
    <row r="96" spans="1:13" ht="12" customHeight="1">
      <c r="A96" s="429" t="s">
        <v>94</v>
      </c>
      <c r="B96" s="8" t="s">
        <v>124</v>
      </c>
      <c r="C96" s="302"/>
      <c r="D96" s="302"/>
      <c r="E96" s="302"/>
      <c r="F96" s="302"/>
      <c r="G96" s="302"/>
      <c r="H96" s="302"/>
      <c r="I96" s="302">
        <v>2095</v>
      </c>
      <c r="J96" s="302">
        <v>7120</v>
      </c>
      <c r="K96" s="302">
        <v>4455</v>
      </c>
      <c r="L96" s="302"/>
      <c r="M96" s="658">
        <f t="shared" ref="M96:M112" si="19">SUM(C96:L96)</f>
        <v>13670</v>
      </c>
    </row>
    <row r="97" spans="1:13" ht="12" customHeight="1">
      <c r="A97" s="429" t="s">
        <v>95</v>
      </c>
      <c r="B97" s="11" t="s">
        <v>160</v>
      </c>
      <c r="C97" s="302"/>
      <c r="D97" s="302"/>
      <c r="E97" s="302"/>
      <c r="F97" s="302"/>
      <c r="G97" s="302"/>
      <c r="H97" s="302"/>
      <c r="I97" s="302"/>
      <c r="J97" s="302"/>
      <c r="K97" s="302"/>
      <c r="L97" s="302"/>
      <c r="M97" s="658">
        <f t="shared" si="19"/>
        <v>0</v>
      </c>
    </row>
    <row r="98" spans="1:13" ht="12" customHeight="1">
      <c r="A98" s="429" t="s">
        <v>106</v>
      </c>
      <c r="B98" s="19" t="s">
        <v>161</v>
      </c>
      <c r="C98" s="302"/>
      <c r="D98" s="302">
        <v>5000</v>
      </c>
      <c r="E98" s="300">
        <v>970</v>
      </c>
      <c r="F98" s="300">
        <v>4000</v>
      </c>
      <c r="G98" s="300">
        <v>1750</v>
      </c>
      <c r="H98" s="300">
        <v>1500</v>
      </c>
      <c r="I98" s="300">
        <v>6400</v>
      </c>
      <c r="J98" s="302"/>
      <c r="K98" s="302"/>
      <c r="L98" s="302">
        <v>848</v>
      </c>
      <c r="M98" s="658">
        <f t="shared" si="19"/>
        <v>20468</v>
      </c>
    </row>
    <row r="99" spans="1:13" ht="12" customHeight="1">
      <c r="A99" s="429" t="s">
        <v>96</v>
      </c>
      <c r="B99" s="8" t="s">
        <v>496</v>
      </c>
      <c r="C99" s="302"/>
      <c r="D99" s="302"/>
      <c r="E99" s="302"/>
      <c r="F99" s="302"/>
      <c r="G99" s="302"/>
      <c r="H99" s="302"/>
      <c r="I99" s="302"/>
      <c r="J99" s="302"/>
      <c r="K99" s="302"/>
      <c r="L99" s="302"/>
      <c r="M99" s="658">
        <f t="shared" si="19"/>
        <v>0</v>
      </c>
    </row>
    <row r="100" spans="1:13" ht="12" hidden="1" customHeight="1">
      <c r="A100" s="429" t="s">
        <v>97</v>
      </c>
      <c r="B100" s="141" t="s">
        <v>427</v>
      </c>
      <c r="C100" s="302"/>
      <c r="D100" s="302"/>
      <c r="E100" s="302"/>
      <c r="F100" s="302"/>
      <c r="G100" s="302"/>
      <c r="H100" s="302"/>
      <c r="I100" s="302"/>
      <c r="J100" s="302"/>
      <c r="K100" s="302"/>
      <c r="L100" s="302"/>
      <c r="M100" s="658">
        <f t="shared" si="19"/>
        <v>0</v>
      </c>
    </row>
    <row r="101" spans="1:13" ht="12" hidden="1" customHeight="1">
      <c r="A101" s="429" t="s">
        <v>107</v>
      </c>
      <c r="B101" s="141" t="s">
        <v>426</v>
      </c>
      <c r="C101" s="302"/>
      <c r="D101" s="302"/>
      <c r="E101" s="302"/>
      <c r="F101" s="302"/>
      <c r="G101" s="302"/>
      <c r="H101" s="302"/>
      <c r="I101" s="302"/>
      <c r="J101" s="302"/>
      <c r="K101" s="302"/>
      <c r="L101" s="302"/>
      <c r="M101" s="658">
        <f t="shared" si="19"/>
        <v>0</v>
      </c>
    </row>
    <row r="102" spans="1:13" ht="12" hidden="1" customHeight="1">
      <c r="A102" s="429" t="s">
        <v>108</v>
      </c>
      <c r="B102" s="141" t="s">
        <v>335</v>
      </c>
      <c r="C102" s="302"/>
      <c r="D102" s="302"/>
      <c r="E102" s="302"/>
      <c r="F102" s="302"/>
      <c r="G102" s="302"/>
      <c r="H102" s="302"/>
      <c r="I102" s="302"/>
      <c r="J102" s="302"/>
      <c r="K102" s="302"/>
      <c r="L102" s="302"/>
      <c r="M102" s="658">
        <f t="shared" si="19"/>
        <v>0</v>
      </c>
    </row>
    <row r="103" spans="1:13" ht="12" hidden="1" customHeight="1">
      <c r="A103" s="429" t="s">
        <v>109</v>
      </c>
      <c r="B103" s="142" t="s">
        <v>336</v>
      </c>
      <c r="C103" s="302"/>
      <c r="D103" s="302"/>
      <c r="E103" s="302"/>
      <c r="F103" s="302"/>
      <c r="G103" s="302"/>
      <c r="H103" s="302"/>
      <c r="I103" s="302"/>
      <c r="J103" s="302"/>
      <c r="K103" s="302"/>
      <c r="L103" s="302"/>
      <c r="M103" s="658">
        <f t="shared" si="19"/>
        <v>0</v>
      </c>
    </row>
    <row r="104" spans="1:13" ht="12" hidden="1" customHeight="1">
      <c r="A104" s="429" t="s">
        <v>110</v>
      </c>
      <c r="B104" s="142" t="s">
        <v>337</v>
      </c>
      <c r="C104" s="302"/>
      <c r="D104" s="302"/>
      <c r="E104" s="302"/>
      <c r="F104" s="302"/>
      <c r="G104" s="302"/>
      <c r="H104" s="302"/>
      <c r="I104" s="302"/>
      <c r="J104" s="302"/>
      <c r="K104" s="302"/>
      <c r="L104" s="302"/>
      <c r="M104" s="658">
        <f t="shared" si="19"/>
        <v>0</v>
      </c>
    </row>
    <row r="105" spans="1:13" ht="12" customHeight="1">
      <c r="A105" s="429" t="s">
        <v>112</v>
      </c>
      <c r="B105" s="141" t="s">
        <v>338</v>
      </c>
      <c r="C105" s="302"/>
      <c r="D105" s="302">
        <v>5000</v>
      </c>
      <c r="E105" s="300">
        <v>970</v>
      </c>
      <c r="F105" s="300">
        <v>4000</v>
      </c>
      <c r="G105" s="300">
        <v>1750</v>
      </c>
      <c r="H105" s="302"/>
      <c r="I105" s="302"/>
      <c r="J105" s="302"/>
      <c r="K105" s="302"/>
      <c r="L105" s="302">
        <v>848</v>
      </c>
      <c r="M105" s="658">
        <f t="shared" si="19"/>
        <v>12568</v>
      </c>
    </row>
    <row r="106" spans="1:13" ht="12" hidden="1" customHeight="1">
      <c r="A106" s="429" t="s">
        <v>162</v>
      </c>
      <c r="B106" s="141" t="s">
        <v>339</v>
      </c>
      <c r="C106" s="302"/>
      <c r="D106" s="302"/>
      <c r="E106" s="302"/>
      <c r="F106" s="302"/>
      <c r="G106" s="302"/>
      <c r="H106" s="302"/>
      <c r="I106" s="302"/>
      <c r="J106" s="302"/>
      <c r="K106" s="302"/>
      <c r="L106" s="302"/>
      <c r="M106" s="658">
        <f t="shared" si="19"/>
        <v>0</v>
      </c>
    </row>
    <row r="107" spans="1:13" ht="12" hidden="1" customHeight="1">
      <c r="A107" s="429" t="s">
        <v>333</v>
      </c>
      <c r="B107" s="142" t="s">
        <v>340</v>
      </c>
      <c r="C107" s="302"/>
      <c r="D107" s="302"/>
      <c r="E107" s="302"/>
      <c r="F107" s="302"/>
      <c r="G107" s="302"/>
      <c r="H107" s="302"/>
      <c r="I107" s="302"/>
      <c r="J107" s="302"/>
      <c r="K107" s="302"/>
      <c r="L107" s="302"/>
      <c r="M107" s="658">
        <f t="shared" si="19"/>
        <v>0</v>
      </c>
    </row>
    <row r="108" spans="1:13" ht="12" hidden="1" customHeight="1">
      <c r="A108" s="437" t="s">
        <v>334</v>
      </c>
      <c r="B108" s="143" t="s">
        <v>341</v>
      </c>
      <c r="C108" s="302"/>
      <c r="D108" s="302"/>
      <c r="E108" s="302"/>
      <c r="F108" s="302"/>
      <c r="G108" s="302"/>
      <c r="H108" s="302"/>
      <c r="I108" s="302"/>
      <c r="J108" s="302"/>
      <c r="K108" s="302"/>
      <c r="L108" s="302"/>
      <c r="M108" s="658">
        <f t="shared" si="19"/>
        <v>0</v>
      </c>
    </row>
    <row r="109" spans="1:13" ht="12" hidden="1" customHeight="1">
      <c r="A109" s="429" t="s">
        <v>424</v>
      </c>
      <c r="B109" s="143" t="s">
        <v>342</v>
      </c>
      <c r="C109" s="302"/>
      <c r="D109" s="302"/>
      <c r="E109" s="302"/>
      <c r="F109" s="302"/>
      <c r="G109" s="302"/>
      <c r="H109" s="302"/>
      <c r="I109" s="302"/>
      <c r="J109" s="302"/>
      <c r="K109" s="302"/>
      <c r="L109" s="302"/>
      <c r="M109" s="658">
        <f t="shared" si="19"/>
        <v>0</v>
      </c>
    </row>
    <row r="110" spans="1:13" ht="12" customHeight="1">
      <c r="A110" s="429" t="s">
        <v>425</v>
      </c>
      <c r="B110" s="142" t="s">
        <v>343</v>
      </c>
      <c r="C110" s="300"/>
      <c r="D110" s="300"/>
      <c r="E110" s="300"/>
      <c r="F110" s="300"/>
      <c r="G110" s="300"/>
      <c r="H110" s="300">
        <v>1500</v>
      </c>
      <c r="I110" s="300">
        <v>6400</v>
      </c>
      <c r="J110" s="300"/>
      <c r="K110" s="300"/>
      <c r="L110" s="300"/>
      <c r="M110" s="658">
        <f t="shared" si="19"/>
        <v>7900</v>
      </c>
    </row>
    <row r="111" spans="1:13" ht="12" customHeight="1">
      <c r="A111" s="429" t="s">
        <v>429</v>
      </c>
      <c r="B111" s="11" t="s">
        <v>45</v>
      </c>
      <c r="C111" s="300"/>
      <c r="D111" s="300"/>
      <c r="E111" s="300"/>
      <c r="F111" s="300"/>
      <c r="G111" s="300"/>
      <c r="H111" s="300"/>
      <c r="I111" s="300"/>
      <c r="J111" s="300"/>
      <c r="K111" s="300"/>
      <c r="L111" s="300"/>
      <c r="M111" s="658">
        <f t="shared" si="19"/>
        <v>0</v>
      </c>
    </row>
    <row r="112" spans="1:13" ht="12" customHeight="1">
      <c r="A112" s="430" t="s">
        <v>430</v>
      </c>
      <c r="B112" s="8" t="s">
        <v>497</v>
      </c>
      <c r="C112" s="302"/>
      <c r="D112" s="302"/>
      <c r="E112" s="302"/>
      <c r="F112" s="302"/>
      <c r="G112" s="302"/>
      <c r="H112" s="302"/>
      <c r="I112" s="302"/>
      <c r="J112" s="302"/>
      <c r="K112" s="302"/>
      <c r="L112" s="302"/>
      <c r="M112" s="658">
        <f t="shared" si="19"/>
        <v>0</v>
      </c>
    </row>
    <row r="113" spans="1:13" ht="12" customHeight="1" thickBot="1">
      <c r="A113" s="438" t="s">
        <v>431</v>
      </c>
      <c r="B113" s="144" t="s">
        <v>498</v>
      </c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668"/>
    </row>
    <row r="114" spans="1:13" ht="12" customHeight="1" thickBot="1">
      <c r="A114" s="32" t="s">
        <v>15</v>
      </c>
      <c r="B114" s="30" t="s">
        <v>344</v>
      </c>
      <c r="C114" s="298">
        <f t="shared" ref="C114:L114" si="20">+C115+C117+C119</f>
        <v>300</v>
      </c>
      <c r="D114" s="298">
        <f t="shared" si="20"/>
        <v>0</v>
      </c>
      <c r="E114" s="298">
        <f t="shared" si="20"/>
        <v>0</v>
      </c>
      <c r="F114" s="298">
        <f t="shared" si="20"/>
        <v>0</v>
      </c>
      <c r="G114" s="298">
        <f t="shared" si="20"/>
        <v>0</v>
      </c>
      <c r="H114" s="298">
        <f t="shared" si="20"/>
        <v>0</v>
      </c>
      <c r="I114" s="298">
        <f t="shared" si="20"/>
        <v>0</v>
      </c>
      <c r="J114" s="298">
        <f t="shared" si="20"/>
        <v>7620</v>
      </c>
      <c r="K114" s="298">
        <f t="shared" si="20"/>
        <v>0</v>
      </c>
      <c r="L114" s="298">
        <f t="shared" si="20"/>
        <v>0</v>
      </c>
      <c r="M114" s="656">
        <f>SUM(C114:L114)</f>
        <v>7920</v>
      </c>
    </row>
    <row r="115" spans="1:13" ht="12" customHeight="1">
      <c r="A115" s="428" t="s">
        <v>98</v>
      </c>
      <c r="B115" s="8" t="s">
        <v>207</v>
      </c>
      <c r="C115" s="301"/>
      <c r="D115" s="301"/>
      <c r="E115" s="301"/>
      <c r="F115" s="301"/>
      <c r="G115" s="301"/>
      <c r="H115" s="301"/>
      <c r="I115" s="301"/>
      <c r="J115" s="301">
        <v>5080</v>
      </c>
      <c r="K115" s="301"/>
      <c r="L115" s="301"/>
      <c r="M115" s="667">
        <f>SUM(C115:L115)</f>
        <v>5080</v>
      </c>
    </row>
    <row r="116" spans="1:13" ht="12" customHeight="1">
      <c r="A116" s="428" t="s">
        <v>99</v>
      </c>
      <c r="B116" s="12" t="s">
        <v>348</v>
      </c>
      <c r="C116" s="301"/>
      <c r="D116" s="301"/>
      <c r="E116" s="301"/>
      <c r="F116" s="301"/>
      <c r="G116" s="301"/>
      <c r="H116" s="301"/>
      <c r="I116" s="301"/>
      <c r="J116" s="301"/>
      <c r="K116" s="301"/>
      <c r="L116" s="301"/>
      <c r="M116" s="658">
        <f>SUM(C116:L116)</f>
        <v>0</v>
      </c>
    </row>
    <row r="117" spans="1:13" ht="12" customHeight="1">
      <c r="A117" s="428" t="s">
        <v>100</v>
      </c>
      <c r="B117" s="12" t="s">
        <v>163</v>
      </c>
      <c r="C117" s="300"/>
      <c r="D117" s="300"/>
      <c r="E117" s="300"/>
      <c r="F117" s="300"/>
      <c r="G117" s="300"/>
      <c r="H117" s="300"/>
      <c r="I117" s="300"/>
      <c r="J117" s="300">
        <v>2540</v>
      </c>
      <c r="K117" s="300"/>
      <c r="L117" s="300"/>
      <c r="M117" s="658">
        <f t="shared" ref="M117:M118" si="21">SUM(C117:L117)</f>
        <v>2540</v>
      </c>
    </row>
    <row r="118" spans="1:13" ht="12" customHeight="1">
      <c r="A118" s="428" t="s">
        <v>101</v>
      </c>
      <c r="B118" s="12" t="s">
        <v>349</v>
      </c>
      <c r="C118" s="266"/>
      <c r="D118" s="266"/>
      <c r="E118" s="266"/>
      <c r="F118" s="266"/>
      <c r="G118" s="266"/>
      <c r="H118" s="266"/>
      <c r="I118" s="266"/>
      <c r="J118" s="266"/>
      <c r="K118" s="266"/>
      <c r="L118" s="266"/>
      <c r="M118" s="658">
        <f t="shared" si="21"/>
        <v>0</v>
      </c>
    </row>
    <row r="119" spans="1:13" ht="12" customHeight="1" thickBot="1">
      <c r="A119" s="428" t="s">
        <v>102</v>
      </c>
      <c r="B119" s="295" t="s">
        <v>210</v>
      </c>
      <c r="C119" s="266">
        <v>300</v>
      </c>
      <c r="D119" s="266"/>
      <c r="E119" s="266"/>
      <c r="F119" s="266"/>
      <c r="G119" s="266"/>
      <c r="H119" s="266"/>
      <c r="I119" s="266"/>
      <c r="J119" s="266"/>
      <c r="K119" s="266"/>
      <c r="L119" s="266"/>
      <c r="M119" s="657">
        <f>SUM(C119:L119)</f>
        <v>300</v>
      </c>
    </row>
    <row r="120" spans="1:13" ht="12" hidden="1" customHeight="1">
      <c r="A120" s="428" t="s">
        <v>111</v>
      </c>
      <c r="B120" s="294" t="s">
        <v>414</v>
      </c>
      <c r="C120" s="266"/>
      <c r="D120" s="266"/>
      <c r="E120" s="266"/>
      <c r="F120" s="266"/>
      <c r="G120" s="266"/>
      <c r="H120" s="266"/>
      <c r="I120" s="266"/>
      <c r="J120" s="266"/>
      <c r="K120" s="266"/>
      <c r="L120" s="266"/>
      <c r="M120" s="657"/>
    </row>
    <row r="121" spans="1:13" ht="12" hidden="1" customHeight="1">
      <c r="A121" s="428" t="s">
        <v>113</v>
      </c>
      <c r="B121" s="405" t="s">
        <v>354</v>
      </c>
      <c r="C121" s="266"/>
      <c r="D121" s="266"/>
      <c r="E121" s="266"/>
      <c r="F121" s="266"/>
      <c r="G121" s="266"/>
      <c r="H121" s="266"/>
      <c r="I121" s="266"/>
      <c r="J121" s="266"/>
      <c r="K121" s="266"/>
      <c r="L121" s="266"/>
      <c r="M121" s="657"/>
    </row>
    <row r="122" spans="1:13" ht="12" hidden="1" customHeight="1">
      <c r="A122" s="428" t="s">
        <v>164</v>
      </c>
      <c r="B122" s="142" t="s">
        <v>337</v>
      </c>
      <c r="C122" s="266"/>
      <c r="D122" s="266"/>
      <c r="E122" s="266"/>
      <c r="F122" s="266"/>
      <c r="G122" s="266"/>
      <c r="H122" s="266"/>
      <c r="I122" s="266"/>
      <c r="J122" s="266"/>
      <c r="K122" s="266"/>
      <c r="L122" s="266"/>
      <c r="M122" s="657"/>
    </row>
    <row r="123" spans="1:13" ht="12" hidden="1" customHeight="1">
      <c r="A123" s="428" t="s">
        <v>165</v>
      </c>
      <c r="B123" s="142" t="s">
        <v>353</v>
      </c>
      <c r="C123" s="266"/>
      <c r="D123" s="266"/>
      <c r="E123" s="266"/>
      <c r="F123" s="266"/>
      <c r="G123" s="266"/>
      <c r="H123" s="266"/>
      <c r="I123" s="266"/>
      <c r="J123" s="266"/>
      <c r="K123" s="266"/>
      <c r="L123" s="266"/>
      <c r="M123" s="657"/>
    </row>
    <row r="124" spans="1:13" ht="12" hidden="1" customHeight="1">
      <c r="A124" s="428" t="s">
        <v>166</v>
      </c>
      <c r="B124" s="142" t="s">
        <v>352</v>
      </c>
      <c r="C124" s="266"/>
      <c r="D124" s="266"/>
      <c r="E124" s="266"/>
      <c r="F124" s="266"/>
      <c r="G124" s="266"/>
      <c r="H124" s="266"/>
      <c r="I124" s="266"/>
      <c r="J124" s="266"/>
      <c r="K124" s="266"/>
      <c r="L124" s="266"/>
      <c r="M124" s="657"/>
    </row>
    <row r="125" spans="1:13" ht="12" hidden="1" customHeight="1">
      <c r="A125" s="428" t="s">
        <v>345</v>
      </c>
      <c r="B125" s="142" t="s">
        <v>340</v>
      </c>
      <c r="C125" s="266"/>
      <c r="D125" s="266"/>
      <c r="E125" s="266"/>
      <c r="F125" s="266"/>
      <c r="G125" s="266"/>
      <c r="H125" s="266"/>
      <c r="I125" s="266"/>
      <c r="J125" s="266"/>
      <c r="K125" s="266"/>
      <c r="L125" s="266"/>
      <c r="M125" s="657"/>
    </row>
    <row r="126" spans="1:13" ht="12" hidden="1" customHeight="1">
      <c r="A126" s="428" t="s">
        <v>346</v>
      </c>
      <c r="B126" s="142" t="s">
        <v>351</v>
      </c>
      <c r="C126" s="266"/>
      <c r="D126" s="266"/>
      <c r="E126" s="266"/>
      <c r="F126" s="266"/>
      <c r="G126" s="266"/>
      <c r="H126" s="266"/>
      <c r="I126" s="266"/>
      <c r="J126" s="266"/>
      <c r="K126" s="266"/>
      <c r="L126" s="266"/>
      <c r="M126" s="657"/>
    </row>
    <row r="127" spans="1:13" ht="12" hidden="1" customHeight="1" thickBot="1">
      <c r="A127" s="437" t="s">
        <v>347</v>
      </c>
      <c r="B127" s="142" t="s">
        <v>350</v>
      </c>
      <c r="C127" s="268">
        <v>300</v>
      </c>
      <c r="D127" s="268"/>
      <c r="E127" s="268"/>
      <c r="F127" s="268"/>
      <c r="G127" s="268"/>
      <c r="H127" s="268"/>
      <c r="I127" s="268"/>
      <c r="J127" s="268"/>
      <c r="K127" s="268"/>
      <c r="L127" s="268"/>
      <c r="M127" s="664"/>
    </row>
    <row r="128" spans="1:13" ht="12" customHeight="1" thickBot="1">
      <c r="A128" s="32" t="s">
        <v>16</v>
      </c>
      <c r="B128" s="126" t="s">
        <v>434</v>
      </c>
      <c r="C128" s="298">
        <f t="shared" ref="C128:L128" si="22">+C93+C114</f>
        <v>300</v>
      </c>
      <c r="D128" s="298">
        <f t="shared" si="22"/>
        <v>5000</v>
      </c>
      <c r="E128" s="298">
        <f t="shared" si="22"/>
        <v>970</v>
      </c>
      <c r="F128" s="298">
        <f t="shared" si="22"/>
        <v>4000</v>
      </c>
      <c r="G128" s="298">
        <f t="shared" si="22"/>
        <v>1750</v>
      </c>
      <c r="H128" s="298">
        <f t="shared" si="22"/>
        <v>1500</v>
      </c>
      <c r="I128" s="298">
        <f t="shared" si="22"/>
        <v>8495</v>
      </c>
      <c r="J128" s="298">
        <f t="shared" si="22"/>
        <v>16264</v>
      </c>
      <c r="K128" s="298">
        <f t="shared" si="22"/>
        <v>6847</v>
      </c>
      <c r="L128" s="298">
        <f t="shared" si="22"/>
        <v>848</v>
      </c>
      <c r="M128" s="656">
        <f>SUM(C128:L128)</f>
        <v>45974</v>
      </c>
    </row>
    <row r="129" spans="1:13" ht="12" customHeight="1" thickBot="1">
      <c r="A129" s="32" t="s">
        <v>17</v>
      </c>
      <c r="B129" s="126" t="s">
        <v>435</v>
      </c>
      <c r="C129" s="298">
        <f t="shared" ref="C129:L129" si="23">+C130+C131+C132</f>
        <v>0</v>
      </c>
      <c r="D129" s="298">
        <f t="shared" si="23"/>
        <v>0</v>
      </c>
      <c r="E129" s="298">
        <f t="shared" si="23"/>
        <v>0</v>
      </c>
      <c r="F129" s="298">
        <f t="shared" si="23"/>
        <v>0</v>
      </c>
      <c r="G129" s="298">
        <f t="shared" si="23"/>
        <v>0</v>
      </c>
      <c r="H129" s="298">
        <f t="shared" si="23"/>
        <v>0</v>
      </c>
      <c r="I129" s="298">
        <f t="shared" si="23"/>
        <v>0</v>
      </c>
      <c r="J129" s="298">
        <f t="shared" si="23"/>
        <v>0</v>
      </c>
      <c r="K129" s="298">
        <f t="shared" si="23"/>
        <v>0</v>
      </c>
      <c r="L129" s="298">
        <f t="shared" si="23"/>
        <v>0</v>
      </c>
      <c r="M129" s="656">
        <f>SUM(C129:L129)</f>
        <v>0</v>
      </c>
    </row>
    <row r="130" spans="1:13" s="95" customFormat="1" ht="12" hidden="1" customHeight="1">
      <c r="A130" s="428" t="s">
        <v>249</v>
      </c>
      <c r="B130" s="9" t="s">
        <v>502</v>
      </c>
      <c r="C130" s="266"/>
      <c r="D130" s="266"/>
      <c r="E130" s="266"/>
      <c r="F130" s="266"/>
      <c r="G130" s="266"/>
      <c r="H130" s="266"/>
      <c r="I130" s="266"/>
      <c r="J130" s="266"/>
      <c r="K130" s="266"/>
      <c r="L130" s="266"/>
      <c r="M130" s="657"/>
    </row>
    <row r="131" spans="1:13" ht="12" hidden="1" customHeight="1">
      <c r="A131" s="428" t="s">
        <v>250</v>
      </c>
      <c r="B131" s="9" t="s">
        <v>443</v>
      </c>
      <c r="C131" s="266"/>
      <c r="D131" s="266"/>
      <c r="E131" s="266"/>
      <c r="F131" s="266"/>
      <c r="G131" s="266"/>
      <c r="H131" s="266"/>
      <c r="I131" s="266"/>
      <c r="J131" s="266"/>
      <c r="K131" s="266"/>
      <c r="L131" s="266"/>
      <c r="M131" s="657"/>
    </row>
    <row r="132" spans="1:13" ht="12" hidden="1" customHeight="1" thickBot="1">
      <c r="A132" s="437" t="s">
        <v>251</v>
      </c>
      <c r="B132" s="7" t="s">
        <v>501</v>
      </c>
      <c r="C132" s="266"/>
      <c r="D132" s="266"/>
      <c r="E132" s="266"/>
      <c r="F132" s="266"/>
      <c r="G132" s="266"/>
      <c r="H132" s="266"/>
      <c r="I132" s="266"/>
      <c r="J132" s="266"/>
      <c r="K132" s="266"/>
      <c r="L132" s="266"/>
      <c r="M132" s="664"/>
    </row>
    <row r="133" spans="1:13" ht="12" customHeight="1" thickBot="1">
      <c r="A133" s="32" t="s">
        <v>18</v>
      </c>
      <c r="B133" s="126" t="s">
        <v>436</v>
      </c>
      <c r="C133" s="298">
        <f t="shared" ref="C133:L133" si="24">+C134+C135+C136+C137+C138+C139</f>
        <v>0</v>
      </c>
      <c r="D133" s="298">
        <f t="shared" si="24"/>
        <v>0</v>
      </c>
      <c r="E133" s="298">
        <f t="shared" si="24"/>
        <v>0</v>
      </c>
      <c r="F133" s="298">
        <f t="shared" si="24"/>
        <v>0</v>
      </c>
      <c r="G133" s="298">
        <f t="shared" si="24"/>
        <v>0</v>
      </c>
      <c r="H133" s="298">
        <f t="shared" si="24"/>
        <v>0</v>
      </c>
      <c r="I133" s="298">
        <f t="shared" si="24"/>
        <v>0</v>
      </c>
      <c r="J133" s="298">
        <f t="shared" si="24"/>
        <v>0</v>
      </c>
      <c r="K133" s="298">
        <f t="shared" si="24"/>
        <v>0</v>
      </c>
      <c r="L133" s="298">
        <f t="shared" si="24"/>
        <v>0</v>
      </c>
      <c r="M133" s="656">
        <f>SUM(C133:L133)</f>
        <v>0</v>
      </c>
    </row>
    <row r="134" spans="1:13" ht="12" hidden="1" customHeight="1">
      <c r="A134" s="428" t="s">
        <v>85</v>
      </c>
      <c r="B134" s="9" t="s">
        <v>445</v>
      </c>
      <c r="C134" s="266"/>
      <c r="D134" s="266"/>
      <c r="E134" s="266"/>
      <c r="F134" s="266"/>
      <c r="G134" s="266"/>
      <c r="H134" s="266"/>
      <c r="I134" s="266"/>
      <c r="J134" s="266"/>
      <c r="K134" s="266"/>
      <c r="L134" s="266"/>
      <c r="M134" s="657"/>
    </row>
    <row r="135" spans="1:13" ht="12" hidden="1" customHeight="1">
      <c r="A135" s="428" t="s">
        <v>86</v>
      </c>
      <c r="B135" s="9" t="s">
        <v>437</v>
      </c>
      <c r="C135" s="266"/>
      <c r="D135" s="266"/>
      <c r="E135" s="266"/>
      <c r="F135" s="266"/>
      <c r="G135" s="266"/>
      <c r="H135" s="266"/>
      <c r="I135" s="266"/>
      <c r="J135" s="266"/>
      <c r="K135" s="266"/>
      <c r="L135" s="266"/>
      <c r="M135" s="657"/>
    </row>
    <row r="136" spans="1:13" ht="12" hidden="1" customHeight="1">
      <c r="A136" s="428" t="s">
        <v>87</v>
      </c>
      <c r="B136" s="9" t="s">
        <v>438</v>
      </c>
      <c r="C136" s="266"/>
      <c r="D136" s="266"/>
      <c r="E136" s="266"/>
      <c r="F136" s="266"/>
      <c r="G136" s="266"/>
      <c r="H136" s="266"/>
      <c r="I136" s="266"/>
      <c r="J136" s="266"/>
      <c r="K136" s="266"/>
      <c r="L136" s="266"/>
      <c r="M136" s="657"/>
    </row>
    <row r="137" spans="1:13" ht="12" hidden="1" customHeight="1">
      <c r="A137" s="428" t="s">
        <v>151</v>
      </c>
      <c r="B137" s="9" t="s">
        <v>500</v>
      </c>
      <c r="C137" s="266"/>
      <c r="D137" s="266"/>
      <c r="E137" s="266"/>
      <c r="F137" s="266"/>
      <c r="G137" s="266"/>
      <c r="H137" s="266"/>
      <c r="I137" s="266"/>
      <c r="J137" s="266"/>
      <c r="K137" s="266"/>
      <c r="L137" s="266"/>
      <c r="M137" s="657"/>
    </row>
    <row r="138" spans="1:13" ht="12" hidden="1" customHeight="1">
      <c r="A138" s="428" t="s">
        <v>152</v>
      </c>
      <c r="B138" s="9" t="s">
        <v>440</v>
      </c>
      <c r="C138" s="266"/>
      <c r="D138" s="266"/>
      <c r="E138" s="266"/>
      <c r="F138" s="266"/>
      <c r="G138" s="266"/>
      <c r="H138" s="266"/>
      <c r="I138" s="266"/>
      <c r="J138" s="266"/>
      <c r="K138" s="266"/>
      <c r="L138" s="266"/>
      <c r="M138" s="657"/>
    </row>
    <row r="139" spans="1:13" s="95" customFormat="1" ht="12" hidden="1" customHeight="1" thickBot="1">
      <c r="A139" s="437" t="s">
        <v>153</v>
      </c>
      <c r="B139" s="7" t="s">
        <v>441</v>
      </c>
      <c r="C139" s="266"/>
      <c r="D139" s="266"/>
      <c r="E139" s="266"/>
      <c r="F139" s="266"/>
      <c r="G139" s="266"/>
      <c r="H139" s="266"/>
      <c r="I139" s="266"/>
      <c r="J139" s="266"/>
      <c r="K139" s="266"/>
      <c r="L139" s="266"/>
      <c r="M139" s="664"/>
    </row>
    <row r="140" spans="1:13" ht="12" customHeight="1" thickBot="1">
      <c r="A140" s="32" t="s">
        <v>19</v>
      </c>
      <c r="B140" s="126" t="s">
        <v>527</v>
      </c>
      <c r="C140" s="304">
        <f t="shared" ref="C140:L140" si="25">+C141+C142+C144+C145+C143</f>
        <v>0</v>
      </c>
      <c r="D140" s="304">
        <f t="shared" si="25"/>
        <v>0</v>
      </c>
      <c r="E140" s="304">
        <f t="shared" si="25"/>
        <v>0</v>
      </c>
      <c r="F140" s="304">
        <f t="shared" si="25"/>
        <v>0</v>
      </c>
      <c r="G140" s="304">
        <f t="shared" si="25"/>
        <v>0</v>
      </c>
      <c r="H140" s="304">
        <f t="shared" si="25"/>
        <v>0</v>
      </c>
      <c r="I140" s="304">
        <f t="shared" si="25"/>
        <v>0</v>
      </c>
      <c r="J140" s="304">
        <f t="shared" si="25"/>
        <v>0</v>
      </c>
      <c r="K140" s="304">
        <f t="shared" si="25"/>
        <v>0</v>
      </c>
      <c r="L140" s="304">
        <f t="shared" si="25"/>
        <v>0</v>
      </c>
      <c r="M140" s="656">
        <f>SUM(C140:L140)</f>
        <v>0</v>
      </c>
    </row>
    <row r="141" spans="1:13" ht="13.5" hidden="1" thickBot="1">
      <c r="A141" s="428" t="s">
        <v>88</v>
      </c>
      <c r="B141" s="9" t="s">
        <v>355</v>
      </c>
      <c r="C141" s="266"/>
      <c r="D141" s="266"/>
      <c r="E141" s="266"/>
      <c r="F141" s="266"/>
      <c r="G141" s="266"/>
      <c r="H141" s="266"/>
      <c r="I141" s="266"/>
      <c r="J141" s="266"/>
      <c r="K141" s="266"/>
      <c r="L141" s="266"/>
      <c r="M141" s="657"/>
    </row>
    <row r="142" spans="1:13" ht="12" hidden="1" customHeight="1">
      <c r="A142" s="428" t="s">
        <v>89</v>
      </c>
      <c r="B142" s="9" t="s">
        <v>356</v>
      </c>
      <c r="C142" s="266"/>
      <c r="D142" s="266"/>
      <c r="E142" s="266"/>
      <c r="F142" s="266"/>
      <c r="G142" s="266"/>
      <c r="H142" s="266"/>
      <c r="I142" s="266"/>
      <c r="J142" s="266"/>
      <c r="K142" s="266"/>
      <c r="L142" s="266"/>
      <c r="M142" s="657"/>
    </row>
    <row r="143" spans="1:13" s="95" customFormat="1" ht="12" hidden="1" customHeight="1">
      <c r="A143" s="428" t="s">
        <v>269</v>
      </c>
      <c r="B143" s="9" t="s">
        <v>526</v>
      </c>
      <c r="C143" s="266"/>
      <c r="D143" s="266"/>
      <c r="E143" s="266"/>
      <c r="F143" s="266"/>
      <c r="G143" s="266"/>
      <c r="H143" s="266"/>
      <c r="I143" s="266"/>
      <c r="J143" s="266"/>
      <c r="K143" s="266"/>
      <c r="L143" s="266"/>
      <c r="M143" s="657"/>
    </row>
    <row r="144" spans="1:13" s="95" customFormat="1" ht="12" hidden="1" customHeight="1">
      <c r="A144" s="428" t="s">
        <v>270</v>
      </c>
      <c r="B144" s="9" t="s">
        <v>450</v>
      </c>
      <c r="C144" s="266"/>
      <c r="D144" s="266"/>
      <c r="E144" s="266"/>
      <c r="F144" s="266"/>
      <c r="G144" s="266"/>
      <c r="H144" s="266"/>
      <c r="I144" s="266"/>
      <c r="J144" s="266"/>
      <c r="K144" s="266"/>
      <c r="L144" s="266"/>
      <c r="M144" s="657"/>
    </row>
    <row r="145" spans="1:13" s="95" customFormat="1" ht="12" hidden="1" customHeight="1" thickBot="1">
      <c r="A145" s="437" t="s">
        <v>271</v>
      </c>
      <c r="B145" s="7" t="s">
        <v>375</v>
      </c>
      <c r="C145" s="266"/>
      <c r="D145" s="266"/>
      <c r="E145" s="266"/>
      <c r="F145" s="266"/>
      <c r="G145" s="266"/>
      <c r="H145" s="266"/>
      <c r="I145" s="266"/>
      <c r="J145" s="266"/>
      <c r="K145" s="266"/>
      <c r="L145" s="266"/>
      <c r="M145" s="664"/>
    </row>
    <row r="146" spans="1:13" s="95" customFormat="1" ht="12" customHeight="1" thickBot="1">
      <c r="A146" s="32" t="s">
        <v>20</v>
      </c>
      <c r="B146" s="126" t="s">
        <v>451</v>
      </c>
      <c r="C146" s="307">
        <f t="shared" ref="C146:L146" si="26">+C147+C148+C149+C150+C151</f>
        <v>0</v>
      </c>
      <c r="D146" s="307">
        <f t="shared" si="26"/>
        <v>0</v>
      </c>
      <c r="E146" s="307">
        <f t="shared" si="26"/>
        <v>0</v>
      </c>
      <c r="F146" s="307">
        <f t="shared" si="26"/>
        <v>0</v>
      </c>
      <c r="G146" s="307">
        <f t="shared" si="26"/>
        <v>0</v>
      </c>
      <c r="H146" s="307">
        <f t="shared" si="26"/>
        <v>0</v>
      </c>
      <c r="I146" s="307">
        <f t="shared" si="26"/>
        <v>0</v>
      </c>
      <c r="J146" s="307">
        <f t="shared" si="26"/>
        <v>0</v>
      </c>
      <c r="K146" s="307">
        <f t="shared" si="26"/>
        <v>0</v>
      </c>
      <c r="L146" s="307">
        <f t="shared" si="26"/>
        <v>0</v>
      </c>
      <c r="M146" s="656">
        <f>SUM(C146:L146)</f>
        <v>0</v>
      </c>
    </row>
    <row r="147" spans="1:13" s="95" customFormat="1" ht="12" hidden="1" customHeight="1">
      <c r="A147" s="428" t="s">
        <v>90</v>
      </c>
      <c r="B147" s="9" t="s">
        <v>446</v>
      </c>
      <c r="C147" s="266"/>
      <c r="D147" s="266"/>
      <c r="E147" s="266"/>
      <c r="F147" s="266"/>
      <c r="G147" s="266"/>
      <c r="H147" s="266"/>
      <c r="I147" s="266"/>
      <c r="J147" s="266"/>
      <c r="K147" s="266"/>
      <c r="L147" s="266"/>
      <c r="M147" s="657"/>
    </row>
    <row r="148" spans="1:13" s="95" customFormat="1" ht="12" hidden="1" customHeight="1">
      <c r="A148" s="428" t="s">
        <v>91</v>
      </c>
      <c r="B148" s="9" t="s">
        <v>453</v>
      </c>
      <c r="C148" s="266"/>
      <c r="D148" s="266"/>
      <c r="E148" s="266"/>
      <c r="F148" s="266"/>
      <c r="G148" s="266"/>
      <c r="H148" s="266"/>
      <c r="I148" s="266"/>
      <c r="J148" s="266"/>
      <c r="K148" s="266"/>
      <c r="L148" s="266"/>
      <c r="M148" s="657"/>
    </row>
    <row r="149" spans="1:13" s="95" customFormat="1" ht="12" hidden="1" customHeight="1">
      <c r="A149" s="428" t="s">
        <v>281</v>
      </c>
      <c r="B149" s="9" t="s">
        <v>448</v>
      </c>
      <c r="C149" s="266"/>
      <c r="D149" s="266"/>
      <c r="E149" s="266"/>
      <c r="F149" s="266"/>
      <c r="G149" s="266"/>
      <c r="H149" s="266"/>
      <c r="I149" s="266"/>
      <c r="J149" s="266"/>
      <c r="K149" s="266"/>
      <c r="L149" s="266"/>
      <c r="M149" s="657"/>
    </row>
    <row r="150" spans="1:13" ht="12.75" hidden="1" customHeight="1">
      <c r="A150" s="428" t="s">
        <v>282</v>
      </c>
      <c r="B150" s="9" t="s">
        <v>503</v>
      </c>
      <c r="C150" s="266"/>
      <c r="D150" s="266"/>
      <c r="E150" s="266"/>
      <c r="F150" s="266"/>
      <c r="G150" s="266"/>
      <c r="H150" s="266"/>
      <c r="I150" s="266"/>
      <c r="J150" s="266"/>
      <c r="K150" s="266"/>
      <c r="L150" s="266"/>
      <c r="M150" s="657"/>
    </row>
    <row r="151" spans="1:13" ht="12.75" hidden="1" customHeight="1" thickBot="1">
      <c r="A151" s="437" t="s">
        <v>452</v>
      </c>
      <c r="B151" s="7" t="s">
        <v>455</v>
      </c>
      <c r="C151" s="268"/>
      <c r="D151" s="268"/>
      <c r="E151" s="268"/>
      <c r="F151" s="268"/>
      <c r="G151" s="268"/>
      <c r="H151" s="268"/>
      <c r="I151" s="268"/>
      <c r="J151" s="268"/>
      <c r="K151" s="268"/>
      <c r="L151" s="268"/>
      <c r="M151" s="664"/>
    </row>
    <row r="152" spans="1:13" ht="12.75" customHeight="1" thickBot="1">
      <c r="A152" s="491" t="s">
        <v>21</v>
      </c>
      <c r="B152" s="126" t="s">
        <v>456</v>
      </c>
      <c r="C152" s="307"/>
      <c r="D152" s="307"/>
      <c r="E152" s="307"/>
      <c r="F152" s="307"/>
      <c r="G152" s="307"/>
      <c r="H152" s="307"/>
      <c r="I152" s="307"/>
      <c r="J152" s="307"/>
      <c r="K152" s="307"/>
      <c r="L152" s="307"/>
      <c r="M152" s="656">
        <f>SUM(C152:L152)</f>
        <v>0</v>
      </c>
    </row>
    <row r="153" spans="1:13" ht="12" customHeight="1" thickBot="1">
      <c r="A153" s="491" t="s">
        <v>22</v>
      </c>
      <c r="B153" s="126" t="s">
        <v>457</v>
      </c>
      <c r="C153" s="307"/>
      <c r="D153" s="307"/>
      <c r="E153" s="307"/>
      <c r="F153" s="307"/>
      <c r="G153" s="307"/>
      <c r="H153" s="307"/>
      <c r="I153" s="307"/>
      <c r="J153" s="307"/>
      <c r="K153" s="307"/>
      <c r="L153" s="307"/>
      <c r="M153" s="656">
        <f>SUM(C153:L153)</f>
        <v>0</v>
      </c>
    </row>
    <row r="154" spans="1:13" ht="15" customHeight="1" thickBot="1">
      <c r="A154" s="32" t="s">
        <v>23</v>
      </c>
      <c r="B154" s="126" t="s">
        <v>459</v>
      </c>
      <c r="C154" s="419">
        <f t="shared" ref="C154:L154" si="27">+C129+C133+C140+C146+C152+C153</f>
        <v>0</v>
      </c>
      <c r="D154" s="419">
        <f t="shared" si="27"/>
        <v>0</v>
      </c>
      <c r="E154" s="419">
        <f t="shared" si="27"/>
        <v>0</v>
      </c>
      <c r="F154" s="419">
        <f t="shared" si="27"/>
        <v>0</v>
      </c>
      <c r="G154" s="419">
        <f t="shared" si="27"/>
        <v>0</v>
      </c>
      <c r="H154" s="419">
        <f t="shared" si="27"/>
        <v>0</v>
      </c>
      <c r="I154" s="419">
        <f t="shared" si="27"/>
        <v>0</v>
      </c>
      <c r="J154" s="419">
        <f t="shared" si="27"/>
        <v>0</v>
      </c>
      <c r="K154" s="419">
        <f t="shared" si="27"/>
        <v>0</v>
      </c>
      <c r="L154" s="419">
        <f t="shared" si="27"/>
        <v>0</v>
      </c>
      <c r="M154" s="656">
        <f>SUM(C154:L154)</f>
        <v>0</v>
      </c>
    </row>
    <row r="155" spans="1:13" ht="13.5" thickBot="1">
      <c r="A155" s="439" t="s">
        <v>24</v>
      </c>
      <c r="B155" s="376" t="s">
        <v>458</v>
      </c>
      <c r="C155" s="419">
        <f t="shared" ref="C155:L155" si="28">+C128+C154</f>
        <v>300</v>
      </c>
      <c r="D155" s="419">
        <f t="shared" si="28"/>
        <v>5000</v>
      </c>
      <c r="E155" s="419">
        <f t="shared" si="28"/>
        <v>970</v>
      </c>
      <c r="F155" s="419">
        <f t="shared" si="28"/>
        <v>4000</v>
      </c>
      <c r="G155" s="419">
        <f t="shared" si="28"/>
        <v>1750</v>
      </c>
      <c r="H155" s="419">
        <f t="shared" si="28"/>
        <v>1500</v>
      </c>
      <c r="I155" s="419">
        <f t="shared" si="28"/>
        <v>8495</v>
      </c>
      <c r="J155" s="419">
        <f t="shared" si="28"/>
        <v>16264</v>
      </c>
      <c r="K155" s="419">
        <f t="shared" si="28"/>
        <v>6847</v>
      </c>
      <c r="L155" s="419">
        <f t="shared" si="28"/>
        <v>848</v>
      </c>
      <c r="M155" s="656">
        <f>SUM(C155:L155)</f>
        <v>45974</v>
      </c>
    </row>
    <row r="156" spans="1:13" ht="15" customHeight="1" thickBot="1">
      <c r="A156" s="381"/>
      <c r="B156" s="382"/>
      <c r="C156" s="383"/>
      <c r="D156" s="383"/>
      <c r="E156" s="383"/>
      <c r="F156" s="383"/>
      <c r="G156" s="383"/>
      <c r="H156" s="383"/>
      <c r="I156" s="383"/>
      <c r="J156" s="383"/>
      <c r="K156" s="383"/>
      <c r="L156" s="383"/>
      <c r="M156" s="651"/>
    </row>
    <row r="157" spans="1:13" ht="14.25" customHeight="1" thickBot="1">
      <c r="A157" s="245" t="s">
        <v>504</v>
      </c>
      <c r="B157" s="246"/>
      <c r="C157" s="124"/>
      <c r="D157" s="124"/>
      <c r="E157" s="124"/>
      <c r="F157" s="124"/>
      <c r="G157" s="124"/>
      <c r="H157" s="124"/>
      <c r="I157" s="124"/>
      <c r="J157" s="124"/>
      <c r="K157" s="124">
        <v>1</v>
      </c>
      <c r="L157" s="124"/>
      <c r="M157" s="665"/>
    </row>
    <row r="158" spans="1:13" ht="13.5" thickBot="1">
      <c r="A158" s="245" t="s">
        <v>181</v>
      </c>
      <c r="B158" s="246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66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6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view="pageBreakPreview" zoomScale="85" zoomScaleNormal="130" zoomScaleSheetLayoutView="85" workbookViewId="0">
      <selection activeCell="C2" sqref="C2"/>
    </sheetView>
  </sheetViews>
  <sheetFormatPr defaultRowHeight="12.75"/>
  <cols>
    <col min="1" max="1" width="19.5" style="384" customWidth="1"/>
    <col min="2" max="2" width="72" style="385" customWidth="1"/>
    <col min="3" max="3" width="25" style="386" customWidth="1"/>
    <col min="4" max="16384" width="9.33203125" style="3"/>
  </cols>
  <sheetData>
    <row r="1" spans="1:3" s="2" customFormat="1" ht="16.5" customHeight="1" thickBot="1">
      <c r="A1" s="222"/>
      <c r="B1" s="224"/>
      <c r="C1" s="247" t="str">
        <f>+CONCATENATE("9.1.3. melléklet a 2/",LEFT(ÖSSZEFÜGGÉSEK!A5,4),". (II.16) önkormányzati rendelethez")</f>
        <v>9.1.3. melléklet a 2/2016. (II.16) önkormányzati rendelethez</v>
      </c>
    </row>
    <row r="2" spans="1:3" s="91" customFormat="1" ht="21" customHeight="1">
      <c r="A2" s="400" t="s">
        <v>57</v>
      </c>
      <c r="B2" s="354" t="s">
        <v>203</v>
      </c>
      <c r="C2" s="356" t="s">
        <v>48</v>
      </c>
    </row>
    <row r="3" spans="1:3" s="91" customFormat="1" ht="16.5" thickBot="1">
      <c r="A3" s="225" t="s">
        <v>178</v>
      </c>
      <c r="B3" s="355" t="s">
        <v>514</v>
      </c>
      <c r="C3" s="490" t="s">
        <v>417</v>
      </c>
    </row>
    <row r="4" spans="1:3" s="92" customFormat="1" ht="15.95" customHeight="1" thickBot="1">
      <c r="A4" s="226"/>
      <c r="B4" s="226"/>
      <c r="C4" s="227" t="s">
        <v>49</v>
      </c>
    </row>
    <row r="5" spans="1:3" ht="36.75" thickBot="1">
      <c r="A5" s="401" t="s">
        <v>180</v>
      </c>
      <c r="B5" s="228" t="s">
        <v>550</v>
      </c>
      <c r="C5" s="229" t="s">
        <v>602</v>
      </c>
    </row>
    <row r="6" spans="1:3" s="64" customFormat="1" ht="12.95" customHeight="1" thickBot="1">
      <c r="A6" s="201"/>
      <c r="B6" s="202" t="s">
        <v>479</v>
      </c>
      <c r="C6" s="203" t="s">
        <v>480</v>
      </c>
    </row>
    <row r="7" spans="1:3" s="64" customFormat="1" ht="15.95" customHeight="1" thickBot="1">
      <c r="A7" s="230"/>
      <c r="B7" s="231" t="s">
        <v>51</v>
      </c>
      <c r="C7" s="358"/>
    </row>
    <row r="8" spans="1:3" s="64" customFormat="1" ht="12" customHeight="1" thickBot="1">
      <c r="A8" s="32" t="s">
        <v>14</v>
      </c>
      <c r="B8" s="21" t="s">
        <v>233</v>
      </c>
      <c r="C8" s="298">
        <f>+C9+C10+C11+C12+C13+C14</f>
        <v>0</v>
      </c>
    </row>
    <row r="9" spans="1:3" s="93" customFormat="1" ht="12" customHeight="1">
      <c r="A9" s="428" t="s">
        <v>92</v>
      </c>
      <c r="B9" s="409" t="s">
        <v>234</v>
      </c>
      <c r="C9" s="301"/>
    </row>
    <row r="10" spans="1:3" s="94" customFormat="1" ht="12" customHeight="1">
      <c r="A10" s="429" t="s">
        <v>93</v>
      </c>
      <c r="B10" s="410" t="s">
        <v>235</v>
      </c>
      <c r="C10" s="300"/>
    </row>
    <row r="11" spans="1:3" s="94" customFormat="1" ht="12" customHeight="1">
      <c r="A11" s="429" t="s">
        <v>94</v>
      </c>
      <c r="B11" s="410" t="s">
        <v>536</v>
      </c>
      <c r="C11" s="300"/>
    </row>
    <row r="12" spans="1:3" s="94" customFormat="1" ht="12" customHeight="1">
      <c r="A12" s="429" t="s">
        <v>95</v>
      </c>
      <c r="B12" s="410" t="s">
        <v>237</v>
      </c>
      <c r="C12" s="300"/>
    </row>
    <row r="13" spans="1:3" s="94" customFormat="1" ht="12" customHeight="1">
      <c r="A13" s="429" t="s">
        <v>133</v>
      </c>
      <c r="B13" s="410" t="s">
        <v>491</v>
      </c>
      <c r="C13" s="300"/>
    </row>
    <row r="14" spans="1:3" s="93" customFormat="1" ht="12" customHeight="1" thickBot="1">
      <c r="A14" s="430" t="s">
        <v>96</v>
      </c>
      <c r="B14" s="411" t="s">
        <v>419</v>
      </c>
      <c r="C14" s="300"/>
    </row>
    <row r="15" spans="1:3" s="93" customFormat="1" ht="12" customHeight="1" thickBot="1">
      <c r="A15" s="32" t="s">
        <v>15</v>
      </c>
      <c r="B15" s="293" t="s">
        <v>238</v>
      </c>
      <c r="C15" s="298">
        <f>+C16+C17+C18+C19+C20</f>
        <v>0</v>
      </c>
    </row>
    <row r="16" spans="1:3" s="93" customFormat="1" ht="12" customHeight="1">
      <c r="A16" s="428" t="s">
        <v>98</v>
      </c>
      <c r="B16" s="409" t="s">
        <v>239</v>
      </c>
      <c r="C16" s="301"/>
    </row>
    <row r="17" spans="1:3" s="93" customFormat="1" ht="12" customHeight="1">
      <c r="A17" s="429" t="s">
        <v>99</v>
      </c>
      <c r="B17" s="410" t="s">
        <v>240</v>
      </c>
      <c r="C17" s="300"/>
    </row>
    <row r="18" spans="1:3" s="93" customFormat="1" ht="12" customHeight="1">
      <c r="A18" s="429" t="s">
        <v>100</v>
      </c>
      <c r="B18" s="410" t="s">
        <v>408</v>
      </c>
      <c r="C18" s="300"/>
    </row>
    <row r="19" spans="1:3" s="93" customFormat="1" ht="12" customHeight="1">
      <c r="A19" s="429" t="s">
        <v>101</v>
      </c>
      <c r="B19" s="410" t="s">
        <v>409</v>
      </c>
      <c r="C19" s="300"/>
    </row>
    <row r="20" spans="1:3" s="93" customFormat="1" ht="12" customHeight="1">
      <c r="A20" s="429" t="s">
        <v>102</v>
      </c>
      <c r="B20" s="410" t="s">
        <v>241</v>
      </c>
      <c r="C20" s="300"/>
    </row>
    <row r="21" spans="1:3" s="94" customFormat="1" ht="12" customHeight="1" thickBot="1">
      <c r="A21" s="430" t="s">
        <v>111</v>
      </c>
      <c r="B21" s="411" t="s">
        <v>242</v>
      </c>
      <c r="C21" s="302"/>
    </row>
    <row r="22" spans="1:3" s="94" customFormat="1" ht="12" customHeight="1" thickBot="1">
      <c r="A22" s="32" t="s">
        <v>16</v>
      </c>
      <c r="B22" s="21" t="s">
        <v>243</v>
      </c>
      <c r="C22" s="298">
        <f>+C23+C24+C25+C26+C27</f>
        <v>0</v>
      </c>
    </row>
    <row r="23" spans="1:3" s="94" customFormat="1" ht="12" customHeight="1">
      <c r="A23" s="428" t="s">
        <v>81</v>
      </c>
      <c r="B23" s="409" t="s">
        <v>244</v>
      </c>
      <c r="C23" s="301"/>
    </row>
    <row r="24" spans="1:3" s="93" customFormat="1" ht="12" customHeight="1">
      <c r="A24" s="429" t="s">
        <v>82</v>
      </c>
      <c r="B24" s="410" t="s">
        <v>245</v>
      </c>
      <c r="C24" s="300"/>
    </row>
    <row r="25" spans="1:3" s="94" customFormat="1" ht="12" customHeight="1">
      <c r="A25" s="429" t="s">
        <v>83</v>
      </c>
      <c r="B25" s="410" t="s">
        <v>410</v>
      </c>
      <c r="C25" s="300"/>
    </row>
    <row r="26" spans="1:3" s="94" customFormat="1" ht="12" customHeight="1">
      <c r="A26" s="429" t="s">
        <v>84</v>
      </c>
      <c r="B26" s="410" t="s">
        <v>411</v>
      </c>
      <c r="C26" s="300"/>
    </row>
    <row r="27" spans="1:3" s="94" customFormat="1" ht="12" customHeight="1">
      <c r="A27" s="429" t="s">
        <v>147</v>
      </c>
      <c r="B27" s="410" t="s">
        <v>246</v>
      </c>
      <c r="C27" s="300"/>
    </row>
    <row r="28" spans="1:3" s="94" customFormat="1" ht="12" customHeight="1" thickBot="1">
      <c r="A28" s="430" t="s">
        <v>148</v>
      </c>
      <c r="B28" s="411" t="s">
        <v>247</v>
      </c>
      <c r="C28" s="302"/>
    </row>
    <row r="29" spans="1:3" s="94" customFormat="1" ht="12" customHeight="1" thickBot="1">
      <c r="A29" s="32" t="s">
        <v>149</v>
      </c>
      <c r="B29" s="21" t="s">
        <v>248</v>
      </c>
      <c r="C29" s="304">
        <f>SUM(C30:C36)</f>
        <v>0</v>
      </c>
    </row>
    <row r="30" spans="1:3" s="94" customFormat="1" ht="12" customHeight="1">
      <c r="A30" s="428" t="s">
        <v>249</v>
      </c>
      <c r="B30" s="409" t="s">
        <v>541</v>
      </c>
      <c r="C30" s="301"/>
    </row>
    <row r="31" spans="1:3" s="94" customFormat="1" ht="12" customHeight="1">
      <c r="A31" s="429" t="s">
        <v>250</v>
      </c>
      <c r="B31" s="410" t="s">
        <v>542</v>
      </c>
      <c r="C31" s="300"/>
    </row>
    <row r="32" spans="1:3" s="94" customFormat="1" ht="12" customHeight="1">
      <c r="A32" s="429" t="s">
        <v>251</v>
      </c>
      <c r="B32" s="410" t="s">
        <v>543</v>
      </c>
      <c r="C32" s="300"/>
    </row>
    <row r="33" spans="1:3" s="94" customFormat="1" ht="12" customHeight="1">
      <c r="A33" s="429" t="s">
        <v>252</v>
      </c>
      <c r="B33" s="410" t="s">
        <v>544</v>
      </c>
      <c r="C33" s="300"/>
    </row>
    <row r="34" spans="1:3" s="94" customFormat="1" ht="12" customHeight="1">
      <c r="A34" s="429" t="s">
        <v>538</v>
      </c>
      <c r="B34" s="410" t="s">
        <v>253</v>
      </c>
      <c r="C34" s="300"/>
    </row>
    <row r="35" spans="1:3" s="94" customFormat="1" ht="12" customHeight="1">
      <c r="A35" s="429" t="s">
        <v>539</v>
      </c>
      <c r="B35" s="410" t="s">
        <v>254</v>
      </c>
      <c r="C35" s="300"/>
    </row>
    <row r="36" spans="1:3" s="94" customFormat="1" ht="12" customHeight="1" thickBot="1">
      <c r="A36" s="430" t="s">
        <v>540</v>
      </c>
      <c r="B36" s="514" t="s">
        <v>255</v>
      </c>
      <c r="C36" s="302"/>
    </row>
    <row r="37" spans="1:3" s="94" customFormat="1" ht="12" customHeight="1" thickBot="1">
      <c r="A37" s="32" t="s">
        <v>18</v>
      </c>
      <c r="B37" s="21" t="s">
        <v>420</v>
      </c>
      <c r="C37" s="298">
        <f>SUM(C38:C48)</f>
        <v>0</v>
      </c>
    </row>
    <row r="38" spans="1:3" s="94" customFormat="1" ht="12" customHeight="1">
      <c r="A38" s="428" t="s">
        <v>85</v>
      </c>
      <c r="B38" s="409" t="s">
        <v>258</v>
      </c>
      <c r="C38" s="301"/>
    </row>
    <row r="39" spans="1:3" s="94" customFormat="1" ht="12" customHeight="1">
      <c r="A39" s="429" t="s">
        <v>86</v>
      </c>
      <c r="B39" s="410" t="s">
        <v>259</v>
      </c>
      <c r="C39" s="300"/>
    </row>
    <row r="40" spans="1:3" s="94" customFormat="1" ht="12" customHeight="1">
      <c r="A40" s="429" t="s">
        <v>87</v>
      </c>
      <c r="B40" s="410" t="s">
        <v>260</v>
      </c>
      <c r="C40" s="300"/>
    </row>
    <row r="41" spans="1:3" s="94" customFormat="1" ht="12" customHeight="1">
      <c r="A41" s="429" t="s">
        <v>151</v>
      </c>
      <c r="B41" s="410" t="s">
        <v>261</v>
      </c>
      <c r="C41" s="300"/>
    </row>
    <row r="42" spans="1:3" s="94" customFormat="1" ht="12" customHeight="1">
      <c r="A42" s="429" t="s">
        <v>152</v>
      </c>
      <c r="B42" s="410" t="s">
        <v>262</v>
      </c>
      <c r="C42" s="300"/>
    </row>
    <row r="43" spans="1:3" s="94" customFormat="1" ht="12" customHeight="1">
      <c r="A43" s="429" t="s">
        <v>153</v>
      </c>
      <c r="B43" s="410" t="s">
        <v>263</v>
      </c>
      <c r="C43" s="300"/>
    </row>
    <row r="44" spans="1:3" s="94" customFormat="1" ht="12" customHeight="1">
      <c r="A44" s="429" t="s">
        <v>154</v>
      </c>
      <c r="B44" s="410" t="s">
        <v>264</v>
      </c>
      <c r="C44" s="300"/>
    </row>
    <row r="45" spans="1:3" s="94" customFormat="1" ht="12" customHeight="1">
      <c r="A45" s="429" t="s">
        <v>155</v>
      </c>
      <c r="B45" s="410" t="s">
        <v>546</v>
      </c>
      <c r="C45" s="300"/>
    </row>
    <row r="46" spans="1:3" s="94" customFormat="1" ht="12" customHeight="1">
      <c r="A46" s="429" t="s">
        <v>256</v>
      </c>
      <c r="B46" s="410" t="s">
        <v>266</v>
      </c>
      <c r="C46" s="303"/>
    </row>
    <row r="47" spans="1:3" s="94" customFormat="1" ht="12" customHeight="1">
      <c r="A47" s="430" t="s">
        <v>257</v>
      </c>
      <c r="B47" s="411" t="s">
        <v>422</v>
      </c>
      <c r="C47" s="397"/>
    </row>
    <row r="48" spans="1:3" s="94" customFormat="1" ht="12" customHeight="1" thickBot="1">
      <c r="A48" s="430" t="s">
        <v>421</v>
      </c>
      <c r="B48" s="411" t="s">
        <v>267</v>
      </c>
      <c r="C48" s="397"/>
    </row>
    <row r="49" spans="1:3" s="94" customFormat="1" ht="12" customHeight="1" thickBot="1">
      <c r="A49" s="32" t="s">
        <v>19</v>
      </c>
      <c r="B49" s="21" t="s">
        <v>268</v>
      </c>
      <c r="C49" s="298">
        <f>SUM(C50:C54)</f>
        <v>0</v>
      </c>
    </row>
    <row r="50" spans="1:3" s="94" customFormat="1" ht="12" customHeight="1">
      <c r="A50" s="428" t="s">
        <v>88</v>
      </c>
      <c r="B50" s="409" t="s">
        <v>272</v>
      </c>
      <c r="C50" s="454"/>
    </row>
    <row r="51" spans="1:3" s="94" customFormat="1" ht="12" customHeight="1">
      <c r="A51" s="429" t="s">
        <v>89</v>
      </c>
      <c r="B51" s="410" t="s">
        <v>273</v>
      </c>
      <c r="C51" s="303"/>
    </row>
    <row r="52" spans="1:3" s="94" customFormat="1" ht="12" customHeight="1">
      <c r="A52" s="429" t="s">
        <v>269</v>
      </c>
      <c r="B52" s="410" t="s">
        <v>274</v>
      </c>
      <c r="C52" s="303"/>
    </row>
    <row r="53" spans="1:3" s="94" customFormat="1" ht="12" customHeight="1">
      <c r="A53" s="429" t="s">
        <v>270</v>
      </c>
      <c r="B53" s="410" t="s">
        <v>275</v>
      </c>
      <c r="C53" s="303"/>
    </row>
    <row r="54" spans="1:3" s="94" customFormat="1" ht="12" customHeight="1" thickBot="1">
      <c r="A54" s="430" t="s">
        <v>271</v>
      </c>
      <c r="B54" s="514" t="s">
        <v>276</v>
      </c>
      <c r="C54" s="397"/>
    </row>
    <row r="55" spans="1:3" s="94" customFormat="1" ht="12" customHeight="1" thickBot="1">
      <c r="A55" s="32" t="s">
        <v>156</v>
      </c>
      <c r="B55" s="21" t="s">
        <v>277</v>
      </c>
      <c r="C55" s="298">
        <f>SUM(C56:C58)</f>
        <v>0</v>
      </c>
    </row>
    <row r="56" spans="1:3" s="94" customFormat="1" ht="12" customHeight="1">
      <c r="A56" s="428" t="s">
        <v>90</v>
      </c>
      <c r="B56" s="409" t="s">
        <v>278</v>
      </c>
      <c r="C56" s="301"/>
    </row>
    <row r="57" spans="1:3" s="94" customFormat="1" ht="12" customHeight="1">
      <c r="A57" s="429" t="s">
        <v>91</v>
      </c>
      <c r="B57" s="410" t="s">
        <v>412</v>
      </c>
      <c r="C57" s="300"/>
    </row>
    <row r="58" spans="1:3" s="94" customFormat="1" ht="12" customHeight="1">
      <c r="A58" s="429" t="s">
        <v>281</v>
      </c>
      <c r="B58" s="410" t="s">
        <v>279</v>
      </c>
      <c r="C58" s="300"/>
    </row>
    <row r="59" spans="1:3" s="94" customFormat="1" ht="12" customHeight="1" thickBot="1">
      <c r="A59" s="430" t="s">
        <v>282</v>
      </c>
      <c r="B59" s="514" t="s">
        <v>280</v>
      </c>
      <c r="C59" s="302"/>
    </row>
    <row r="60" spans="1:3" s="94" customFormat="1" ht="12" customHeight="1" thickBot="1">
      <c r="A60" s="32" t="s">
        <v>21</v>
      </c>
      <c r="B60" s="293" t="s">
        <v>283</v>
      </c>
      <c r="C60" s="298">
        <f>SUM(C61:C63)</f>
        <v>0</v>
      </c>
    </row>
    <row r="61" spans="1:3" s="94" customFormat="1" ht="12" customHeight="1">
      <c r="A61" s="428" t="s">
        <v>157</v>
      </c>
      <c r="B61" s="409" t="s">
        <v>285</v>
      </c>
      <c r="C61" s="303"/>
    </row>
    <row r="62" spans="1:3" s="94" customFormat="1" ht="12" customHeight="1">
      <c r="A62" s="429" t="s">
        <v>158</v>
      </c>
      <c r="B62" s="410" t="s">
        <v>413</v>
      </c>
      <c r="C62" s="303"/>
    </row>
    <row r="63" spans="1:3" s="94" customFormat="1" ht="12" customHeight="1">
      <c r="A63" s="429" t="s">
        <v>209</v>
      </c>
      <c r="B63" s="410" t="s">
        <v>286</v>
      </c>
      <c r="C63" s="303"/>
    </row>
    <row r="64" spans="1:3" s="94" customFormat="1" ht="12" customHeight="1" thickBot="1">
      <c r="A64" s="430" t="s">
        <v>284</v>
      </c>
      <c r="B64" s="514" t="s">
        <v>287</v>
      </c>
      <c r="C64" s="303"/>
    </row>
    <row r="65" spans="1:3" s="94" customFormat="1" ht="12" customHeight="1" thickBot="1">
      <c r="A65" s="32" t="s">
        <v>22</v>
      </c>
      <c r="B65" s="21" t="s">
        <v>288</v>
      </c>
      <c r="C65" s="304">
        <f>+C8+C15+C22+C29+C37+C49+C55+C60</f>
        <v>0</v>
      </c>
    </row>
    <row r="66" spans="1:3" s="94" customFormat="1" ht="12" customHeight="1" thickBot="1">
      <c r="A66" s="431" t="s">
        <v>379</v>
      </c>
      <c r="B66" s="293" t="s">
        <v>290</v>
      </c>
      <c r="C66" s="298">
        <f>SUM(C67:C69)</f>
        <v>0</v>
      </c>
    </row>
    <row r="67" spans="1:3" s="94" customFormat="1" ht="12" customHeight="1">
      <c r="A67" s="428" t="s">
        <v>321</v>
      </c>
      <c r="B67" s="409" t="s">
        <v>291</v>
      </c>
      <c r="C67" s="303"/>
    </row>
    <row r="68" spans="1:3" s="94" customFormat="1" ht="12" customHeight="1">
      <c r="A68" s="429" t="s">
        <v>330</v>
      </c>
      <c r="B68" s="410" t="s">
        <v>292</v>
      </c>
      <c r="C68" s="303"/>
    </row>
    <row r="69" spans="1:3" s="94" customFormat="1" ht="12" customHeight="1" thickBot="1">
      <c r="A69" s="430" t="s">
        <v>331</v>
      </c>
      <c r="B69" s="518" t="s">
        <v>293</v>
      </c>
      <c r="C69" s="303"/>
    </row>
    <row r="70" spans="1:3" s="94" customFormat="1" ht="12" customHeight="1" thickBot="1">
      <c r="A70" s="431" t="s">
        <v>294</v>
      </c>
      <c r="B70" s="293" t="s">
        <v>295</v>
      </c>
      <c r="C70" s="298">
        <f>SUM(C71:C74)</f>
        <v>0</v>
      </c>
    </row>
    <row r="71" spans="1:3" s="94" customFormat="1" ht="12" customHeight="1">
      <c r="A71" s="428" t="s">
        <v>134</v>
      </c>
      <c r="B71" s="409" t="s">
        <v>296</v>
      </c>
      <c r="C71" s="303"/>
    </row>
    <row r="72" spans="1:3" s="94" customFormat="1" ht="12" customHeight="1">
      <c r="A72" s="429" t="s">
        <v>135</v>
      </c>
      <c r="B72" s="410" t="s">
        <v>297</v>
      </c>
      <c r="C72" s="303"/>
    </row>
    <row r="73" spans="1:3" s="94" customFormat="1" ht="12" customHeight="1">
      <c r="A73" s="429" t="s">
        <v>322</v>
      </c>
      <c r="B73" s="410" t="s">
        <v>298</v>
      </c>
      <c r="C73" s="303"/>
    </row>
    <row r="74" spans="1:3" s="94" customFormat="1" ht="12" customHeight="1" thickBot="1">
      <c r="A74" s="430" t="s">
        <v>323</v>
      </c>
      <c r="B74" s="411" t="s">
        <v>299</v>
      </c>
      <c r="C74" s="303"/>
    </row>
    <row r="75" spans="1:3" s="94" customFormat="1" ht="12" customHeight="1" thickBot="1">
      <c r="A75" s="431" t="s">
        <v>300</v>
      </c>
      <c r="B75" s="293" t="s">
        <v>301</v>
      </c>
      <c r="C75" s="298">
        <f>SUM(C76:C77)</f>
        <v>0</v>
      </c>
    </row>
    <row r="76" spans="1:3" s="94" customFormat="1" ht="12" customHeight="1">
      <c r="A76" s="428" t="s">
        <v>324</v>
      </c>
      <c r="B76" s="409" t="s">
        <v>302</v>
      </c>
      <c r="C76" s="303"/>
    </row>
    <row r="77" spans="1:3" s="94" customFormat="1" ht="12" customHeight="1" thickBot="1">
      <c r="A77" s="430" t="s">
        <v>325</v>
      </c>
      <c r="B77" s="411" t="s">
        <v>303</v>
      </c>
      <c r="C77" s="303"/>
    </row>
    <row r="78" spans="1:3" s="93" customFormat="1" ht="12" customHeight="1" thickBot="1">
      <c r="A78" s="431" t="s">
        <v>304</v>
      </c>
      <c r="B78" s="293" t="s">
        <v>305</v>
      </c>
      <c r="C78" s="298">
        <f>SUM(C79:C81)</f>
        <v>0</v>
      </c>
    </row>
    <row r="79" spans="1:3" s="94" customFormat="1" ht="12" customHeight="1">
      <c r="A79" s="428" t="s">
        <v>326</v>
      </c>
      <c r="B79" s="409" t="s">
        <v>306</v>
      </c>
      <c r="C79" s="303"/>
    </row>
    <row r="80" spans="1:3" s="94" customFormat="1" ht="12" customHeight="1">
      <c r="A80" s="429" t="s">
        <v>327</v>
      </c>
      <c r="B80" s="410" t="s">
        <v>307</v>
      </c>
      <c r="C80" s="303"/>
    </row>
    <row r="81" spans="1:3" s="94" customFormat="1" ht="12" customHeight="1" thickBot="1">
      <c r="A81" s="430" t="s">
        <v>328</v>
      </c>
      <c r="B81" s="411" t="s">
        <v>308</v>
      </c>
      <c r="C81" s="303"/>
    </row>
    <row r="82" spans="1:3" s="94" customFormat="1" ht="12" customHeight="1" thickBot="1">
      <c r="A82" s="431" t="s">
        <v>309</v>
      </c>
      <c r="B82" s="293" t="s">
        <v>329</v>
      </c>
      <c r="C82" s="298">
        <f>SUM(C83:C86)</f>
        <v>0</v>
      </c>
    </row>
    <row r="83" spans="1:3" s="94" customFormat="1" ht="12" customHeight="1">
      <c r="A83" s="432" t="s">
        <v>310</v>
      </c>
      <c r="B83" s="409" t="s">
        <v>311</v>
      </c>
      <c r="C83" s="303"/>
    </row>
    <row r="84" spans="1:3" s="94" customFormat="1" ht="12" customHeight="1">
      <c r="A84" s="433" t="s">
        <v>312</v>
      </c>
      <c r="B84" s="410" t="s">
        <v>313</v>
      </c>
      <c r="C84" s="303"/>
    </row>
    <row r="85" spans="1:3" s="94" customFormat="1" ht="12" customHeight="1">
      <c r="A85" s="433" t="s">
        <v>314</v>
      </c>
      <c r="B85" s="410" t="s">
        <v>315</v>
      </c>
      <c r="C85" s="303"/>
    </row>
    <row r="86" spans="1:3" s="93" customFormat="1" ht="12" customHeight="1" thickBot="1">
      <c r="A86" s="434" t="s">
        <v>316</v>
      </c>
      <c r="B86" s="411" t="s">
        <v>317</v>
      </c>
      <c r="C86" s="303"/>
    </row>
    <row r="87" spans="1:3" s="93" customFormat="1" ht="12" customHeight="1" thickBot="1">
      <c r="A87" s="431" t="s">
        <v>318</v>
      </c>
      <c r="B87" s="293" t="s">
        <v>461</v>
      </c>
      <c r="C87" s="455"/>
    </row>
    <row r="88" spans="1:3" s="93" customFormat="1" ht="12" customHeight="1" thickBot="1">
      <c r="A88" s="431" t="s">
        <v>492</v>
      </c>
      <c r="B88" s="293" t="s">
        <v>319</v>
      </c>
      <c r="C88" s="455"/>
    </row>
    <row r="89" spans="1:3" s="93" customFormat="1" ht="12" customHeight="1" thickBot="1">
      <c r="A89" s="431" t="s">
        <v>493</v>
      </c>
      <c r="B89" s="416" t="s">
        <v>464</v>
      </c>
      <c r="C89" s="304">
        <f>+C66+C70+C75+C78+C82+C88+C87</f>
        <v>0</v>
      </c>
    </row>
    <row r="90" spans="1:3" s="93" customFormat="1" ht="12" customHeight="1" thickBot="1">
      <c r="A90" s="435" t="s">
        <v>494</v>
      </c>
      <c r="B90" s="417" t="s">
        <v>495</v>
      </c>
      <c r="C90" s="304">
        <f>+C65+C89</f>
        <v>0</v>
      </c>
    </row>
    <row r="91" spans="1:3" s="94" customFormat="1" ht="15" customHeight="1" thickBot="1">
      <c r="A91" s="236"/>
      <c r="B91" s="237"/>
      <c r="C91" s="363"/>
    </row>
    <row r="92" spans="1:3" s="64" customFormat="1" ht="16.5" customHeight="1" thickBot="1">
      <c r="A92" s="240"/>
      <c r="B92" s="241" t="s">
        <v>52</v>
      </c>
      <c r="C92" s="365"/>
    </row>
    <row r="93" spans="1:3" s="95" customFormat="1" ht="12" customHeight="1" thickBot="1">
      <c r="A93" s="402" t="s">
        <v>14</v>
      </c>
      <c r="B93" s="31" t="s">
        <v>499</v>
      </c>
      <c r="C93" s="297">
        <f>+C94+C95+C96+C97+C98+C111</f>
        <v>0</v>
      </c>
    </row>
    <row r="94" spans="1:3" ht="12" customHeight="1">
      <c r="A94" s="436" t="s">
        <v>92</v>
      </c>
      <c r="B94" s="10" t="s">
        <v>44</v>
      </c>
      <c r="C94" s="299"/>
    </row>
    <row r="95" spans="1:3" ht="12" customHeight="1">
      <c r="A95" s="429" t="s">
        <v>93</v>
      </c>
      <c r="B95" s="8" t="s">
        <v>159</v>
      </c>
      <c r="C95" s="300"/>
    </row>
    <row r="96" spans="1:3" ht="12" customHeight="1">
      <c r="A96" s="429" t="s">
        <v>94</v>
      </c>
      <c r="B96" s="8" t="s">
        <v>124</v>
      </c>
      <c r="C96" s="302"/>
    </row>
    <row r="97" spans="1:3" ht="12" customHeight="1">
      <c r="A97" s="429" t="s">
        <v>95</v>
      </c>
      <c r="B97" s="11" t="s">
        <v>160</v>
      </c>
      <c r="C97" s="302"/>
    </row>
    <row r="98" spans="1:3" ht="12" customHeight="1">
      <c r="A98" s="429" t="s">
        <v>106</v>
      </c>
      <c r="B98" s="19" t="s">
        <v>161</v>
      </c>
      <c r="C98" s="302"/>
    </row>
    <row r="99" spans="1:3" ht="12" customHeight="1">
      <c r="A99" s="429" t="s">
        <v>96</v>
      </c>
      <c r="B99" s="8" t="s">
        <v>496</v>
      </c>
      <c r="C99" s="302"/>
    </row>
    <row r="100" spans="1:3" ht="12" customHeight="1">
      <c r="A100" s="429" t="s">
        <v>97</v>
      </c>
      <c r="B100" s="141" t="s">
        <v>427</v>
      </c>
      <c r="C100" s="302"/>
    </row>
    <row r="101" spans="1:3" ht="12" customHeight="1">
      <c r="A101" s="429" t="s">
        <v>107</v>
      </c>
      <c r="B101" s="141" t="s">
        <v>426</v>
      </c>
      <c r="C101" s="302"/>
    </row>
    <row r="102" spans="1:3" ht="12" customHeight="1">
      <c r="A102" s="429" t="s">
        <v>108</v>
      </c>
      <c r="B102" s="141" t="s">
        <v>335</v>
      </c>
      <c r="C102" s="302"/>
    </row>
    <row r="103" spans="1:3" ht="12" customHeight="1">
      <c r="A103" s="429" t="s">
        <v>109</v>
      </c>
      <c r="B103" s="142" t="s">
        <v>336</v>
      </c>
      <c r="C103" s="302"/>
    </row>
    <row r="104" spans="1:3" ht="12" customHeight="1">
      <c r="A104" s="429" t="s">
        <v>110</v>
      </c>
      <c r="B104" s="142" t="s">
        <v>337</v>
      </c>
      <c r="C104" s="302"/>
    </row>
    <row r="105" spans="1:3" ht="12" customHeight="1">
      <c r="A105" s="429" t="s">
        <v>112</v>
      </c>
      <c r="B105" s="141" t="s">
        <v>338</v>
      </c>
      <c r="C105" s="302"/>
    </row>
    <row r="106" spans="1:3" ht="12" customHeight="1">
      <c r="A106" s="429" t="s">
        <v>162</v>
      </c>
      <c r="B106" s="141" t="s">
        <v>339</v>
      </c>
      <c r="C106" s="302"/>
    </row>
    <row r="107" spans="1:3" ht="12" customHeight="1">
      <c r="A107" s="429" t="s">
        <v>333</v>
      </c>
      <c r="B107" s="142" t="s">
        <v>340</v>
      </c>
      <c r="C107" s="302"/>
    </row>
    <row r="108" spans="1:3" ht="12" customHeight="1">
      <c r="A108" s="437" t="s">
        <v>334</v>
      </c>
      <c r="B108" s="143" t="s">
        <v>341</v>
      </c>
      <c r="C108" s="302"/>
    </row>
    <row r="109" spans="1:3" ht="12" customHeight="1">
      <c r="A109" s="429" t="s">
        <v>424</v>
      </c>
      <c r="B109" s="143" t="s">
        <v>342</v>
      </c>
      <c r="C109" s="302"/>
    </row>
    <row r="110" spans="1:3" ht="12" customHeight="1">
      <c r="A110" s="429" t="s">
        <v>425</v>
      </c>
      <c r="B110" s="142" t="s">
        <v>343</v>
      </c>
      <c r="C110" s="300"/>
    </row>
    <row r="111" spans="1:3" ht="12" customHeight="1">
      <c r="A111" s="429" t="s">
        <v>429</v>
      </c>
      <c r="B111" s="11" t="s">
        <v>45</v>
      </c>
      <c r="C111" s="300"/>
    </row>
    <row r="112" spans="1:3" ht="12" customHeight="1">
      <c r="A112" s="430" t="s">
        <v>430</v>
      </c>
      <c r="B112" s="8" t="s">
        <v>497</v>
      </c>
      <c r="C112" s="302"/>
    </row>
    <row r="113" spans="1:3" ht="12" customHeight="1" thickBot="1">
      <c r="A113" s="438" t="s">
        <v>431</v>
      </c>
      <c r="B113" s="144" t="s">
        <v>498</v>
      </c>
      <c r="C113" s="306"/>
    </row>
    <row r="114" spans="1:3" ht="12" customHeight="1" thickBot="1">
      <c r="A114" s="32" t="s">
        <v>15</v>
      </c>
      <c r="B114" s="30" t="s">
        <v>344</v>
      </c>
      <c r="C114" s="298">
        <f>+C115+C117+C119</f>
        <v>0</v>
      </c>
    </row>
    <row r="115" spans="1:3" ht="12" customHeight="1">
      <c r="A115" s="428" t="s">
        <v>98</v>
      </c>
      <c r="B115" s="8" t="s">
        <v>207</v>
      </c>
      <c r="C115" s="301"/>
    </row>
    <row r="116" spans="1:3" ht="12" customHeight="1">
      <c r="A116" s="428" t="s">
        <v>99</v>
      </c>
      <c r="B116" s="12" t="s">
        <v>348</v>
      </c>
      <c r="C116" s="301"/>
    </row>
    <row r="117" spans="1:3" ht="12" customHeight="1">
      <c r="A117" s="428" t="s">
        <v>100</v>
      </c>
      <c r="B117" s="12" t="s">
        <v>163</v>
      </c>
      <c r="C117" s="300"/>
    </row>
    <row r="118" spans="1:3" ht="12" customHeight="1">
      <c r="A118" s="428" t="s">
        <v>101</v>
      </c>
      <c r="B118" s="12" t="s">
        <v>349</v>
      </c>
      <c r="C118" s="266"/>
    </row>
    <row r="119" spans="1:3" ht="12" customHeight="1">
      <c r="A119" s="428" t="s">
        <v>102</v>
      </c>
      <c r="B119" s="295" t="s">
        <v>210</v>
      </c>
      <c r="C119" s="266"/>
    </row>
    <row r="120" spans="1:3" ht="12" customHeight="1">
      <c r="A120" s="428" t="s">
        <v>111</v>
      </c>
      <c r="B120" s="294" t="s">
        <v>414</v>
      </c>
      <c r="C120" s="266"/>
    </row>
    <row r="121" spans="1:3" ht="12" customHeight="1">
      <c r="A121" s="428" t="s">
        <v>113</v>
      </c>
      <c r="B121" s="405" t="s">
        <v>354</v>
      </c>
      <c r="C121" s="266"/>
    </row>
    <row r="122" spans="1:3" ht="12" customHeight="1">
      <c r="A122" s="428" t="s">
        <v>164</v>
      </c>
      <c r="B122" s="142" t="s">
        <v>337</v>
      </c>
      <c r="C122" s="266"/>
    </row>
    <row r="123" spans="1:3" ht="12" customHeight="1">
      <c r="A123" s="428" t="s">
        <v>165</v>
      </c>
      <c r="B123" s="142" t="s">
        <v>353</v>
      </c>
      <c r="C123" s="266"/>
    </row>
    <row r="124" spans="1:3" ht="12" customHeight="1">
      <c r="A124" s="428" t="s">
        <v>166</v>
      </c>
      <c r="B124" s="142" t="s">
        <v>352</v>
      </c>
      <c r="C124" s="266"/>
    </row>
    <row r="125" spans="1:3" ht="12" customHeight="1">
      <c r="A125" s="428" t="s">
        <v>345</v>
      </c>
      <c r="B125" s="142" t="s">
        <v>340</v>
      </c>
      <c r="C125" s="266"/>
    </row>
    <row r="126" spans="1:3" ht="12" customHeight="1">
      <c r="A126" s="428" t="s">
        <v>346</v>
      </c>
      <c r="B126" s="142" t="s">
        <v>351</v>
      </c>
      <c r="C126" s="266"/>
    </row>
    <row r="127" spans="1:3" ht="12" customHeight="1" thickBot="1">
      <c r="A127" s="437" t="s">
        <v>347</v>
      </c>
      <c r="B127" s="142" t="s">
        <v>350</v>
      </c>
      <c r="C127" s="268"/>
    </row>
    <row r="128" spans="1:3" ht="12" customHeight="1" thickBot="1">
      <c r="A128" s="32" t="s">
        <v>16</v>
      </c>
      <c r="B128" s="126" t="s">
        <v>434</v>
      </c>
      <c r="C128" s="298">
        <f>+C93+C114</f>
        <v>0</v>
      </c>
    </row>
    <row r="129" spans="1:11" ht="12" customHeight="1" thickBot="1">
      <c r="A129" s="32" t="s">
        <v>17</v>
      </c>
      <c r="B129" s="126" t="s">
        <v>435</v>
      </c>
      <c r="C129" s="298">
        <f>+C130+C131+C132</f>
        <v>0</v>
      </c>
    </row>
    <row r="130" spans="1:11" s="95" customFormat="1" ht="12" customHeight="1">
      <c r="A130" s="428" t="s">
        <v>249</v>
      </c>
      <c r="B130" s="9" t="s">
        <v>502</v>
      </c>
      <c r="C130" s="266"/>
    </row>
    <row r="131" spans="1:11" ht="12" customHeight="1">
      <c r="A131" s="428" t="s">
        <v>250</v>
      </c>
      <c r="B131" s="9" t="s">
        <v>443</v>
      </c>
      <c r="C131" s="266"/>
    </row>
    <row r="132" spans="1:11" ht="12" customHeight="1" thickBot="1">
      <c r="A132" s="437" t="s">
        <v>251</v>
      </c>
      <c r="B132" s="7" t="s">
        <v>501</v>
      </c>
      <c r="C132" s="266"/>
    </row>
    <row r="133" spans="1:11" ht="12" customHeight="1" thickBot="1">
      <c r="A133" s="32" t="s">
        <v>18</v>
      </c>
      <c r="B133" s="126" t="s">
        <v>436</v>
      </c>
      <c r="C133" s="298">
        <f>+C134+C135+C136+C137+C138+C139</f>
        <v>0</v>
      </c>
    </row>
    <row r="134" spans="1:11" ht="12" customHeight="1">
      <c r="A134" s="428" t="s">
        <v>85</v>
      </c>
      <c r="B134" s="9" t="s">
        <v>445</v>
      </c>
      <c r="C134" s="266"/>
    </row>
    <row r="135" spans="1:11" ht="12" customHeight="1">
      <c r="A135" s="428" t="s">
        <v>86</v>
      </c>
      <c r="B135" s="9" t="s">
        <v>437</v>
      </c>
      <c r="C135" s="266"/>
    </row>
    <row r="136" spans="1:11" ht="12" customHeight="1">
      <c r="A136" s="428" t="s">
        <v>87</v>
      </c>
      <c r="B136" s="9" t="s">
        <v>438</v>
      </c>
      <c r="C136" s="266"/>
    </row>
    <row r="137" spans="1:11" ht="12" customHeight="1">
      <c r="A137" s="428" t="s">
        <v>151</v>
      </c>
      <c r="B137" s="9" t="s">
        <v>500</v>
      </c>
      <c r="C137" s="266"/>
    </row>
    <row r="138" spans="1:11" ht="12" customHeight="1">
      <c r="A138" s="428" t="s">
        <v>152</v>
      </c>
      <c r="B138" s="9" t="s">
        <v>440</v>
      </c>
      <c r="C138" s="266"/>
    </row>
    <row r="139" spans="1:11" s="95" customFormat="1" ht="12" customHeight="1" thickBot="1">
      <c r="A139" s="437" t="s">
        <v>153</v>
      </c>
      <c r="B139" s="7" t="s">
        <v>441</v>
      </c>
      <c r="C139" s="266"/>
    </row>
    <row r="140" spans="1:11" ht="12" customHeight="1" thickBot="1">
      <c r="A140" s="32" t="s">
        <v>19</v>
      </c>
      <c r="B140" s="126" t="s">
        <v>527</v>
      </c>
      <c r="C140" s="304">
        <f>+C141+C142+C144+C145+C143</f>
        <v>127075</v>
      </c>
      <c r="K140" s="248"/>
    </row>
    <row r="141" spans="1:11">
      <c r="A141" s="428" t="s">
        <v>88</v>
      </c>
      <c r="B141" s="9" t="s">
        <v>355</v>
      </c>
      <c r="C141" s="266"/>
    </row>
    <row r="142" spans="1:11" ht="12" customHeight="1">
      <c r="A142" s="428" t="s">
        <v>89</v>
      </c>
      <c r="B142" s="9" t="s">
        <v>356</v>
      </c>
      <c r="C142" s="266"/>
    </row>
    <row r="143" spans="1:11" s="95" customFormat="1" ht="12" customHeight="1">
      <c r="A143" s="428" t="s">
        <v>269</v>
      </c>
      <c r="B143" s="9" t="s">
        <v>526</v>
      </c>
      <c r="C143" s="266">
        <f>126825+250</f>
        <v>127075</v>
      </c>
    </row>
    <row r="144" spans="1:11" s="95" customFormat="1" ht="12" customHeight="1">
      <c r="A144" s="428" t="s">
        <v>270</v>
      </c>
      <c r="B144" s="9" t="s">
        <v>450</v>
      </c>
      <c r="C144" s="266"/>
    </row>
    <row r="145" spans="1:3" s="95" customFormat="1" ht="12" customHeight="1" thickBot="1">
      <c r="A145" s="437" t="s">
        <v>271</v>
      </c>
      <c r="B145" s="7" t="s">
        <v>375</v>
      </c>
      <c r="C145" s="266"/>
    </row>
    <row r="146" spans="1:3" s="95" customFormat="1" ht="12" customHeight="1" thickBot="1">
      <c r="A146" s="32" t="s">
        <v>20</v>
      </c>
      <c r="B146" s="126" t="s">
        <v>451</v>
      </c>
      <c r="C146" s="307">
        <f>+C147+C148+C149+C150+C151</f>
        <v>0</v>
      </c>
    </row>
    <row r="147" spans="1:3" s="95" customFormat="1" ht="12" customHeight="1">
      <c r="A147" s="428" t="s">
        <v>90</v>
      </c>
      <c r="B147" s="9" t="s">
        <v>446</v>
      </c>
      <c r="C147" s="266"/>
    </row>
    <row r="148" spans="1:3" s="95" customFormat="1" ht="12" customHeight="1">
      <c r="A148" s="428" t="s">
        <v>91</v>
      </c>
      <c r="B148" s="9" t="s">
        <v>453</v>
      </c>
      <c r="C148" s="266"/>
    </row>
    <row r="149" spans="1:3" s="95" customFormat="1" ht="12" customHeight="1">
      <c r="A149" s="428" t="s">
        <v>281</v>
      </c>
      <c r="B149" s="9" t="s">
        <v>448</v>
      </c>
      <c r="C149" s="266"/>
    </row>
    <row r="150" spans="1:3" ht="12.75" customHeight="1">
      <c r="A150" s="428" t="s">
        <v>282</v>
      </c>
      <c r="B150" s="9" t="s">
        <v>503</v>
      </c>
      <c r="C150" s="266"/>
    </row>
    <row r="151" spans="1:3" ht="12.75" customHeight="1" thickBot="1">
      <c r="A151" s="437" t="s">
        <v>452</v>
      </c>
      <c r="B151" s="7" t="s">
        <v>455</v>
      </c>
      <c r="C151" s="268"/>
    </row>
    <row r="152" spans="1:3" ht="12.75" customHeight="1" thickBot="1">
      <c r="A152" s="491" t="s">
        <v>21</v>
      </c>
      <c r="B152" s="126" t="s">
        <v>456</v>
      </c>
      <c r="C152" s="307"/>
    </row>
    <row r="153" spans="1:3" ht="12" customHeight="1" thickBot="1">
      <c r="A153" s="491" t="s">
        <v>22</v>
      </c>
      <c r="B153" s="126" t="s">
        <v>457</v>
      </c>
      <c r="C153" s="307"/>
    </row>
    <row r="154" spans="1:3" ht="15" customHeight="1" thickBot="1">
      <c r="A154" s="32" t="s">
        <v>23</v>
      </c>
      <c r="B154" s="126" t="s">
        <v>459</v>
      </c>
      <c r="C154" s="419">
        <f>+C129+C133+C140+C146+C152+C153</f>
        <v>127075</v>
      </c>
    </row>
    <row r="155" spans="1:3" ht="13.5" thickBot="1">
      <c r="A155" s="439" t="s">
        <v>24</v>
      </c>
      <c r="B155" s="376" t="s">
        <v>458</v>
      </c>
      <c r="C155" s="419">
        <f>+C128+C154</f>
        <v>127075</v>
      </c>
    </row>
    <row r="156" spans="1:3" ht="15" customHeight="1" thickBot="1">
      <c r="A156" s="381"/>
      <c r="B156" s="382"/>
      <c r="C156" s="383"/>
    </row>
    <row r="157" spans="1:3" ht="14.25" customHeight="1" thickBot="1">
      <c r="A157" s="245" t="s">
        <v>504</v>
      </c>
      <c r="B157" s="246"/>
      <c r="C157" s="124"/>
    </row>
    <row r="158" spans="1:3" ht="13.5" thickBot="1">
      <c r="A158" s="245" t="s">
        <v>181</v>
      </c>
      <c r="B158" s="246"/>
      <c r="C158" s="12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Normal="100" workbookViewId="0">
      <selection activeCell="C2" sqref="C2"/>
    </sheetView>
  </sheetViews>
  <sheetFormatPr defaultRowHeight="12.75"/>
  <cols>
    <col min="1" max="1" width="13.83203125" style="243" customWidth="1"/>
    <col min="2" max="2" width="79.1640625" style="244" customWidth="1"/>
    <col min="3" max="3" width="25" style="244" customWidth="1"/>
    <col min="4" max="16384" width="9.33203125" style="244"/>
  </cols>
  <sheetData>
    <row r="1" spans="1:3" s="223" customFormat="1" ht="21" customHeight="1" thickBot="1">
      <c r="A1" s="222"/>
      <c r="B1" s="224"/>
      <c r="C1" s="448" t="str">
        <f>+CONCATENATE("9.2. melléklet a 2/",LEFT(ÖSSZEFÜGGÉSEK!A5,4),". (II.16.) önkormányzati rendelethez")</f>
        <v>9.2. melléklet a 2/2016. (II.16.) önkormányzati rendelethez</v>
      </c>
    </row>
    <row r="2" spans="1:3" s="449" customFormat="1" ht="25.5" customHeight="1">
      <c r="A2" s="400" t="s">
        <v>179</v>
      </c>
      <c r="B2" s="354" t="s">
        <v>707</v>
      </c>
      <c r="C2" s="368" t="s">
        <v>54</v>
      </c>
    </row>
    <row r="3" spans="1:3" s="449" customFormat="1" ht="24.75" thickBot="1">
      <c r="A3" s="442" t="s">
        <v>178</v>
      </c>
      <c r="B3" s="355" t="s">
        <v>383</v>
      </c>
      <c r="C3" s="369"/>
    </row>
    <row r="4" spans="1:3" s="450" customFormat="1" ht="15.95" customHeight="1" thickBot="1">
      <c r="A4" s="226"/>
      <c r="B4" s="226"/>
      <c r="C4" s="227" t="s">
        <v>49</v>
      </c>
    </row>
    <row r="5" spans="1:3" ht="13.5" thickBot="1">
      <c r="A5" s="401" t="s">
        <v>180</v>
      </c>
      <c r="B5" s="228" t="s">
        <v>550</v>
      </c>
      <c r="C5" s="229" t="s">
        <v>50</v>
      </c>
    </row>
    <row r="6" spans="1:3" s="451" customFormat="1" ht="12.95" customHeight="1" thickBot="1">
      <c r="A6" s="201"/>
      <c r="B6" s="202" t="s">
        <v>479</v>
      </c>
      <c r="C6" s="203" t="s">
        <v>480</v>
      </c>
    </row>
    <row r="7" spans="1:3" s="451" customFormat="1" ht="15.95" customHeight="1" thickBot="1">
      <c r="A7" s="230"/>
      <c r="B7" s="231" t="s">
        <v>51</v>
      </c>
      <c r="C7" s="232"/>
    </row>
    <row r="8" spans="1:3" s="370" customFormat="1" ht="12" customHeight="1" thickBot="1">
      <c r="A8" s="201" t="s">
        <v>14</v>
      </c>
      <c r="B8" s="233" t="s">
        <v>505</v>
      </c>
      <c r="C8" s="317">
        <f>SUM(C9:C19)</f>
        <v>0</v>
      </c>
    </row>
    <row r="9" spans="1:3" s="370" customFormat="1" ht="12" customHeight="1">
      <c r="A9" s="443" t="s">
        <v>92</v>
      </c>
      <c r="B9" s="10" t="s">
        <v>258</v>
      </c>
      <c r="C9" s="359"/>
    </row>
    <row r="10" spans="1:3" s="370" customFormat="1" ht="12" customHeight="1">
      <c r="A10" s="444" t="s">
        <v>93</v>
      </c>
      <c r="B10" s="8" t="s">
        <v>259</v>
      </c>
      <c r="C10" s="315"/>
    </row>
    <row r="11" spans="1:3" s="370" customFormat="1" ht="12" customHeight="1">
      <c r="A11" s="444" t="s">
        <v>94</v>
      </c>
      <c r="B11" s="8" t="s">
        <v>260</v>
      </c>
      <c r="C11" s="315"/>
    </row>
    <row r="12" spans="1:3" s="370" customFormat="1" ht="12" customHeight="1">
      <c r="A12" s="444" t="s">
        <v>95</v>
      </c>
      <c r="B12" s="8" t="s">
        <v>261</v>
      </c>
      <c r="C12" s="315"/>
    </row>
    <row r="13" spans="1:3" s="370" customFormat="1" ht="12" customHeight="1">
      <c r="A13" s="444" t="s">
        <v>133</v>
      </c>
      <c r="B13" s="8" t="s">
        <v>262</v>
      </c>
      <c r="C13" s="315"/>
    </row>
    <row r="14" spans="1:3" s="370" customFormat="1" ht="12" customHeight="1">
      <c r="A14" s="444" t="s">
        <v>96</v>
      </c>
      <c r="B14" s="8" t="s">
        <v>385</v>
      </c>
      <c r="C14" s="315"/>
    </row>
    <row r="15" spans="1:3" s="370" customFormat="1" ht="12" customHeight="1">
      <c r="A15" s="444" t="s">
        <v>97</v>
      </c>
      <c r="B15" s="7" t="s">
        <v>386</v>
      </c>
      <c r="C15" s="315"/>
    </row>
    <row r="16" spans="1:3" s="370" customFormat="1" ht="12" customHeight="1">
      <c r="A16" s="444" t="s">
        <v>107</v>
      </c>
      <c r="B16" s="8" t="s">
        <v>265</v>
      </c>
      <c r="C16" s="360"/>
    </row>
    <row r="17" spans="1:3" s="452" customFormat="1" ht="12" customHeight="1">
      <c r="A17" s="444" t="s">
        <v>108</v>
      </c>
      <c r="B17" s="8" t="s">
        <v>266</v>
      </c>
      <c r="C17" s="315"/>
    </row>
    <row r="18" spans="1:3" s="452" customFormat="1" ht="12" customHeight="1">
      <c r="A18" s="444" t="s">
        <v>109</v>
      </c>
      <c r="B18" s="8" t="s">
        <v>422</v>
      </c>
      <c r="C18" s="316"/>
    </row>
    <row r="19" spans="1:3" s="452" customFormat="1" ht="12" customHeight="1" thickBot="1">
      <c r="A19" s="444" t="s">
        <v>110</v>
      </c>
      <c r="B19" s="7" t="s">
        <v>267</v>
      </c>
      <c r="C19" s="316"/>
    </row>
    <row r="20" spans="1:3" s="370" customFormat="1" ht="12" customHeight="1" thickBot="1">
      <c r="A20" s="201" t="s">
        <v>15</v>
      </c>
      <c r="B20" s="233" t="s">
        <v>387</v>
      </c>
      <c r="C20" s="317">
        <f>SUM(C21:C23)</f>
        <v>0</v>
      </c>
    </row>
    <row r="21" spans="1:3" s="452" customFormat="1" ht="12" customHeight="1">
      <c r="A21" s="444" t="s">
        <v>98</v>
      </c>
      <c r="B21" s="9" t="s">
        <v>239</v>
      </c>
      <c r="C21" s="315"/>
    </row>
    <row r="22" spans="1:3" s="452" customFormat="1" ht="12" customHeight="1">
      <c r="A22" s="444" t="s">
        <v>99</v>
      </c>
      <c r="B22" s="8" t="s">
        <v>388</v>
      </c>
      <c r="C22" s="315"/>
    </row>
    <row r="23" spans="1:3" s="452" customFormat="1" ht="12" customHeight="1">
      <c r="A23" s="444" t="s">
        <v>100</v>
      </c>
      <c r="B23" s="8" t="s">
        <v>389</v>
      </c>
      <c r="C23" s="315"/>
    </row>
    <row r="24" spans="1:3" s="452" customFormat="1" ht="12" customHeight="1" thickBot="1">
      <c r="A24" s="444" t="s">
        <v>101</v>
      </c>
      <c r="B24" s="8" t="s">
        <v>506</v>
      </c>
      <c r="C24" s="315"/>
    </row>
    <row r="25" spans="1:3" s="452" customFormat="1" ht="12" customHeight="1" thickBot="1">
      <c r="A25" s="206" t="s">
        <v>16</v>
      </c>
      <c r="B25" s="126" t="s">
        <v>150</v>
      </c>
      <c r="C25" s="344"/>
    </row>
    <row r="26" spans="1:3" s="452" customFormat="1" ht="12" customHeight="1" thickBot="1">
      <c r="A26" s="206" t="s">
        <v>17</v>
      </c>
      <c r="B26" s="126" t="s">
        <v>507</v>
      </c>
      <c r="C26" s="317">
        <f>+C27+C28+C29</f>
        <v>0</v>
      </c>
    </row>
    <row r="27" spans="1:3" s="452" customFormat="1" ht="12" customHeight="1">
      <c r="A27" s="445" t="s">
        <v>249</v>
      </c>
      <c r="B27" s="446" t="s">
        <v>244</v>
      </c>
      <c r="C27" s="80"/>
    </row>
    <row r="28" spans="1:3" s="452" customFormat="1" ht="12" customHeight="1">
      <c r="A28" s="445" t="s">
        <v>250</v>
      </c>
      <c r="B28" s="446" t="s">
        <v>388</v>
      </c>
      <c r="C28" s="315"/>
    </row>
    <row r="29" spans="1:3" s="452" customFormat="1" ht="12" customHeight="1">
      <c r="A29" s="445" t="s">
        <v>251</v>
      </c>
      <c r="B29" s="447" t="s">
        <v>391</v>
      </c>
      <c r="C29" s="315"/>
    </row>
    <row r="30" spans="1:3" s="452" customFormat="1" ht="12" customHeight="1" thickBot="1">
      <c r="A30" s="444" t="s">
        <v>252</v>
      </c>
      <c r="B30" s="140" t="s">
        <v>508</v>
      </c>
      <c r="C30" s="83"/>
    </row>
    <row r="31" spans="1:3" s="452" customFormat="1" ht="12" customHeight="1" thickBot="1">
      <c r="A31" s="206" t="s">
        <v>18</v>
      </c>
      <c r="B31" s="126" t="s">
        <v>392</v>
      </c>
      <c r="C31" s="317">
        <f>+C32+C33+C34</f>
        <v>0</v>
      </c>
    </row>
    <row r="32" spans="1:3" s="452" customFormat="1" ht="12" customHeight="1">
      <c r="A32" s="445" t="s">
        <v>85</v>
      </c>
      <c r="B32" s="446" t="s">
        <v>272</v>
      </c>
      <c r="C32" s="80"/>
    </row>
    <row r="33" spans="1:3" s="452" customFormat="1" ht="12" customHeight="1">
      <c r="A33" s="445" t="s">
        <v>86</v>
      </c>
      <c r="B33" s="447" t="s">
        <v>273</v>
      </c>
      <c r="C33" s="318"/>
    </row>
    <row r="34" spans="1:3" s="452" customFormat="1" ht="12" customHeight="1" thickBot="1">
      <c r="A34" s="444" t="s">
        <v>87</v>
      </c>
      <c r="B34" s="140" t="s">
        <v>274</v>
      </c>
      <c r="C34" s="83"/>
    </row>
    <row r="35" spans="1:3" s="370" customFormat="1" ht="12" customHeight="1" thickBot="1">
      <c r="A35" s="206" t="s">
        <v>19</v>
      </c>
      <c r="B35" s="126" t="s">
        <v>360</v>
      </c>
      <c r="C35" s="344"/>
    </row>
    <row r="36" spans="1:3" s="370" customFormat="1" ht="12" customHeight="1" thickBot="1">
      <c r="A36" s="206" t="s">
        <v>20</v>
      </c>
      <c r="B36" s="126" t="s">
        <v>393</v>
      </c>
      <c r="C36" s="361"/>
    </row>
    <row r="37" spans="1:3" s="370" customFormat="1" ht="12" customHeight="1" thickBot="1">
      <c r="A37" s="201" t="s">
        <v>21</v>
      </c>
      <c r="B37" s="126" t="s">
        <v>394</v>
      </c>
      <c r="C37" s="362">
        <f>+C8+C20+C25+C26+C31+C35+C36</f>
        <v>0</v>
      </c>
    </row>
    <row r="38" spans="1:3" s="370" customFormat="1" ht="12" customHeight="1" thickBot="1">
      <c r="A38" s="234" t="s">
        <v>22</v>
      </c>
      <c r="B38" s="126" t="s">
        <v>395</v>
      </c>
      <c r="C38" s="362">
        <f>+C39+C40+C41</f>
        <v>93600</v>
      </c>
    </row>
    <row r="39" spans="1:3" s="370" customFormat="1" ht="12" customHeight="1">
      <c r="A39" s="445" t="s">
        <v>396</v>
      </c>
      <c r="B39" s="446" t="s">
        <v>217</v>
      </c>
      <c r="C39" s="80">
        <v>450</v>
      </c>
    </row>
    <row r="40" spans="1:3" s="370" customFormat="1" ht="12" customHeight="1">
      <c r="A40" s="445" t="s">
        <v>397</v>
      </c>
      <c r="B40" s="447" t="s">
        <v>2</v>
      </c>
      <c r="C40" s="318"/>
    </row>
    <row r="41" spans="1:3" s="452" customFormat="1" ht="12" customHeight="1" thickBot="1">
      <c r="A41" s="444" t="s">
        <v>398</v>
      </c>
      <c r="B41" s="140" t="s">
        <v>399</v>
      </c>
      <c r="C41" s="83">
        <v>93150</v>
      </c>
    </row>
    <row r="42" spans="1:3" s="452" customFormat="1" ht="15" customHeight="1" thickBot="1">
      <c r="A42" s="234" t="s">
        <v>23</v>
      </c>
      <c r="B42" s="235" t="s">
        <v>400</v>
      </c>
      <c r="C42" s="365">
        <f>+C37+C38</f>
        <v>93600</v>
      </c>
    </row>
    <row r="43" spans="1:3" s="452" customFormat="1" ht="15" customHeight="1">
      <c r="A43" s="236"/>
      <c r="B43" s="237"/>
      <c r="C43" s="363"/>
    </row>
    <row r="44" spans="1:3" ht="13.5" thickBot="1">
      <c r="A44" s="238"/>
      <c r="B44" s="239"/>
      <c r="C44" s="364"/>
    </row>
    <row r="45" spans="1:3" s="451" customFormat="1" ht="16.5" customHeight="1" thickBot="1">
      <c r="A45" s="240"/>
      <c r="B45" s="241" t="s">
        <v>52</v>
      </c>
      <c r="C45" s="365"/>
    </row>
    <row r="46" spans="1:3" s="453" customFormat="1" ht="12" customHeight="1" thickBot="1">
      <c r="A46" s="206" t="s">
        <v>14</v>
      </c>
      <c r="B46" s="126" t="s">
        <v>401</v>
      </c>
      <c r="C46" s="317">
        <f>SUM(C47:C51)</f>
        <v>93219</v>
      </c>
    </row>
    <row r="47" spans="1:3" ht="12" customHeight="1">
      <c r="A47" s="444" t="s">
        <v>92</v>
      </c>
      <c r="B47" s="9" t="s">
        <v>44</v>
      </c>
      <c r="C47" s="80">
        <v>61341</v>
      </c>
    </row>
    <row r="48" spans="1:3" ht="12" customHeight="1">
      <c r="A48" s="444" t="s">
        <v>93</v>
      </c>
      <c r="B48" s="8" t="s">
        <v>159</v>
      </c>
      <c r="C48" s="82">
        <v>16450</v>
      </c>
    </row>
    <row r="49" spans="1:3" ht="12" customHeight="1">
      <c r="A49" s="444" t="s">
        <v>94</v>
      </c>
      <c r="B49" s="8" t="s">
        <v>124</v>
      </c>
      <c r="C49" s="82">
        <v>15428</v>
      </c>
    </row>
    <row r="50" spans="1:3" ht="12" customHeight="1">
      <c r="A50" s="444" t="s">
        <v>95</v>
      </c>
      <c r="B50" s="8" t="s">
        <v>160</v>
      </c>
      <c r="C50" s="82"/>
    </row>
    <row r="51" spans="1:3" ht="12" customHeight="1" thickBot="1">
      <c r="A51" s="444" t="s">
        <v>133</v>
      </c>
      <c r="B51" s="8" t="s">
        <v>161</v>
      </c>
      <c r="C51" s="82"/>
    </row>
    <row r="52" spans="1:3" ht="12" customHeight="1" thickBot="1">
      <c r="A52" s="206" t="s">
        <v>15</v>
      </c>
      <c r="B52" s="126" t="s">
        <v>402</v>
      </c>
      <c r="C52" s="317">
        <f>SUM(C53:C55)</f>
        <v>381</v>
      </c>
    </row>
    <row r="53" spans="1:3" s="453" customFormat="1" ht="12" customHeight="1">
      <c r="A53" s="444" t="s">
        <v>98</v>
      </c>
      <c r="B53" s="9" t="s">
        <v>207</v>
      </c>
      <c r="C53" s="80">
        <v>381</v>
      </c>
    </row>
    <row r="54" spans="1:3" ht="12" customHeight="1">
      <c r="A54" s="444" t="s">
        <v>99</v>
      </c>
      <c r="B54" s="8" t="s">
        <v>163</v>
      </c>
      <c r="C54" s="82"/>
    </row>
    <row r="55" spans="1:3" ht="12" customHeight="1">
      <c r="A55" s="444" t="s">
        <v>100</v>
      </c>
      <c r="B55" s="8" t="s">
        <v>53</v>
      </c>
      <c r="C55" s="82"/>
    </row>
    <row r="56" spans="1:3" ht="12" customHeight="1" thickBot="1">
      <c r="A56" s="444" t="s">
        <v>101</v>
      </c>
      <c r="B56" s="8" t="s">
        <v>509</v>
      </c>
      <c r="C56" s="82"/>
    </row>
    <row r="57" spans="1:3" ht="12" customHeight="1" thickBot="1">
      <c r="A57" s="206" t="s">
        <v>16</v>
      </c>
      <c r="B57" s="126" t="s">
        <v>10</v>
      </c>
      <c r="C57" s="344"/>
    </row>
    <row r="58" spans="1:3" ht="15" customHeight="1" thickBot="1">
      <c r="A58" s="206" t="s">
        <v>17</v>
      </c>
      <c r="B58" s="242" t="s">
        <v>515</v>
      </c>
      <c r="C58" s="366">
        <f>+C46+C52+C57</f>
        <v>93600</v>
      </c>
    </row>
    <row r="59" spans="1:3" ht="13.5" thickBot="1">
      <c r="C59" s="367"/>
    </row>
    <row r="60" spans="1:3" ht="15" customHeight="1" thickBot="1">
      <c r="A60" s="245" t="s">
        <v>504</v>
      </c>
      <c r="B60" s="246"/>
      <c r="C60" s="124">
        <v>25</v>
      </c>
    </row>
    <row r="61" spans="1:3" ht="14.25" customHeight="1" thickBot="1">
      <c r="A61" s="245" t="s">
        <v>181</v>
      </c>
      <c r="B61" s="246"/>
      <c r="C61" s="124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0"/>
  <sheetViews>
    <sheetView tabSelected="1" view="pageBreakPreview" zoomScaleNormal="100" zoomScaleSheetLayoutView="100" workbookViewId="0">
      <selection activeCell="B6" sqref="B6"/>
    </sheetView>
  </sheetViews>
  <sheetFormatPr defaultRowHeight="15.75"/>
  <cols>
    <col min="1" max="1" width="9.5" style="377" customWidth="1"/>
    <col min="2" max="2" width="91.6640625" style="377" customWidth="1"/>
    <col min="3" max="3" width="21.6640625" style="378" customWidth="1"/>
    <col min="4" max="4" width="9" style="406" customWidth="1"/>
    <col min="5" max="16384" width="9.33203125" style="406"/>
  </cols>
  <sheetData>
    <row r="1" spans="1:3">
      <c r="C1" s="378" t="s">
        <v>715</v>
      </c>
    </row>
    <row r="2" spans="1:3" ht="15.95" customHeight="1">
      <c r="A2" s="674" t="s">
        <v>11</v>
      </c>
      <c r="B2" s="674"/>
      <c r="C2" s="674"/>
    </row>
    <row r="3" spans="1:3" ht="15.95" customHeight="1" thickBot="1">
      <c r="A3" s="675" t="s">
        <v>137</v>
      </c>
      <c r="B3" s="675"/>
      <c r="C3" s="308" t="s">
        <v>208</v>
      </c>
    </row>
    <row r="4" spans="1:3" ht="38.1" customHeight="1" thickBot="1">
      <c r="A4" s="23" t="s">
        <v>65</v>
      </c>
      <c r="B4" s="24" t="s">
        <v>13</v>
      </c>
      <c r="C4" s="37" t="str">
        <f>+CONCATENATE(LEFT(ÖSSZEFÜGGÉSEK!A5,4),". évi előirányzat")</f>
        <v>2016. évi előirányzat</v>
      </c>
    </row>
    <row r="5" spans="1:3" s="407" customFormat="1" ht="12" customHeight="1" thickBot="1">
      <c r="A5" s="402"/>
      <c r="B5" s="403" t="s">
        <v>479</v>
      </c>
      <c r="C5" s="404" t="s">
        <v>480</v>
      </c>
    </row>
    <row r="6" spans="1:3" s="408" customFormat="1" ht="12" customHeight="1" thickBot="1">
      <c r="A6" s="20" t="s">
        <v>14</v>
      </c>
      <c r="B6" s="21" t="s">
        <v>233</v>
      </c>
      <c r="C6" s="298">
        <f>+C7+C8+C9+C10+C11+C12</f>
        <v>223602</v>
      </c>
    </row>
    <row r="7" spans="1:3" s="408" customFormat="1" ht="12" customHeight="1">
      <c r="A7" s="15" t="s">
        <v>92</v>
      </c>
      <c r="B7" s="409" t="s">
        <v>234</v>
      </c>
      <c r="C7" s="301">
        <v>114152</v>
      </c>
    </row>
    <row r="8" spans="1:3" s="408" customFormat="1" ht="12" customHeight="1">
      <c r="A8" s="14" t="s">
        <v>93</v>
      </c>
      <c r="B8" s="410" t="s">
        <v>235</v>
      </c>
      <c r="C8" s="300">
        <v>47922</v>
      </c>
    </row>
    <row r="9" spans="1:3" s="408" customFormat="1" ht="12" customHeight="1">
      <c r="A9" s="14" t="s">
        <v>94</v>
      </c>
      <c r="B9" s="410" t="s">
        <v>536</v>
      </c>
      <c r="C9" s="300">
        <v>53969</v>
      </c>
    </row>
    <row r="10" spans="1:3" s="408" customFormat="1" ht="12" customHeight="1">
      <c r="A10" s="14" t="s">
        <v>95</v>
      </c>
      <c r="B10" s="410" t="s">
        <v>237</v>
      </c>
      <c r="C10" s="300">
        <v>7559</v>
      </c>
    </row>
    <row r="11" spans="1:3" s="408" customFormat="1" ht="12" customHeight="1">
      <c r="A11" s="14" t="s">
        <v>133</v>
      </c>
      <c r="B11" s="294" t="s">
        <v>418</v>
      </c>
      <c r="C11" s="300"/>
    </row>
    <row r="12" spans="1:3" s="408" customFormat="1" ht="12" customHeight="1" thickBot="1">
      <c r="A12" s="16" t="s">
        <v>96</v>
      </c>
      <c r="B12" s="295" t="s">
        <v>419</v>
      </c>
      <c r="C12" s="300"/>
    </row>
    <row r="13" spans="1:3" s="408" customFormat="1" ht="12" customHeight="1" thickBot="1">
      <c r="A13" s="20" t="s">
        <v>15</v>
      </c>
      <c r="B13" s="293" t="s">
        <v>238</v>
      </c>
      <c r="C13" s="298">
        <f>+C14+C15+C16+C17+C18</f>
        <v>47194</v>
      </c>
    </row>
    <row r="14" spans="1:3" s="408" customFormat="1" ht="12" customHeight="1">
      <c r="A14" s="15" t="s">
        <v>98</v>
      </c>
      <c r="B14" s="409" t="s">
        <v>239</v>
      </c>
      <c r="C14" s="301"/>
    </row>
    <row r="15" spans="1:3" s="408" customFormat="1" ht="12" customHeight="1">
      <c r="A15" s="14" t="s">
        <v>99</v>
      </c>
      <c r="B15" s="410" t="s">
        <v>240</v>
      </c>
      <c r="C15" s="300"/>
    </row>
    <row r="16" spans="1:3" s="408" customFormat="1" ht="12" customHeight="1">
      <c r="A16" s="14" t="s">
        <v>100</v>
      </c>
      <c r="B16" s="410" t="s">
        <v>408</v>
      </c>
      <c r="C16" s="300"/>
    </row>
    <row r="17" spans="1:3" s="408" customFormat="1" ht="12" customHeight="1">
      <c r="A17" s="14" t="s">
        <v>101</v>
      </c>
      <c r="B17" s="410" t="s">
        <v>409</v>
      </c>
      <c r="C17" s="300"/>
    </row>
    <row r="18" spans="1:3" s="408" customFormat="1" ht="12" customHeight="1">
      <c r="A18" s="14" t="s">
        <v>102</v>
      </c>
      <c r="B18" s="410" t="s">
        <v>241</v>
      </c>
      <c r="C18" s="300">
        <f>5000+39927+2267</f>
        <v>47194</v>
      </c>
    </row>
    <row r="19" spans="1:3" s="408" customFormat="1" ht="12" customHeight="1" thickBot="1">
      <c r="A19" s="16" t="s">
        <v>111</v>
      </c>
      <c r="B19" s="295" t="s">
        <v>242</v>
      </c>
      <c r="C19" s="302"/>
    </row>
    <row r="20" spans="1:3" s="408" customFormat="1" ht="12" customHeight="1" thickBot="1">
      <c r="A20" s="20" t="s">
        <v>16</v>
      </c>
      <c r="B20" s="21" t="s">
        <v>243</v>
      </c>
      <c r="C20" s="298">
        <f>+C21+C22+C23+C24+C25</f>
        <v>0</v>
      </c>
    </row>
    <row r="21" spans="1:3" s="408" customFormat="1" ht="12" customHeight="1">
      <c r="A21" s="15" t="s">
        <v>81</v>
      </c>
      <c r="B21" s="409" t="s">
        <v>244</v>
      </c>
      <c r="C21" s="301"/>
    </row>
    <row r="22" spans="1:3" s="408" customFormat="1" ht="12" customHeight="1">
      <c r="A22" s="14" t="s">
        <v>82</v>
      </c>
      <c r="B22" s="410" t="s">
        <v>245</v>
      </c>
      <c r="C22" s="300"/>
    </row>
    <row r="23" spans="1:3" s="408" customFormat="1" ht="12" customHeight="1">
      <c r="A23" s="14" t="s">
        <v>83</v>
      </c>
      <c r="B23" s="410" t="s">
        <v>410</v>
      </c>
      <c r="C23" s="300"/>
    </row>
    <row r="24" spans="1:3" s="408" customFormat="1" ht="12" customHeight="1">
      <c r="A24" s="14" t="s">
        <v>84</v>
      </c>
      <c r="B24" s="410" t="s">
        <v>411</v>
      </c>
      <c r="C24" s="300"/>
    </row>
    <row r="25" spans="1:3" s="408" customFormat="1" ht="12" customHeight="1">
      <c r="A25" s="14" t="s">
        <v>147</v>
      </c>
      <c r="B25" s="410" t="s">
        <v>246</v>
      </c>
      <c r="C25" s="300"/>
    </row>
    <row r="26" spans="1:3" s="408" customFormat="1" ht="12" customHeight="1" thickBot="1">
      <c r="A26" s="16" t="s">
        <v>148</v>
      </c>
      <c r="B26" s="411" t="s">
        <v>247</v>
      </c>
      <c r="C26" s="302"/>
    </row>
    <row r="27" spans="1:3" s="408" customFormat="1" ht="12" customHeight="1" thickBot="1">
      <c r="A27" s="20" t="s">
        <v>149</v>
      </c>
      <c r="B27" s="21" t="s">
        <v>537</v>
      </c>
      <c r="C27" s="304">
        <f>SUM(C28:C34)</f>
        <v>220250</v>
      </c>
    </row>
    <row r="28" spans="1:3" s="408" customFormat="1" ht="12" customHeight="1">
      <c r="A28" s="15" t="s">
        <v>249</v>
      </c>
      <c r="B28" s="409" t="s">
        <v>541</v>
      </c>
      <c r="C28" s="301">
        <f>136000+12500</f>
        <v>148500</v>
      </c>
    </row>
    <row r="29" spans="1:3" s="408" customFormat="1" ht="12" customHeight="1">
      <c r="A29" s="14" t="s">
        <v>250</v>
      </c>
      <c r="B29" s="410" t="s">
        <v>542</v>
      </c>
      <c r="C29" s="300">
        <v>20500</v>
      </c>
    </row>
    <row r="30" spans="1:3" s="408" customFormat="1" ht="12" customHeight="1">
      <c r="A30" s="14" t="s">
        <v>251</v>
      </c>
      <c r="B30" s="410" t="s">
        <v>543</v>
      </c>
      <c r="C30" s="300">
        <v>30000</v>
      </c>
    </row>
    <row r="31" spans="1:3" s="408" customFormat="1" ht="12" customHeight="1">
      <c r="A31" s="14" t="s">
        <v>252</v>
      </c>
      <c r="B31" s="410" t="s">
        <v>544</v>
      </c>
      <c r="C31" s="300">
        <v>450</v>
      </c>
    </row>
    <row r="32" spans="1:3" s="408" customFormat="1" ht="12" customHeight="1">
      <c r="A32" s="14" t="s">
        <v>538</v>
      </c>
      <c r="B32" s="410" t="s">
        <v>253</v>
      </c>
      <c r="C32" s="300">
        <v>6800</v>
      </c>
    </row>
    <row r="33" spans="1:3" s="408" customFormat="1" ht="12" customHeight="1">
      <c r="A33" s="14" t="s">
        <v>539</v>
      </c>
      <c r="B33" s="410" t="s">
        <v>254</v>
      </c>
      <c r="C33" s="300">
        <v>13200</v>
      </c>
    </row>
    <row r="34" spans="1:3" s="408" customFormat="1" ht="12" customHeight="1" thickBot="1">
      <c r="A34" s="16" t="s">
        <v>540</v>
      </c>
      <c r="B34" s="514" t="s">
        <v>255</v>
      </c>
      <c r="C34" s="302">
        <v>800</v>
      </c>
    </row>
    <row r="35" spans="1:3" s="408" customFormat="1" ht="12" customHeight="1" thickBot="1">
      <c r="A35" s="20" t="s">
        <v>18</v>
      </c>
      <c r="B35" s="21" t="s">
        <v>420</v>
      </c>
      <c r="C35" s="298">
        <f>SUM(C36:C46)</f>
        <v>57479</v>
      </c>
    </row>
    <row r="36" spans="1:3" s="408" customFormat="1" ht="12" customHeight="1">
      <c r="A36" s="15" t="s">
        <v>85</v>
      </c>
      <c r="B36" s="409" t="s">
        <v>258</v>
      </c>
      <c r="C36" s="301">
        <v>680</v>
      </c>
    </row>
    <row r="37" spans="1:3" s="408" customFormat="1" ht="12" customHeight="1">
      <c r="A37" s="14" t="s">
        <v>86</v>
      </c>
      <c r="B37" s="410" t="s">
        <v>259</v>
      </c>
      <c r="C37" s="300">
        <v>200</v>
      </c>
    </row>
    <row r="38" spans="1:3" s="408" customFormat="1" ht="12" customHeight="1">
      <c r="A38" s="14" t="s">
        <v>87</v>
      </c>
      <c r="B38" s="410" t="s">
        <v>260</v>
      </c>
      <c r="C38" s="300">
        <v>31004</v>
      </c>
    </row>
    <row r="39" spans="1:3" s="408" customFormat="1" ht="12" customHeight="1">
      <c r="A39" s="14" t="s">
        <v>151</v>
      </c>
      <c r="B39" s="410" t="s">
        <v>261</v>
      </c>
      <c r="C39" s="300">
        <v>16250</v>
      </c>
    </row>
    <row r="40" spans="1:3" s="408" customFormat="1" ht="12" customHeight="1">
      <c r="A40" s="14" t="s">
        <v>152</v>
      </c>
      <c r="B40" s="410" t="s">
        <v>262</v>
      </c>
      <c r="C40" s="300"/>
    </row>
    <row r="41" spans="1:3" s="408" customFormat="1" ht="12" customHeight="1">
      <c r="A41" s="14" t="s">
        <v>153</v>
      </c>
      <c r="B41" s="410" t="s">
        <v>263</v>
      </c>
      <c r="C41" s="300">
        <v>8315</v>
      </c>
    </row>
    <row r="42" spans="1:3" s="408" customFormat="1" ht="12" customHeight="1">
      <c r="A42" s="14" t="s">
        <v>154</v>
      </c>
      <c r="B42" s="410" t="s">
        <v>264</v>
      </c>
      <c r="C42" s="300"/>
    </row>
    <row r="43" spans="1:3" s="408" customFormat="1" ht="12" customHeight="1">
      <c r="A43" s="14" t="s">
        <v>155</v>
      </c>
      <c r="B43" s="410" t="s">
        <v>546</v>
      </c>
      <c r="C43" s="300"/>
    </row>
    <row r="44" spans="1:3" s="408" customFormat="1" ht="12" customHeight="1">
      <c r="A44" s="14" t="s">
        <v>256</v>
      </c>
      <c r="B44" s="410" t="s">
        <v>266</v>
      </c>
      <c r="C44" s="303">
        <v>80</v>
      </c>
    </row>
    <row r="45" spans="1:3" s="408" customFormat="1" ht="12" customHeight="1">
      <c r="A45" s="16" t="s">
        <v>257</v>
      </c>
      <c r="B45" s="411" t="s">
        <v>422</v>
      </c>
      <c r="C45" s="397"/>
    </row>
    <row r="46" spans="1:3" s="408" customFormat="1" ht="12" customHeight="1" thickBot="1">
      <c r="A46" s="16" t="s">
        <v>421</v>
      </c>
      <c r="B46" s="295" t="s">
        <v>267</v>
      </c>
      <c r="C46" s="397">
        <v>950</v>
      </c>
    </row>
    <row r="47" spans="1:3" s="408" customFormat="1" ht="12" customHeight="1" thickBot="1">
      <c r="A47" s="20" t="s">
        <v>19</v>
      </c>
      <c r="B47" s="21" t="s">
        <v>268</v>
      </c>
      <c r="C47" s="298">
        <f>SUM(C48:C52)</f>
        <v>0</v>
      </c>
    </row>
    <row r="48" spans="1:3" s="408" customFormat="1" ht="12" customHeight="1">
      <c r="A48" s="15" t="s">
        <v>88</v>
      </c>
      <c r="B48" s="409" t="s">
        <v>272</v>
      </c>
      <c r="C48" s="454"/>
    </row>
    <row r="49" spans="1:3" s="408" customFormat="1" ht="12" customHeight="1">
      <c r="A49" s="14" t="s">
        <v>89</v>
      </c>
      <c r="B49" s="410" t="s">
        <v>273</v>
      </c>
      <c r="C49" s="303"/>
    </row>
    <row r="50" spans="1:3" s="408" customFormat="1" ht="12" customHeight="1">
      <c r="A50" s="14" t="s">
        <v>269</v>
      </c>
      <c r="B50" s="410" t="s">
        <v>274</v>
      </c>
      <c r="C50" s="303"/>
    </row>
    <row r="51" spans="1:3" s="408" customFormat="1" ht="12" customHeight="1">
      <c r="A51" s="14" t="s">
        <v>270</v>
      </c>
      <c r="B51" s="410" t="s">
        <v>275</v>
      </c>
      <c r="C51" s="303"/>
    </row>
    <row r="52" spans="1:3" s="408" customFormat="1" ht="12" customHeight="1" thickBot="1">
      <c r="A52" s="16" t="s">
        <v>271</v>
      </c>
      <c r="B52" s="295" t="s">
        <v>276</v>
      </c>
      <c r="C52" s="397"/>
    </row>
    <row r="53" spans="1:3" s="408" customFormat="1" ht="12" customHeight="1" thickBot="1">
      <c r="A53" s="20" t="s">
        <v>156</v>
      </c>
      <c r="B53" s="21" t="s">
        <v>277</v>
      </c>
      <c r="C53" s="298">
        <f>SUM(C54:C56)</f>
        <v>0</v>
      </c>
    </row>
    <row r="54" spans="1:3" s="408" customFormat="1" ht="12" customHeight="1">
      <c r="A54" s="15" t="s">
        <v>90</v>
      </c>
      <c r="B54" s="409" t="s">
        <v>278</v>
      </c>
      <c r="C54" s="301"/>
    </row>
    <row r="55" spans="1:3" s="408" customFormat="1" ht="12" customHeight="1">
      <c r="A55" s="14" t="s">
        <v>91</v>
      </c>
      <c r="B55" s="410" t="s">
        <v>412</v>
      </c>
      <c r="C55" s="300"/>
    </row>
    <row r="56" spans="1:3" s="408" customFormat="1" ht="12" customHeight="1">
      <c r="A56" s="14" t="s">
        <v>281</v>
      </c>
      <c r="B56" s="410" t="s">
        <v>279</v>
      </c>
      <c r="C56" s="300"/>
    </row>
    <row r="57" spans="1:3" s="408" customFormat="1" ht="12" customHeight="1" thickBot="1">
      <c r="A57" s="16" t="s">
        <v>282</v>
      </c>
      <c r="B57" s="295" t="s">
        <v>280</v>
      </c>
      <c r="C57" s="302"/>
    </row>
    <row r="58" spans="1:3" s="408" customFormat="1" ht="12" customHeight="1" thickBot="1">
      <c r="A58" s="20" t="s">
        <v>21</v>
      </c>
      <c r="B58" s="293" t="s">
        <v>283</v>
      </c>
      <c r="C58" s="298">
        <f>SUM(C59:C61)</f>
        <v>240</v>
      </c>
    </row>
    <row r="59" spans="1:3" s="408" customFormat="1" ht="12" customHeight="1">
      <c r="A59" s="15" t="s">
        <v>157</v>
      </c>
      <c r="B59" s="409" t="s">
        <v>285</v>
      </c>
      <c r="C59" s="303"/>
    </row>
    <row r="60" spans="1:3" s="408" customFormat="1" ht="12" customHeight="1">
      <c r="A60" s="14" t="s">
        <v>158</v>
      </c>
      <c r="B60" s="410" t="s">
        <v>413</v>
      </c>
      <c r="C60" s="303"/>
    </row>
    <row r="61" spans="1:3" s="408" customFormat="1" ht="12" customHeight="1">
      <c r="A61" s="14" t="s">
        <v>209</v>
      </c>
      <c r="B61" s="410" t="s">
        <v>286</v>
      </c>
      <c r="C61" s="303">
        <v>240</v>
      </c>
    </row>
    <row r="62" spans="1:3" s="408" customFormat="1" ht="12" customHeight="1" thickBot="1">
      <c r="A62" s="16" t="s">
        <v>284</v>
      </c>
      <c r="B62" s="295" t="s">
        <v>287</v>
      </c>
      <c r="C62" s="303"/>
    </row>
    <row r="63" spans="1:3" s="408" customFormat="1" ht="12" customHeight="1" thickBot="1">
      <c r="A63" s="488" t="s">
        <v>462</v>
      </c>
      <c r="B63" s="21" t="s">
        <v>288</v>
      </c>
      <c r="C63" s="304">
        <f>+C6+C13+C20+C27+C35+C47+C53+C58</f>
        <v>548765</v>
      </c>
    </row>
    <row r="64" spans="1:3" s="408" customFormat="1" ht="12" customHeight="1" thickBot="1">
      <c r="A64" s="457" t="s">
        <v>289</v>
      </c>
      <c r="B64" s="293" t="s">
        <v>290</v>
      </c>
      <c r="C64" s="298">
        <f>SUM(C65:C67)</f>
        <v>0</v>
      </c>
    </row>
    <row r="65" spans="1:3" s="408" customFormat="1" ht="12" customHeight="1">
      <c r="A65" s="15" t="s">
        <v>321</v>
      </c>
      <c r="B65" s="409" t="s">
        <v>291</v>
      </c>
      <c r="C65" s="303"/>
    </row>
    <row r="66" spans="1:3" s="408" customFormat="1" ht="12" customHeight="1">
      <c r="A66" s="14" t="s">
        <v>330</v>
      </c>
      <c r="B66" s="410" t="s">
        <v>292</v>
      </c>
      <c r="C66" s="303"/>
    </row>
    <row r="67" spans="1:3" s="408" customFormat="1" ht="12" customHeight="1" thickBot="1">
      <c r="A67" s="16" t="s">
        <v>331</v>
      </c>
      <c r="B67" s="482" t="s">
        <v>447</v>
      </c>
      <c r="C67" s="303"/>
    </row>
    <row r="68" spans="1:3" s="408" customFormat="1" ht="12" customHeight="1" thickBot="1">
      <c r="A68" s="457" t="s">
        <v>294</v>
      </c>
      <c r="B68" s="293" t="s">
        <v>295</v>
      </c>
      <c r="C68" s="298">
        <f>SUM(C69:C72)</f>
        <v>0</v>
      </c>
    </row>
    <row r="69" spans="1:3" s="408" customFormat="1" ht="12" customHeight="1">
      <c r="A69" s="15" t="s">
        <v>134</v>
      </c>
      <c r="B69" s="409" t="s">
        <v>296</v>
      </c>
      <c r="C69" s="303"/>
    </row>
    <row r="70" spans="1:3" s="408" customFormat="1" ht="12" customHeight="1">
      <c r="A70" s="14" t="s">
        <v>135</v>
      </c>
      <c r="B70" s="410" t="s">
        <v>297</v>
      </c>
      <c r="C70" s="303"/>
    </row>
    <row r="71" spans="1:3" s="408" customFormat="1" ht="12" customHeight="1">
      <c r="A71" s="14" t="s">
        <v>322</v>
      </c>
      <c r="B71" s="410" t="s">
        <v>298</v>
      </c>
      <c r="C71" s="303"/>
    </row>
    <row r="72" spans="1:3" s="408" customFormat="1" ht="12" customHeight="1" thickBot="1">
      <c r="A72" s="16" t="s">
        <v>323</v>
      </c>
      <c r="B72" s="295" t="s">
        <v>299</v>
      </c>
      <c r="C72" s="303"/>
    </row>
    <row r="73" spans="1:3" s="408" customFormat="1" ht="12" customHeight="1" thickBot="1">
      <c r="A73" s="457" t="s">
        <v>300</v>
      </c>
      <c r="B73" s="293" t="s">
        <v>301</v>
      </c>
      <c r="C73" s="298">
        <f>SUM(C74:C75)</f>
        <v>65005</v>
      </c>
    </row>
    <row r="74" spans="1:3" s="408" customFormat="1" ht="12" customHeight="1">
      <c r="A74" s="15" t="s">
        <v>324</v>
      </c>
      <c r="B74" s="409" t="s">
        <v>302</v>
      </c>
      <c r="C74" s="303">
        <v>65005</v>
      </c>
    </row>
    <row r="75" spans="1:3" s="408" customFormat="1" ht="12" customHeight="1" thickBot="1">
      <c r="A75" s="16" t="s">
        <v>325</v>
      </c>
      <c r="B75" s="295" t="s">
        <v>303</v>
      </c>
      <c r="C75" s="303"/>
    </row>
    <row r="76" spans="1:3" s="408" customFormat="1" ht="12" customHeight="1" thickBot="1">
      <c r="A76" s="457" t="s">
        <v>304</v>
      </c>
      <c r="B76" s="293" t="s">
        <v>305</v>
      </c>
      <c r="C76" s="298">
        <f>SUM(C77:C79)</f>
        <v>0</v>
      </c>
    </row>
    <row r="77" spans="1:3" s="408" customFormat="1" ht="12" customHeight="1">
      <c r="A77" s="15" t="s">
        <v>326</v>
      </c>
      <c r="B77" s="409" t="s">
        <v>306</v>
      </c>
      <c r="C77" s="303"/>
    </row>
    <row r="78" spans="1:3" s="408" customFormat="1" ht="12" customHeight="1">
      <c r="A78" s="14" t="s">
        <v>327</v>
      </c>
      <c r="B78" s="410" t="s">
        <v>307</v>
      </c>
      <c r="C78" s="303"/>
    </row>
    <row r="79" spans="1:3" s="408" customFormat="1" ht="12" customHeight="1" thickBot="1">
      <c r="A79" s="16" t="s">
        <v>328</v>
      </c>
      <c r="B79" s="295" t="s">
        <v>308</v>
      </c>
      <c r="C79" s="303"/>
    </row>
    <row r="80" spans="1:3" s="408" customFormat="1" ht="12" customHeight="1" thickBot="1">
      <c r="A80" s="457" t="s">
        <v>309</v>
      </c>
      <c r="B80" s="293" t="s">
        <v>329</v>
      </c>
      <c r="C80" s="298">
        <f>SUM(C81:C84)</f>
        <v>0</v>
      </c>
    </row>
    <row r="81" spans="1:3" s="408" customFormat="1" ht="12" customHeight="1">
      <c r="A81" s="413" t="s">
        <v>310</v>
      </c>
      <c r="B81" s="409" t="s">
        <v>311</v>
      </c>
      <c r="C81" s="303"/>
    </row>
    <row r="82" spans="1:3" s="408" customFormat="1" ht="12" customHeight="1">
      <c r="A82" s="414" t="s">
        <v>312</v>
      </c>
      <c r="B82" s="410" t="s">
        <v>313</v>
      </c>
      <c r="C82" s="303"/>
    </row>
    <row r="83" spans="1:3" s="408" customFormat="1" ht="12" customHeight="1">
      <c r="A83" s="414" t="s">
        <v>314</v>
      </c>
      <c r="B83" s="410" t="s">
        <v>315</v>
      </c>
      <c r="C83" s="303"/>
    </row>
    <row r="84" spans="1:3" s="408" customFormat="1" ht="12" customHeight="1" thickBot="1">
      <c r="A84" s="415" t="s">
        <v>316</v>
      </c>
      <c r="B84" s="295" t="s">
        <v>317</v>
      </c>
      <c r="C84" s="303"/>
    </row>
    <row r="85" spans="1:3" s="408" customFormat="1" ht="12" customHeight="1" thickBot="1">
      <c r="A85" s="457" t="s">
        <v>318</v>
      </c>
      <c r="B85" s="293" t="s">
        <v>461</v>
      </c>
      <c r="C85" s="455"/>
    </row>
    <row r="86" spans="1:3" s="408" customFormat="1" ht="13.5" customHeight="1" thickBot="1">
      <c r="A86" s="457" t="s">
        <v>320</v>
      </c>
      <c r="B86" s="293" t="s">
        <v>319</v>
      </c>
      <c r="C86" s="455"/>
    </row>
    <row r="87" spans="1:3" s="408" customFormat="1" ht="15.75" customHeight="1" thickBot="1">
      <c r="A87" s="457" t="s">
        <v>332</v>
      </c>
      <c r="B87" s="416" t="s">
        <v>464</v>
      </c>
      <c r="C87" s="304">
        <f>+C64+C68+C73+C76+C80+C86+C85</f>
        <v>65005</v>
      </c>
    </row>
    <row r="88" spans="1:3" s="408" customFormat="1" ht="16.5" customHeight="1" thickBot="1">
      <c r="A88" s="458" t="s">
        <v>463</v>
      </c>
      <c r="B88" s="417" t="s">
        <v>465</v>
      </c>
      <c r="C88" s="304">
        <f>+C63+C87</f>
        <v>613770</v>
      </c>
    </row>
    <row r="89" spans="1:3" s="408" customFormat="1" ht="83.25" customHeight="1">
      <c r="A89" s="5"/>
      <c r="B89" s="6"/>
      <c r="C89" s="305"/>
    </row>
    <row r="90" spans="1:3" ht="16.5" customHeight="1">
      <c r="A90" s="674" t="s">
        <v>42</v>
      </c>
      <c r="B90" s="674"/>
      <c r="C90" s="674"/>
    </row>
    <row r="91" spans="1:3" s="418" customFormat="1" ht="16.5" customHeight="1" thickBot="1">
      <c r="A91" s="676" t="s">
        <v>138</v>
      </c>
      <c r="B91" s="676"/>
      <c r="C91" s="138" t="s">
        <v>208</v>
      </c>
    </row>
    <row r="92" spans="1:3" ht="38.1" customHeight="1" thickBot="1">
      <c r="A92" s="23" t="s">
        <v>65</v>
      </c>
      <c r="B92" s="24" t="s">
        <v>43</v>
      </c>
      <c r="C92" s="37" t="str">
        <f>+C4</f>
        <v>2016. évi előirányzat</v>
      </c>
    </row>
    <row r="93" spans="1:3" s="407" customFormat="1" ht="12" customHeight="1" thickBot="1">
      <c r="A93" s="32"/>
      <c r="B93" s="33" t="s">
        <v>479</v>
      </c>
      <c r="C93" s="34" t="s">
        <v>480</v>
      </c>
    </row>
    <row r="94" spans="1:3" ht="12" customHeight="1" thickBot="1">
      <c r="A94" s="22" t="s">
        <v>14</v>
      </c>
      <c r="B94" s="31" t="s">
        <v>423</v>
      </c>
      <c r="C94" s="297">
        <f>C95+C96+C97+C98+C99+C112</f>
        <v>580021</v>
      </c>
    </row>
    <row r="95" spans="1:3" ht="12" customHeight="1">
      <c r="A95" s="17" t="s">
        <v>92</v>
      </c>
      <c r="B95" s="10" t="s">
        <v>44</v>
      </c>
      <c r="C95" s="299">
        <v>128624</v>
      </c>
    </row>
    <row r="96" spans="1:3" ht="12" customHeight="1">
      <c r="A96" s="14" t="s">
        <v>93</v>
      </c>
      <c r="B96" s="8" t="s">
        <v>159</v>
      </c>
      <c r="C96" s="300">
        <v>32993</v>
      </c>
    </row>
    <row r="97" spans="1:3" ht="12" customHeight="1">
      <c r="A97" s="14" t="s">
        <v>94</v>
      </c>
      <c r="B97" s="8" t="s">
        <v>124</v>
      </c>
      <c r="C97" s="302">
        <v>192716</v>
      </c>
    </row>
    <row r="98" spans="1:3" ht="12" customHeight="1">
      <c r="A98" s="14" t="s">
        <v>95</v>
      </c>
      <c r="B98" s="11" t="s">
        <v>160</v>
      </c>
      <c r="C98" s="302">
        <v>9400</v>
      </c>
    </row>
    <row r="99" spans="1:3" ht="12" customHeight="1">
      <c r="A99" s="14" t="s">
        <v>106</v>
      </c>
      <c r="B99" s="19" t="s">
        <v>161</v>
      </c>
      <c r="C99" s="302">
        <v>166288</v>
      </c>
    </row>
    <row r="100" spans="1:3" ht="12" customHeight="1">
      <c r="A100" s="14" t="s">
        <v>96</v>
      </c>
      <c r="B100" s="8" t="s">
        <v>428</v>
      </c>
      <c r="C100" s="302"/>
    </row>
    <row r="101" spans="1:3" ht="12" customHeight="1">
      <c r="A101" s="14" t="s">
        <v>97</v>
      </c>
      <c r="B101" s="143" t="s">
        <v>427</v>
      </c>
      <c r="C101" s="302"/>
    </row>
    <row r="102" spans="1:3" ht="12" customHeight="1">
      <c r="A102" s="14" t="s">
        <v>107</v>
      </c>
      <c r="B102" s="143" t="s">
        <v>426</v>
      </c>
      <c r="C102" s="302"/>
    </row>
    <row r="103" spans="1:3" ht="12" customHeight="1">
      <c r="A103" s="14" t="s">
        <v>108</v>
      </c>
      <c r="B103" s="141" t="s">
        <v>335</v>
      </c>
      <c r="C103" s="302"/>
    </row>
    <row r="104" spans="1:3" ht="12" customHeight="1">
      <c r="A104" s="14" t="s">
        <v>109</v>
      </c>
      <c r="B104" s="142" t="s">
        <v>336</v>
      </c>
      <c r="C104" s="302"/>
    </row>
    <row r="105" spans="1:3" ht="12" customHeight="1">
      <c r="A105" s="14" t="s">
        <v>110</v>
      </c>
      <c r="B105" s="142" t="s">
        <v>337</v>
      </c>
      <c r="C105" s="302"/>
    </row>
    <row r="106" spans="1:3" ht="12" customHeight="1">
      <c r="A106" s="14" t="s">
        <v>112</v>
      </c>
      <c r="B106" s="141" t="s">
        <v>338</v>
      </c>
      <c r="C106" s="302">
        <v>91538</v>
      </c>
    </row>
    <row r="107" spans="1:3" ht="12" customHeight="1">
      <c r="A107" s="14" t="s">
        <v>162</v>
      </c>
      <c r="B107" s="141" t="s">
        <v>339</v>
      </c>
      <c r="C107" s="302"/>
    </row>
    <row r="108" spans="1:3" ht="12" customHeight="1">
      <c r="A108" s="14" t="s">
        <v>333</v>
      </c>
      <c r="B108" s="142" t="s">
        <v>340</v>
      </c>
      <c r="C108" s="302"/>
    </row>
    <row r="109" spans="1:3" ht="12" customHeight="1">
      <c r="A109" s="13" t="s">
        <v>334</v>
      </c>
      <c r="B109" s="143" t="s">
        <v>341</v>
      </c>
      <c r="C109" s="302"/>
    </row>
    <row r="110" spans="1:3" ht="12" customHeight="1">
      <c r="A110" s="14" t="s">
        <v>424</v>
      </c>
      <c r="B110" s="143" t="s">
        <v>342</v>
      </c>
      <c r="C110" s="302"/>
    </row>
    <row r="111" spans="1:3" ht="12" customHeight="1">
      <c r="A111" s="16" t="s">
        <v>425</v>
      </c>
      <c r="B111" s="143" t="s">
        <v>343</v>
      </c>
      <c r="C111" s="302">
        <v>74750</v>
      </c>
    </row>
    <row r="112" spans="1:3" ht="12" customHeight="1">
      <c r="A112" s="14" t="s">
        <v>429</v>
      </c>
      <c r="B112" s="11" t="s">
        <v>45</v>
      </c>
      <c r="C112" s="300">
        <v>50000</v>
      </c>
    </row>
    <row r="113" spans="1:3" ht="12" customHeight="1">
      <c r="A113" s="14" t="s">
        <v>430</v>
      </c>
      <c r="B113" s="8" t="s">
        <v>432</v>
      </c>
      <c r="C113" s="300">
        <v>50000</v>
      </c>
    </row>
    <row r="114" spans="1:3" ht="12" customHeight="1" thickBot="1">
      <c r="A114" s="18" t="s">
        <v>431</v>
      </c>
      <c r="B114" s="486" t="s">
        <v>433</v>
      </c>
      <c r="C114" s="306"/>
    </row>
    <row r="115" spans="1:3" ht="12" customHeight="1" thickBot="1">
      <c r="A115" s="483" t="s">
        <v>15</v>
      </c>
      <c r="B115" s="484" t="s">
        <v>344</v>
      </c>
      <c r="C115" s="485">
        <f>+C116+C118+C120</f>
        <v>25511</v>
      </c>
    </row>
    <row r="116" spans="1:3" ht="12" customHeight="1">
      <c r="A116" s="15" t="s">
        <v>98</v>
      </c>
      <c r="B116" s="8" t="s">
        <v>207</v>
      </c>
      <c r="C116" s="301">
        <v>18277</v>
      </c>
    </row>
    <row r="117" spans="1:3" ht="12" customHeight="1">
      <c r="A117" s="15" t="s">
        <v>99</v>
      </c>
      <c r="B117" s="12" t="s">
        <v>348</v>
      </c>
      <c r="C117" s="301"/>
    </row>
    <row r="118" spans="1:3" ht="12" customHeight="1">
      <c r="A118" s="15" t="s">
        <v>100</v>
      </c>
      <c r="B118" s="12" t="s">
        <v>163</v>
      </c>
      <c r="C118" s="300">
        <v>6934</v>
      </c>
    </row>
    <row r="119" spans="1:3" ht="12" customHeight="1">
      <c r="A119" s="15" t="s">
        <v>101</v>
      </c>
      <c r="B119" s="12" t="s">
        <v>349</v>
      </c>
      <c r="C119" s="266"/>
    </row>
    <row r="120" spans="1:3" ht="12" customHeight="1">
      <c r="A120" s="15" t="s">
        <v>102</v>
      </c>
      <c r="B120" s="295" t="s">
        <v>210</v>
      </c>
      <c r="C120" s="266">
        <v>300</v>
      </c>
    </row>
    <row r="121" spans="1:3" ht="12" customHeight="1">
      <c r="A121" s="15" t="s">
        <v>111</v>
      </c>
      <c r="B121" s="294" t="s">
        <v>414</v>
      </c>
      <c r="C121" s="266"/>
    </row>
    <row r="122" spans="1:3" ht="12" customHeight="1">
      <c r="A122" s="15" t="s">
        <v>113</v>
      </c>
      <c r="B122" s="405" t="s">
        <v>354</v>
      </c>
      <c r="C122" s="266"/>
    </row>
    <row r="123" spans="1:3">
      <c r="A123" s="15" t="s">
        <v>164</v>
      </c>
      <c r="B123" s="142" t="s">
        <v>337</v>
      </c>
      <c r="C123" s="266"/>
    </row>
    <row r="124" spans="1:3" ht="12" customHeight="1">
      <c r="A124" s="15" t="s">
        <v>165</v>
      </c>
      <c r="B124" s="142" t="s">
        <v>353</v>
      </c>
      <c r="C124" s="266"/>
    </row>
    <row r="125" spans="1:3" ht="12" customHeight="1">
      <c r="A125" s="15" t="s">
        <v>166</v>
      </c>
      <c r="B125" s="142" t="s">
        <v>352</v>
      </c>
      <c r="C125" s="266"/>
    </row>
    <row r="126" spans="1:3" ht="12" customHeight="1">
      <c r="A126" s="15" t="s">
        <v>345</v>
      </c>
      <c r="B126" s="142" t="s">
        <v>340</v>
      </c>
      <c r="C126" s="266">
        <v>300</v>
      </c>
    </row>
    <row r="127" spans="1:3" ht="12" customHeight="1">
      <c r="A127" s="15" t="s">
        <v>346</v>
      </c>
      <c r="B127" s="142" t="s">
        <v>351</v>
      </c>
      <c r="C127" s="266"/>
    </row>
    <row r="128" spans="1:3" ht="16.5" thickBot="1">
      <c r="A128" s="13" t="s">
        <v>347</v>
      </c>
      <c r="B128" s="142" t="s">
        <v>350</v>
      </c>
      <c r="C128" s="268"/>
    </row>
    <row r="129" spans="1:3" ht="12" customHeight="1" thickBot="1">
      <c r="A129" s="20" t="s">
        <v>16</v>
      </c>
      <c r="B129" s="126" t="s">
        <v>434</v>
      </c>
      <c r="C129" s="298">
        <f>+C94+C115</f>
        <v>605532</v>
      </c>
    </row>
    <row r="130" spans="1:3" ht="12" customHeight="1" thickBot="1">
      <c r="A130" s="20" t="s">
        <v>17</v>
      </c>
      <c r="B130" s="126" t="s">
        <v>435</v>
      </c>
      <c r="C130" s="298">
        <f>+C131+C132+C133</f>
        <v>0</v>
      </c>
    </row>
    <row r="131" spans="1:3" ht="12" customHeight="1">
      <c r="A131" s="15" t="s">
        <v>249</v>
      </c>
      <c r="B131" s="12" t="s">
        <v>442</v>
      </c>
      <c r="C131" s="266"/>
    </row>
    <row r="132" spans="1:3" ht="12" customHeight="1">
      <c r="A132" s="15" t="s">
        <v>250</v>
      </c>
      <c r="B132" s="12" t="s">
        <v>443</v>
      </c>
      <c r="C132" s="266"/>
    </row>
    <row r="133" spans="1:3" ht="12" customHeight="1" thickBot="1">
      <c r="A133" s="13" t="s">
        <v>251</v>
      </c>
      <c r="B133" s="12" t="s">
        <v>444</v>
      </c>
      <c r="C133" s="266"/>
    </row>
    <row r="134" spans="1:3" ht="12" customHeight="1" thickBot="1">
      <c r="A134" s="20" t="s">
        <v>18</v>
      </c>
      <c r="B134" s="126" t="s">
        <v>436</v>
      </c>
      <c r="C134" s="298">
        <f>SUM(C135:C140)</f>
        <v>0</v>
      </c>
    </row>
    <row r="135" spans="1:3" ht="12" customHeight="1">
      <c r="A135" s="15" t="s">
        <v>85</v>
      </c>
      <c r="B135" s="9" t="s">
        <v>445</v>
      </c>
      <c r="C135" s="266"/>
    </row>
    <row r="136" spans="1:3" ht="12" customHeight="1">
      <c r="A136" s="15" t="s">
        <v>86</v>
      </c>
      <c r="B136" s="9" t="s">
        <v>437</v>
      </c>
      <c r="C136" s="266"/>
    </row>
    <row r="137" spans="1:3" ht="12" customHeight="1">
      <c r="A137" s="15" t="s">
        <v>87</v>
      </c>
      <c r="B137" s="9" t="s">
        <v>438</v>
      </c>
      <c r="C137" s="266"/>
    </row>
    <row r="138" spans="1:3" ht="12" customHeight="1">
      <c r="A138" s="15" t="s">
        <v>151</v>
      </c>
      <c r="B138" s="9" t="s">
        <v>439</v>
      </c>
      <c r="C138" s="266"/>
    </row>
    <row r="139" spans="1:3" ht="12" customHeight="1">
      <c r="A139" s="15" t="s">
        <v>152</v>
      </c>
      <c r="B139" s="9" t="s">
        <v>440</v>
      </c>
      <c r="C139" s="266"/>
    </row>
    <row r="140" spans="1:3" ht="12" customHeight="1" thickBot="1">
      <c r="A140" s="13" t="s">
        <v>153</v>
      </c>
      <c r="B140" s="9" t="s">
        <v>441</v>
      </c>
      <c r="C140" s="266"/>
    </row>
    <row r="141" spans="1:3" ht="12" customHeight="1" thickBot="1">
      <c r="A141" s="20" t="s">
        <v>19</v>
      </c>
      <c r="B141" s="126" t="s">
        <v>449</v>
      </c>
      <c r="C141" s="304">
        <f>+C142+C143+C144+C145</f>
        <v>8238</v>
      </c>
    </row>
    <row r="142" spans="1:3" ht="12" customHeight="1">
      <c r="A142" s="15" t="s">
        <v>88</v>
      </c>
      <c r="B142" s="9" t="s">
        <v>355</v>
      </c>
      <c r="C142" s="266"/>
    </row>
    <row r="143" spans="1:3" ht="12" customHeight="1">
      <c r="A143" s="15" t="s">
        <v>89</v>
      </c>
      <c r="B143" s="9" t="s">
        <v>356</v>
      </c>
      <c r="C143" s="266">
        <v>8238</v>
      </c>
    </row>
    <row r="144" spans="1:3" ht="12" customHeight="1">
      <c r="A144" s="15" t="s">
        <v>269</v>
      </c>
      <c r="B144" s="9" t="s">
        <v>450</v>
      </c>
      <c r="C144" s="266"/>
    </row>
    <row r="145" spans="1:9" ht="12" customHeight="1" thickBot="1">
      <c r="A145" s="13" t="s">
        <v>270</v>
      </c>
      <c r="B145" s="7" t="s">
        <v>375</v>
      </c>
      <c r="C145" s="266"/>
    </row>
    <row r="146" spans="1:9" ht="12" customHeight="1" thickBot="1">
      <c r="A146" s="20" t="s">
        <v>20</v>
      </c>
      <c r="B146" s="126" t="s">
        <v>451</v>
      </c>
      <c r="C146" s="307">
        <f>SUM(C147:C151)</f>
        <v>0</v>
      </c>
    </row>
    <row r="147" spans="1:9" ht="12" customHeight="1">
      <c r="A147" s="15" t="s">
        <v>90</v>
      </c>
      <c r="B147" s="9" t="s">
        <v>446</v>
      </c>
      <c r="C147" s="266"/>
    </row>
    <row r="148" spans="1:9" ht="12" customHeight="1">
      <c r="A148" s="15" t="s">
        <v>91</v>
      </c>
      <c r="B148" s="9" t="s">
        <v>453</v>
      </c>
      <c r="C148" s="266"/>
    </row>
    <row r="149" spans="1:9" ht="12" customHeight="1">
      <c r="A149" s="15" t="s">
        <v>281</v>
      </c>
      <c r="B149" s="9" t="s">
        <v>448</v>
      </c>
      <c r="C149" s="266"/>
    </row>
    <row r="150" spans="1:9" ht="12" customHeight="1">
      <c r="A150" s="15" t="s">
        <v>282</v>
      </c>
      <c r="B150" s="9" t="s">
        <v>454</v>
      </c>
      <c r="C150" s="266"/>
    </row>
    <row r="151" spans="1:9" ht="12" customHeight="1" thickBot="1">
      <c r="A151" s="15" t="s">
        <v>452</v>
      </c>
      <c r="B151" s="9" t="s">
        <v>455</v>
      </c>
      <c r="C151" s="266"/>
    </row>
    <row r="152" spans="1:9" ht="12" customHeight="1" thickBot="1">
      <c r="A152" s="20" t="s">
        <v>21</v>
      </c>
      <c r="B152" s="126" t="s">
        <v>456</v>
      </c>
      <c r="C152" s="487"/>
    </row>
    <row r="153" spans="1:9" ht="12" customHeight="1" thickBot="1">
      <c r="A153" s="20" t="s">
        <v>22</v>
      </c>
      <c r="B153" s="126" t="s">
        <v>457</v>
      </c>
      <c r="C153" s="487"/>
    </row>
    <row r="154" spans="1:9" ht="15" customHeight="1" thickBot="1">
      <c r="A154" s="20" t="s">
        <v>23</v>
      </c>
      <c r="B154" s="126" t="s">
        <v>459</v>
      </c>
      <c r="C154" s="419">
        <f>+C130+C134+C141+C146+C152+C153</f>
        <v>8238</v>
      </c>
      <c r="F154" s="420"/>
      <c r="G154" s="421"/>
      <c r="H154" s="421"/>
      <c r="I154" s="421"/>
    </row>
    <row r="155" spans="1:9" s="408" customFormat="1" ht="12.95" customHeight="1" thickBot="1">
      <c r="A155" s="296" t="s">
        <v>24</v>
      </c>
      <c r="B155" s="376" t="s">
        <v>458</v>
      </c>
      <c r="C155" s="419">
        <f>+C129+C154</f>
        <v>613770</v>
      </c>
    </row>
    <row r="156" spans="1:9" ht="7.5" customHeight="1"/>
    <row r="157" spans="1:9">
      <c r="A157" s="677" t="s">
        <v>357</v>
      </c>
      <c r="B157" s="677"/>
      <c r="C157" s="677"/>
    </row>
    <row r="158" spans="1:9" ht="15" customHeight="1" thickBot="1">
      <c r="A158" s="675" t="s">
        <v>139</v>
      </c>
      <c r="B158" s="675"/>
      <c r="C158" s="308" t="s">
        <v>208</v>
      </c>
    </row>
    <row r="159" spans="1:9" ht="13.5" customHeight="1" thickBot="1">
      <c r="A159" s="20">
        <v>1</v>
      </c>
      <c r="B159" s="30" t="s">
        <v>460</v>
      </c>
      <c r="C159" s="298">
        <f>+C63-C129</f>
        <v>-56767</v>
      </c>
      <c r="D159" s="422"/>
    </row>
    <row r="160" spans="1:9" ht="27.75" customHeight="1" thickBot="1">
      <c r="A160" s="20" t="s">
        <v>15</v>
      </c>
      <c r="B160" s="30" t="s">
        <v>708</v>
      </c>
      <c r="C160" s="298">
        <f>+C87-C154</f>
        <v>56767</v>
      </c>
    </row>
  </sheetData>
  <mergeCells count="6">
    <mergeCell ref="A2:C2"/>
    <mergeCell ref="A3:B3"/>
    <mergeCell ref="A91:B91"/>
    <mergeCell ref="A157:C157"/>
    <mergeCell ref="A158:B158"/>
    <mergeCell ref="A90:C90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8" fitToHeight="2" orientation="portrait" r:id="rId1"/>
  <headerFooter alignWithMargins="0">
    <oddHeader xml:space="preserve">&amp;C&amp;"Times New Roman CE,Félkövér"&amp;12
 Balatonszárszó Önkormányzat
2016. ÉVI KÖLTSÉGVETÉSÉNEK ÖSSZEVONT MÉRLEGE&amp;10
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F158"/>
  <sheetViews>
    <sheetView zoomScaleNormal="100" workbookViewId="0">
      <selection activeCell="F1" sqref="F1"/>
    </sheetView>
  </sheetViews>
  <sheetFormatPr defaultRowHeight="12.75"/>
  <cols>
    <col min="1" max="1" width="13.83203125" style="243" customWidth="1"/>
    <col min="2" max="2" width="54.83203125" style="244" customWidth="1"/>
    <col min="3" max="5" width="18.83203125" style="244" customWidth="1"/>
    <col min="6" max="6" width="12.5" style="3" customWidth="1"/>
    <col min="7" max="16384" width="9.33203125" style="244"/>
  </cols>
  <sheetData>
    <row r="1" spans="1:6" s="223" customFormat="1" ht="21" customHeight="1" thickBot="1">
      <c r="A1" s="222"/>
      <c r="B1" s="224"/>
      <c r="F1" s="448" t="str">
        <f>+CONCATENATE("9.2.1. melléklet a 2/",LEFT(ÖSSZEFÜGGÉSEK!A5,4),". (II.16.) önkormányzati rendelethez")</f>
        <v>9.2.1. melléklet a 2/2016. (II.16.) önkormányzati rendelethez</v>
      </c>
    </row>
    <row r="2" spans="1:6" s="449" customFormat="1" ht="25.5" customHeight="1">
      <c r="A2" s="400" t="s">
        <v>179</v>
      </c>
      <c r="B2" s="354" t="s">
        <v>707</v>
      </c>
      <c r="C2" s="368" t="s">
        <v>54</v>
      </c>
      <c r="D2" s="368" t="s">
        <v>54</v>
      </c>
      <c r="E2" s="368" t="s">
        <v>54</v>
      </c>
      <c r="F2" s="652"/>
    </row>
    <row r="3" spans="1:6" s="449" customFormat="1" ht="24.75" thickBot="1">
      <c r="A3" s="442" t="s">
        <v>178</v>
      </c>
      <c r="B3" s="355" t="s">
        <v>403</v>
      </c>
      <c r="C3" s="369" t="s">
        <v>48</v>
      </c>
      <c r="D3" s="369" t="s">
        <v>48</v>
      </c>
      <c r="E3" s="369" t="s">
        <v>48</v>
      </c>
      <c r="F3" s="653"/>
    </row>
    <row r="4" spans="1:6" s="450" customFormat="1" ht="15.95" customHeight="1" thickBot="1">
      <c r="A4" s="226"/>
      <c r="B4" s="226"/>
      <c r="E4" s="227"/>
      <c r="F4" s="227" t="s">
        <v>49</v>
      </c>
    </row>
    <row r="5" spans="1:6" ht="96.75" thickBot="1">
      <c r="A5" s="401" t="s">
        <v>180</v>
      </c>
      <c r="B5" s="228" t="s">
        <v>550</v>
      </c>
      <c r="C5" s="229" t="s">
        <v>585</v>
      </c>
      <c r="D5" s="532" t="s">
        <v>588</v>
      </c>
      <c r="E5" s="229" t="s">
        <v>589</v>
      </c>
      <c r="F5" s="654" t="s">
        <v>711</v>
      </c>
    </row>
    <row r="6" spans="1:6" s="451" customFormat="1" ht="12.95" customHeight="1" thickBot="1">
      <c r="A6" s="201"/>
      <c r="B6" s="202" t="s">
        <v>479</v>
      </c>
      <c r="C6" s="203" t="s">
        <v>480</v>
      </c>
      <c r="D6" s="203" t="s">
        <v>481</v>
      </c>
      <c r="E6" s="203" t="s">
        <v>483</v>
      </c>
      <c r="F6" s="531" t="s">
        <v>482</v>
      </c>
    </row>
    <row r="7" spans="1:6" s="451" customFormat="1" ht="15.95" customHeight="1" thickBot="1">
      <c r="A7" s="230"/>
      <c r="B7" s="231" t="s">
        <v>51</v>
      </c>
      <c r="C7" s="232"/>
      <c r="D7" s="232"/>
      <c r="E7" s="232"/>
      <c r="F7" s="655"/>
    </row>
    <row r="8" spans="1:6" s="370" customFormat="1" ht="12" customHeight="1" thickBot="1">
      <c r="A8" s="201" t="s">
        <v>14</v>
      </c>
      <c r="B8" s="233" t="s">
        <v>505</v>
      </c>
      <c r="C8" s="317">
        <f>SUM(C9:C19)</f>
        <v>0</v>
      </c>
      <c r="D8" s="317">
        <f t="shared" ref="D8:E8" si="0">SUM(D9:D19)</f>
        <v>0</v>
      </c>
      <c r="E8" s="317">
        <f t="shared" si="0"/>
        <v>0</v>
      </c>
      <c r="F8" s="656">
        <f>SUM(C8:E8)</f>
        <v>0</v>
      </c>
    </row>
    <row r="9" spans="1:6" s="370" customFormat="1" ht="12" customHeight="1">
      <c r="A9" s="443" t="s">
        <v>92</v>
      </c>
      <c r="B9" s="10" t="s">
        <v>258</v>
      </c>
      <c r="C9" s="359"/>
      <c r="D9" s="359"/>
      <c r="E9" s="359"/>
      <c r="F9" s="657">
        <f>SUM(C9:E9)</f>
        <v>0</v>
      </c>
    </row>
    <row r="10" spans="1:6" s="370" customFormat="1" ht="12" customHeight="1">
      <c r="A10" s="444" t="s">
        <v>93</v>
      </c>
      <c r="B10" s="8" t="s">
        <v>259</v>
      </c>
      <c r="C10" s="315"/>
      <c r="D10" s="315"/>
      <c r="E10" s="315"/>
      <c r="F10" s="657">
        <f t="shared" ref="F10:F34" si="1">SUM(C10:E10)</f>
        <v>0</v>
      </c>
    </row>
    <row r="11" spans="1:6" s="370" customFormat="1" ht="12" customHeight="1">
      <c r="A11" s="444" t="s">
        <v>94</v>
      </c>
      <c r="B11" s="8" t="s">
        <v>260</v>
      </c>
      <c r="C11" s="315"/>
      <c r="D11" s="315"/>
      <c r="E11" s="315"/>
      <c r="F11" s="657">
        <f t="shared" si="1"/>
        <v>0</v>
      </c>
    </row>
    <row r="12" spans="1:6" s="370" customFormat="1" ht="12" customHeight="1">
      <c r="A12" s="444" t="s">
        <v>95</v>
      </c>
      <c r="B12" s="8" t="s">
        <v>261</v>
      </c>
      <c r="C12" s="315"/>
      <c r="D12" s="315"/>
      <c r="E12" s="315"/>
      <c r="F12" s="657">
        <f t="shared" si="1"/>
        <v>0</v>
      </c>
    </row>
    <row r="13" spans="1:6" s="370" customFormat="1" ht="12" customHeight="1">
      <c r="A13" s="444" t="s">
        <v>133</v>
      </c>
      <c r="B13" s="8" t="s">
        <v>262</v>
      </c>
      <c r="C13" s="315"/>
      <c r="D13" s="315"/>
      <c r="E13" s="315"/>
      <c r="F13" s="657">
        <f t="shared" si="1"/>
        <v>0</v>
      </c>
    </row>
    <row r="14" spans="1:6" s="370" customFormat="1" ht="12" customHeight="1">
      <c r="A14" s="444" t="s">
        <v>96</v>
      </c>
      <c r="B14" s="8" t="s">
        <v>385</v>
      </c>
      <c r="C14" s="315"/>
      <c r="D14" s="315"/>
      <c r="E14" s="315"/>
      <c r="F14" s="657">
        <f t="shared" si="1"/>
        <v>0</v>
      </c>
    </row>
    <row r="15" spans="1:6" s="370" customFormat="1" ht="12" customHeight="1">
      <c r="A15" s="444" t="s">
        <v>97</v>
      </c>
      <c r="B15" s="7" t="s">
        <v>386</v>
      </c>
      <c r="C15" s="315"/>
      <c r="D15" s="315"/>
      <c r="E15" s="315"/>
      <c r="F15" s="657">
        <f t="shared" si="1"/>
        <v>0</v>
      </c>
    </row>
    <row r="16" spans="1:6" s="370" customFormat="1" ht="12" customHeight="1">
      <c r="A16" s="444" t="s">
        <v>107</v>
      </c>
      <c r="B16" s="8" t="s">
        <v>265</v>
      </c>
      <c r="C16" s="360"/>
      <c r="D16" s="360"/>
      <c r="E16" s="360"/>
      <c r="F16" s="657">
        <f t="shared" si="1"/>
        <v>0</v>
      </c>
    </row>
    <row r="17" spans="1:6" s="452" customFormat="1" ht="12" customHeight="1">
      <c r="A17" s="444" t="s">
        <v>108</v>
      </c>
      <c r="B17" s="8" t="s">
        <v>266</v>
      </c>
      <c r="C17" s="315"/>
      <c r="D17" s="315"/>
      <c r="E17" s="315"/>
      <c r="F17" s="657">
        <f t="shared" si="1"/>
        <v>0</v>
      </c>
    </row>
    <row r="18" spans="1:6" s="452" customFormat="1" ht="12" customHeight="1">
      <c r="A18" s="444" t="s">
        <v>109</v>
      </c>
      <c r="B18" s="8" t="s">
        <v>422</v>
      </c>
      <c r="C18" s="316"/>
      <c r="D18" s="316"/>
      <c r="E18" s="316"/>
      <c r="F18" s="657">
        <f t="shared" si="1"/>
        <v>0</v>
      </c>
    </row>
    <row r="19" spans="1:6" s="452" customFormat="1" ht="12" customHeight="1" thickBot="1">
      <c r="A19" s="444" t="s">
        <v>110</v>
      </c>
      <c r="B19" s="7" t="s">
        <v>267</v>
      </c>
      <c r="C19" s="316"/>
      <c r="D19" s="316"/>
      <c r="E19" s="316"/>
      <c r="F19" s="657">
        <f t="shared" si="1"/>
        <v>0</v>
      </c>
    </row>
    <row r="20" spans="1:6" s="370" customFormat="1" ht="12" customHeight="1" thickBot="1">
      <c r="A20" s="201" t="s">
        <v>15</v>
      </c>
      <c r="B20" s="233" t="s">
        <v>387</v>
      </c>
      <c r="C20" s="317">
        <f>SUM(C21:C23)</f>
        <v>0</v>
      </c>
      <c r="D20" s="317">
        <f t="shared" ref="D20:F20" si="2">SUM(D21:D23)</f>
        <v>0</v>
      </c>
      <c r="E20" s="317">
        <f t="shared" si="2"/>
        <v>0</v>
      </c>
      <c r="F20" s="669">
        <f t="shared" si="2"/>
        <v>0</v>
      </c>
    </row>
    <row r="21" spans="1:6" s="452" customFormat="1" ht="12" customHeight="1">
      <c r="A21" s="444" t="s">
        <v>98</v>
      </c>
      <c r="B21" s="9" t="s">
        <v>239</v>
      </c>
      <c r="C21" s="315"/>
      <c r="D21" s="315"/>
      <c r="E21" s="315"/>
      <c r="F21" s="657">
        <f t="shared" si="1"/>
        <v>0</v>
      </c>
    </row>
    <row r="22" spans="1:6" s="452" customFormat="1" ht="12" customHeight="1">
      <c r="A22" s="444" t="s">
        <v>99</v>
      </c>
      <c r="B22" s="8" t="s">
        <v>388</v>
      </c>
      <c r="C22" s="315"/>
      <c r="D22" s="315"/>
      <c r="E22" s="315"/>
      <c r="F22" s="657">
        <f t="shared" si="1"/>
        <v>0</v>
      </c>
    </row>
    <row r="23" spans="1:6" s="452" customFormat="1" ht="12" customHeight="1">
      <c r="A23" s="444" t="s">
        <v>100</v>
      </c>
      <c r="B23" s="8" t="s">
        <v>389</v>
      </c>
      <c r="C23" s="315"/>
      <c r="D23" s="315"/>
      <c r="E23" s="315"/>
      <c r="F23" s="657">
        <f t="shared" si="1"/>
        <v>0</v>
      </c>
    </row>
    <row r="24" spans="1:6" s="452" customFormat="1" ht="12" customHeight="1" thickBot="1">
      <c r="A24" s="444" t="s">
        <v>101</v>
      </c>
      <c r="B24" s="8" t="s">
        <v>506</v>
      </c>
      <c r="C24" s="315"/>
      <c r="D24" s="315"/>
      <c r="E24" s="315"/>
      <c r="F24" s="657">
        <f t="shared" si="1"/>
        <v>0</v>
      </c>
    </row>
    <row r="25" spans="1:6" s="452" customFormat="1" ht="12" customHeight="1" thickBot="1">
      <c r="A25" s="206" t="s">
        <v>16</v>
      </c>
      <c r="B25" s="126" t="s">
        <v>150</v>
      </c>
      <c r="C25" s="344"/>
      <c r="D25" s="344"/>
      <c r="E25" s="344"/>
      <c r="F25" s="670"/>
    </row>
    <row r="26" spans="1:6" s="452" customFormat="1" ht="12" customHeight="1" thickBot="1">
      <c r="A26" s="206" t="s">
        <v>17</v>
      </c>
      <c r="B26" s="126" t="s">
        <v>507</v>
      </c>
      <c r="C26" s="317">
        <f>+C27+C28+C29</f>
        <v>0</v>
      </c>
      <c r="D26" s="317">
        <f t="shared" ref="D26:E26" si="3">+D27+D28+D29</f>
        <v>0</v>
      </c>
      <c r="E26" s="317">
        <f t="shared" si="3"/>
        <v>0</v>
      </c>
      <c r="F26" s="669">
        <f t="shared" ref="F26" si="4">+F27+F28+F29</f>
        <v>0</v>
      </c>
    </row>
    <row r="27" spans="1:6" s="452" customFormat="1" ht="12" customHeight="1">
      <c r="A27" s="445" t="s">
        <v>249</v>
      </c>
      <c r="B27" s="446" t="s">
        <v>244</v>
      </c>
      <c r="C27" s="80"/>
      <c r="D27" s="80"/>
      <c r="E27" s="80"/>
      <c r="F27" s="657">
        <f t="shared" si="1"/>
        <v>0</v>
      </c>
    </row>
    <row r="28" spans="1:6" s="452" customFormat="1" ht="12" customHeight="1">
      <c r="A28" s="445" t="s">
        <v>250</v>
      </c>
      <c r="B28" s="446" t="s">
        <v>388</v>
      </c>
      <c r="C28" s="315"/>
      <c r="D28" s="315"/>
      <c r="E28" s="315"/>
      <c r="F28" s="657">
        <f t="shared" si="1"/>
        <v>0</v>
      </c>
    </row>
    <row r="29" spans="1:6" s="452" customFormat="1" ht="12" customHeight="1">
      <c r="A29" s="445" t="s">
        <v>251</v>
      </c>
      <c r="B29" s="447" t="s">
        <v>391</v>
      </c>
      <c r="C29" s="315"/>
      <c r="D29" s="315"/>
      <c r="E29" s="315"/>
      <c r="F29" s="657">
        <f t="shared" si="1"/>
        <v>0</v>
      </c>
    </row>
    <row r="30" spans="1:6" s="452" customFormat="1" ht="12" customHeight="1" thickBot="1">
      <c r="A30" s="444" t="s">
        <v>252</v>
      </c>
      <c r="B30" s="140" t="s">
        <v>508</v>
      </c>
      <c r="C30" s="83"/>
      <c r="D30" s="83"/>
      <c r="E30" s="83"/>
      <c r="F30" s="657">
        <f t="shared" si="1"/>
        <v>0</v>
      </c>
    </row>
    <row r="31" spans="1:6" s="452" customFormat="1" ht="12" customHeight="1" thickBot="1">
      <c r="A31" s="206" t="s">
        <v>18</v>
      </c>
      <c r="B31" s="126" t="s">
        <v>392</v>
      </c>
      <c r="C31" s="317">
        <f>+C32+C33+C34</f>
        <v>0</v>
      </c>
      <c r="D31" s="317">
        <f t="shared" ref="D31:F31" si="5">+D32+D33+D34</f>
        <v>0</v>
      </c>
      <c r="E31" s="317">
        <f t="shared" si="5"/>
        <v>0</v>
      </c>
      <c r="F31" s="669">
        <f t="shared" si="5"/>
        <v>0</v>
      </c>
    </row>
    <row r="32" spans="1:6" s="452" customFormat="1" ht="12" customHeight="1">
      <c r="A32" s="445" t="s">
        <v>85</v>
      </c>
      <c r="B32" s="446" t="s">
        <v>272</v>
      </c>
      <c r="C32" s="80"/>
      <c r="D32" s="80"/>
      <c r="E32" s="80"/>
      <c r="F32" s="657">
        <f t="shared" si="1"/>
        <v>0</v>
      </c>
    </row>
    <row r="33" spans="1:6" s="452" customFormat="1" ht="12" customHeight="1">
      <c r="A33" s="445" t="s">
        <v>86</v>
      </c>
      <c r="B33" s="447" t="s">
        <v>273</v>
      </c>
      <c r="C33" s="318"/>
      <c r="D33" s="318"/>
      <c r="E33" s="318"/>
      <c r="F33" s="657">
        <f t="shared" si="1"/>
        <v>0</v>
      </c>
    </row>
    <row r="34" spans="1:6" s="452" customFormat="1" ht="12" customHeight="1" thickBot="1">
      <c r="A34" s="444" t="s">
        <v>87</v>
      </c>
      <c r="B34" s="140" t="s">
        <v>274</v>
      </c>
      <c r="C34" s="83"/>
      <c r="D34" s="83"/>
      <c r="E34" s="83"/>
      <c r="F34" s="657">
        <f t="shared" si="1"/>
        <v>0</v>
      </c>
    </row>
    <row r="35" spans="1:6" s="370" customFormat="1" ht="12" customHeight="1" thickBot="1">
      <c r="A35" s="206" t="s">
        <v>19</v>
      </c>
      <c r="B35" s="126" t="s">
        <v>360</v>
      </c>
      <c r="C35" s="344"/>
      <c r="D35" s="344"/>
      <c r="E35" s="344"/>
      <c r="F35" s="670"/>
    </row>
    <row r="36" spans="1:6" s="370" customFormat="1" ht="12" customHeight="1" thickBot="1">
      <c r="A36" s="206" t="s">
        <v>20</v>
      </c>
      <c r="B36" s="126" t="s">
        <v>393</v>
      </c>
      <c r="C36" s="361"/>
      <c r="D36" s="361"/>
      <c r="E36" s="361"/>
      <c r="F36" s="670"/>
    </row>
    <row r="37" spans="1:6" s="370" customFormat="1" ht="12" customHeight="1" thickBot="1">
      <c r="A37" s="201" t="s">
        <v>21</v>
      </c>
      <c r="B37" s="126" t="s">
        <v>394</v>
      </c>
      <c r="C37" s="362">
        <f>+C8+C20+C25+C26+C31+C35+C36</f>
        <v>0</v>
      </c>
      <c r="D37" s="362">
        <f t="shared" ref="D37:E37" si="6">+D8+D20+D25+D26+D31+D35+D36</f>
        <v>0</v>
      </c>
      <c r="E37" s="362">
        <f t="shared" si="6"/>
        <v>0</v>
      </c>
      <c r="F37" s="669">
        <f t="shared" ref="F37" si="7">+F8+F20+F25+F26+F31+F35+F36</f>
        <v>0</v>
      </c>
    </row>
    <row r="38" spans="1:6" s="370" customFormat="1" ht="12" customHeight="1" thickBot="1">
      <c r="A38" s="234" t="s">
        <v>22</v>
      </c>
      <c r="B38" s="126" t="s">
        <v>395</v>
      </c>
      <c r="C38" s="362">
        <f>+C39+C40+C41</f>
        <v>43281</v>
      </c>
      <c r="D38" s="362">
        <f t="shared" ref="D38:E38" si="8">+D39+D40+D41</f>
        <v>0</v>
      </c>
      <c r="E38" s="362">
        <f t="shared" si="8"/>
        <v>0</v>
      </c>
      <c r="F38" s="669">
        <f t="shared" ref="F38" si="9">+F39+F40+F41</f>
        <v>43281</v>
      </c>
    </row>
    <row r="39" spans="1:6" s="370" customFormat="1" ht="12" customHeight="1">
      <c r="A39" s="445" t="s">
        <v>396</v>
      </c>
      <c r="B39" s="446" t="s">
        <v>217</v>
      </c>
      <c r="C39" s="80"/>
      <c r="D39" s="80"/>
      <c r="E39" s="80"/>
      <c r="F39" s="658"/>
    </row>
    <row r="40" spans="1:6" s="370" customFormat="1" ht="12" customHeight="1">
      <c r="A40" s="445" t="s">
        <v>397</v>
      </c>
      <c r="B40" s="447" t="s">
        <v>2</v>
      </c>
      <c r="C40" s="318"/>
      <c r="D40" s="318"/>
      <c r="E40" s="318"/>
      <c r="F40" s="658"/>
    </row>
    <row r="41" spans="1:6" s="452" customFormat="1" ht="12" customHeight="1" thickBot="1">
      <c r="A41" s="444" t="s">
        <v>398</v>
      </c>
      <c r="B41" s="140" t="s">
        <v>399</v>
      </c>
      <c r="C41" s="83">
        <v>43281</v>
      </c>
      <c r="D41" s="83"/>
      <c r="E41" s="83"/>
      <c r="F41" s="658">
        <f>SUM(C41:E41)</f>
        <v>43281</v>
      </c>
    </row>
    <row r="42" spans="1:6" s="452" customFormat="1" ht="15" customHeight="1" thickBot="1">
      <c r="A42" s="234" t="s">
        <v>23</v>
      </c>
      <c r="B42" s="235" t="s">
        <v>400</v>
      </c>
      <c r="C42" s="365">
        <f>+C37+C38</f>
        <v>43281</v>
      </c>
      <c r="D42" s="365">
        <f t="shared" ref="D42:F42" si="10">+D37+D38</f>
        <v>0</v>
      </c>
      <c r="E42" s="365">
        <f t="shared" si="10"/>
        <v>0</v>
      </c>
      <c r="F42" s="663">
        <f t="shared" si="10"/>
        <v>43281</v>
      </c>
    </row>
    <row r="43" spans="1:6" s="452" customFormat="1" ht="15" customHeight="1">
      <c r="A43" s="236"/>
      <c r="B43" s="237"/>
      <c r="C43" s="363"/>
      <c r="D43" s="363"/>
      <c r="E43" s="363"/>
      <c r="F43" s="650"/>
    </row>
    <row r="44" spans="1:6" ht="13.5" thickBot="1">
      <c r="A44" s="238"/>
      <c r="B44" s="239"/>
      <c r="C44" s="364"/>
      <c r="D44" s="364"/>
      <c r="E44" s="364"/>
      <c r="F44" s="650"/>
    </row>
    <row r="45" spans="1:6" s="451" customFormat="1" ht="16.5" customHeight="1" thickBot="1">
      <c r="A45" s="240"/>
      <c r="B45" s="241" t="s">
        <v>52</v>
      </c>
      <c r="C45" s="365"/>
      <c r="D45" s="365"/>
      <c r="E45" s="365"/>
      <c r="F45" s="671"/>
    </row>
    <row r="46" spans="1:6" s="453" customFormat="1" ht="12" customHeight="1" thickBot="1">
      <c r="A46" s="206" t="s">
        <v>14</v>
      </c>
      <c r="B46" s="126" t="s">
        <v>401</v>
      </c>
      <c r="C46" s="317">
        <f>SUM(C47:C51)</f>
        <v>0</v>
      </c>
      <c r="D46" s="317">
        <f t="shared" ref="D46:F46" si="11">SUM(D47:D51)</f>
        <v>65210</v>
      </c>
      <c r="E46" s="317">
        <f t="shared" si="11"/>
        <v>12581</v>
      </c>
      <c r="F46" s="669">
        <f t="shared" si="11"/>
        <v>77791</v>
      </c>
    </row>
    <row r="47" spans="1:6" ht="12" customHeight="1">
      <c r="A47" s="444" t="s">
        <v>92</v>
      </c>
      <c r="B47" s="9" t="s">
        <v>44</v>
      </c>
      <c r="C47" s="80"/>
      <c r="D47" s="80">
        <v>51453</v>
      </c>
      <c r="E47" s="80">
        <v>9888</v>
      </c>
      <c r="F47" s="658">
        <f>SUM(C47:E47)</f>
        <v>61341</v>
      </c>
    </row>
    <row r="48" spans="1:6" ht="12" customHeight="1">
      <c r="A48" s="444" t="s">
        <v>93</v>
      </c>
      <c r="B48" s="8" t="s">
        <v>159</v>
      </c>
      <c r="C48" s="82"/>
      <c r="D48" s="82">
        <v>13757</v>
      </c>
      <c r="E48" s="82">
        <v>2693</v>
      </c>
      <c r="F48" s="658">
        <f>SUM(C48:E48)</f>
        <v>16450</v>
      </c>
    </row>
    <row r="49" spans="1:6" ht="12" customHeight="1">
      <c r="A49" s="444" t="s">
        <v>94</v>
      </c>
      <c r="B49" s="8" t="s">
        <v>124</v>
      </c>
      <c r="C49" s="82"/>
      <c r="D49" s="82"/>
      <c r="E49" s="82"/>
      <c r="F49" s="672"/>
    </row>
    <row r="50" spans="1:6" ht="12" customHeight="1">
      <c r="A50" s="444" t="s">
        <v>95</v>
      </c>
      <c r="B50" s="8" t="s">
        <v>160</v>
      </c>
      <c r="C50" s="82"/>
      <c r="D50" s="82"/>
      <c r="E50" s="82"/>
      <c r="F50" s="672"/>
    </row>
    <row r="51" spans="1:6" ht="12" customHeight="1" thickBot="1">
      <c r="A51" s="444" t="s">
        <v>133</v>
      </c>
      <c r="B51" s="8" t="s">
        <v>161</v>
      </c>
      <c r="C51" s="82"/>
      <c r="D51" s="82"/>
      <c r="E51" s="82"/>
      <c r="F51" s="672"/>
    </row>
    <row r="52" spans="1:6" ht="12" customHeight="1" thickBot="1">
      <c r="A52" s="206" t="s">
        <v>15</v>
      </c>
      <c r="B52" s="126" t="s">
        <v>402</v>
      </c>
      <c r="C52" s="317">
        <f>SUM(C53:C55)</f>
        <v>0</v>
      </c>
      <c r="D52" s="317">
        <f t="shared" ref="D52:E52" si="12">SUM(D53:D55)</f>
        <v>0</v>
      </c>
      <c r="E52" s="317">
        <f t="shared" si="12"/>
        <v>0</v>
      </c>
      <c r="F52" s="669">
        <f t="shared" ref="F52" si="13">SUM(F53:F55)</f>
        <v>0</v>
      </c>
    </row>
    <row r="53" spans="1:6" s="453" customFormat="1" ht="12" customHeight="1">
      <c r="A53" s="444" t="s">
        <v>98</v>
      </c>
      <c r="B53" s="9" t="s">
        <v>207</v>
      </c>
      <c r="C53" s="80"/>
      <c r="D53" s="80"/>
      <c r="E53" s="80"/>
      <c r="F53" s="673"/>
    </row>
    <row r="54" spans="1:6" ht="12" customHeight="1">
      <c r="A54" s="444" t="s">
        <v>99</v>
      </c>
      <c r="B54" s="8" t="s">
        <v>163</v>
      </c>
      <c r="C54" s="82"/>
      <c r="D54" s="82"/>
      <c r="E54" s="82"/>
      <c r="F54" s="672"/>
    </row>
    <row r="55" spans="1:6" ht="12" customHeight="1">
      <c r="A55" s="444" t="s">
        <v>100</v>
      </c>
      <c r="B55" s="8" t="s">
        <v>53</v>
      </c>
      <c r="C55" s="82"/>
      <c r="D55" s="82"/>
      <c r="E55" s="82"/>
      <c r="F55" s="672"/>
    </row>
    <row r="56" spans="1:6" ht="12" customHeight="1" thickBot="1">
      <c r="A56" s="444" t="s">
        <v>101</v>
      </c>
      <c r="B56" s="8" t="s">
        <v>509</v>
      </c>
      <c r="C56" s="82"/>
      <c r="D56" s="82"/>
      <c r="E56" s="82"/>
      <c r="F56" s="657"/>
    </row>
    <row r="57" spans="1:6" ht="15" customHeight="1" thickBot="1">
      <c r="A57" s="206" t="s">
        <v>16</v>
      </c>
      <c r="B57" s="126" t="s">
        <v>10</v>
      </c>
      <c r="C57" s="344"/>
      <c r="D57" s="344"/>
      <c r="E57" s="344"/>
      <c r="F57" s="670"/>
    </row>
    <row r="58" spans="1:6" ht="13.5" thickBot="1">
      <c r="A58" s="206" t="s">
        <v>17</v>
      </c>
      <c r="B58" s="242" t="s">
        <v>515</v>
      </c>
      <c r="C58" s="366">
        <f>+C46+C52+C57</f>
        <v>0</v>
      </c>
      <c r="D58" s="366">
        <f t="shared" ref="D58:E58" si="14">+D46+D52+D57</f>
        <v>65210</v>
      </c>
      <c r="E58" s="366">
        <f t="shared" si="14"/>
        <v>12581</v>
      </c>
      <c r="F58" s="663">
        <f t="shared" ref="F58" si="15">+F46+F52+F57</f>
        <v>77791</v>
      </c>
    </row>
    <row r="59" spans="1:6" ht="15" customHeight="1" thickBot="1">
      <c r="C59" s="367"/>
      <c r="D59" s="367"/>
      <c r="E59" s="367"/>
      <c r="F59" s="649"/>
    </row>
    <row r="60" spans="1:6" ht="14.25" customHeight="1" thickBot="1">
      <c r="A60" s="245" t="s">
        <v>504</v>
      </c>
      <c r="B60" s="246"/>
      <c r="C60" s="124">
        <v>1</v>
      </c>
      <c r="D60" s="124">
        <v>4</v>
      </c>
      <c r="E60" s="124">
        <v>20</v>
      </c>
      <c r="F60" s="124"/>
    </row>
    <row r="61" spans="1:6" ht="13.5" thickBot="1">
      <c r="A61" s="245" t="s">
        <v>181</v>
      </c>
      <c r="B61" s="246"/>
      <c r="C61" s="124"/>
      <c r="D61" s="124"/>
      <c r="E61" s="124"/>
      <c r="F61" s="124"/>
    </row>
    <row r="62" spans="1:6">
      <c r="F62" s="244"/>
    </row>
    <row r="63" spans="1:6">
      <c r="F63" s="244"/>
    </row>
    <row r="64" spans="1:6">
      <c r="F64" s="244"/>
    </row>
    <row r="65" spans="6:6">
      <c r="F65" s="244"/>
    </row>
    <row r="66" spans="6:6">
      <c r="F66" s="244"/>
    </row>
    <row r="67" spans="6:6">
      <c r="F67" s="244"/>
    </row>
    <row r="68" spans="6:6">
      <c r="F68" s="244"/>
    </row>
    <row r="69" spans="6:6">
      <c r="F69" s="244"/>
    </row>
    <row r="70" spans="6:6">
      <c r="F70" s="244"/>
    </row>
    <row r="71" spans="6:6">
      <c r="F71" s="244"/>
    </row>
    <row r="72" spans="6:6">
      <c r="F72" s="244"/>
    </row>
    <row r="73" spans="6:6">
      <c r="F73" s="244"/>
    </row>
    <row r="74" spans="6:6">
      <c r="F74" s="244"/>
    </row>
    <row r="75" spans="6:6">
      <c r="F75" s="244"/>
    </row>
    <row r="76" spans="6:6">
      <c r="F76" s="244"/>
    </row>
    <row r="77" spans="6:6">
      <c r="F77" s="244"/>
    </row>
    <row r="78" spans="6:6">
      <c r="F78" s="244"/>
    </row>
    <row r="79" spans="6:6">
      <c r="F79" s="244"/>
    </row>
    <row r="80" spans="6:6">
      <c r="F80" s="244"/>
    </row>
    <row r="81" spans="6:6">
      <c r="F81" s="244"/>
    </row>
    <row r="82" spans="6:6">
      <c r="F82" s="244"/>
    </row>
    <row r="83" spans="6:6">
      <c r="F83" s="244"/>
    </row>
    <row r="84" spans="6:6">
      <c r="F84" s="244"/>
    </row>
    <row r="85" spans="6:6">
      <c r="F85" s="244"/>
    </row>
    <row r="86" spans="6:6">
      <c r="F86" s="244"/>
    </row>
    <row r="87" spans="6:6">
      <c r="F87" s="244"/>
    </row>
    <row r="88" spans="6:6">
      <c r="F88" s="244"/>
    </row>
    <row r="89" spans="6:6">
      <c r="F89" s="244"/>
    </row>
    <row r="90" spans="6:6">
      <c r="F90" s="244"/>
    </row>
    <row r="91" spans="6:6">
      <c r="F91" s="244"/>
    </row>
    <row r="92" spans="6:6">
      <c r="F92" s="244"/>
    </row>
    <row r="93" spans="6:6">
      <c r="F93" s="244"/>
    </row>
    <row r="94" spans="6:6">
      <c r="F94" s="244"/>
    </row>
    <row r="95" spans="6:6">
      <c r="F95" s="244"/>
    </row>
    <row r="96" spans="6:6">
      <c r="F96" s="244"/>
    </row>
    <row r="97" spans="6:6">
      <c r="F97" s="244"/>
    </row>
    <row r="98" spans="6:6">
      <c r="F98" s="244"/>
    </row>
    <row r="99" spans="6:6">
      <c r="F99" s="244"/>
    </row>
    <row r="100" spans="6:6">
      <c r="F100" s="244"/>
    </row>
    <row r="101" spans="6:6">
      <c r="F101" s="244"/>
    </row>
    <row r="102" spans="6:6">
      <c r="F102" s="244"/>
    </row>
    <row r="103" spans="6:6">
      <c r="F103" s="244"/>
    </row>
    <row r="104" spans="6:6">
      <c r="F104" s="244"/>
    </row>
    <row r="105" spans="6:6">
      <c r="F105" s="244"/>
    </row>
    <row r="106" spans="6:6">
      <c r="F106" s="244"/>
    </row>
    <row r="107" spans="6:6">
      <c r="F107" s="244"/>
    </row>
    <row r="108" spans="6:6">
      <c r="F108" s="244"/>
    </row>
    <row r="109" spans="6:6">
      <c r="F109" s="244"/>
    </row>
    <row r="110" spans="6:6">
      <c r="F110" s="244"/>
    </row>
    <row r="111" spans="6:6">
      <c r="F111" s="244"/>
    </row>
    <row r="112" spans="6:6">
      <c r="F112" s="244"/>
    </row>
    <row r="113" spans="6:6">
      <c r="F113" s="244"/>
    </row>
    <row r="114" spans="6:6">
      <c r="F114" s="244"/>
    </row>
    <row r="115" spans="6:6">
      <c r="F115" s="244"/>
    </row>
    <row r="116" spans="6:6">
      <c r="F116" s="244"/>
    </row>
    <row r="117" spans="6:6">
      <c r="F117" s="244"/>
    </row>
    <row r="118" spans="6:6">
      <c r="F118" s="244"/>
    </row>
    <row r="119" spans="6:6">
      <c r="F119" s="244"/>
    </row>
    <row r="120" spans="6:6">
      <c r="F120" s="244"/>
    </row>
    <row r="121" spans="6:6">
      <c r="F121" s="244"/>
    </row>
    <row r="122" spans="6:6">
      <c r="F122" s="244"/>
    </row>
    <row r="123" spans="6:6">
      <c r="F123" s="244"/>
    </row>
    <row r="124" spans="6:6">
      <c r="F124" s="244"/>
    </row>
    <row r="125" spans="6:6">
      <c r="F125" s="244"/>
    </row>
    <row r="126" spans="6:6">
      <c r="F126" s="244"/>
    </row>
    <row r="127" spans="6:6">
      <c r="F127" s="244"/>
    </row>
    <row r="128" spans="6:6">
      <c r="F128" s="244"/>
    </row>
    <row r="129" spans="6:6">
      <c r="F129" s="244"/>
    </row>
    <row r="130" spans="6:6">
      <c r="F130" s="244"/>
    </row>
    <row r="131" spans="6:6">
      <c r="F131" s="244"/>
    </row>
    <row r="132" spans="6:6">
      <c r="F132" s="244"/>
    </row>
    <row r="133" spans="6:6">
      <c r="F133" s="244"/>
    </row>
    <row r="134" spans="6:6">
      <c r="F134" s="244"/>
    </row>
    <row r="135" spans="6:6">
      <c r="F135" s="244"/>
    </row>
    <row r="136" spans="6:6">
      <c r="F136" s="244"/>
    </row>
    <row r="137" spans="6:6">
      <c r="F137" s="244"/>
    </row>
    <row r="138" spans="6:6">
      <c r="F138" s="244"/>
    </row>
    <row r="139" spans="6:6">
      <c r="F139" s="244"/>
    </row>
    <row r="140" spans="6:6">
      <c r="F140" s="244"/>
    </row>
    <row r="141" spans="6:6">
      <c r="F141" s="244"/>
    </row>
    <row r="142" spans="6:6">
      <c r="F142" s="244"/>
    </row>
    <row r="143" spans="6:6">
      <c r="F143" s="244"/>
    </row>
    <row r="144" spans="6:6">
      <c r="F144" s="244"/>
    </row>
    <row r="145" spans="6:6">
      <c r="F145" s="244"/>
    </row>
    <row r="146" spans="6:6">
      <c r="F146" s="244"/>
    </row>
    <row r="147" spans="6:6">
      <c r="F147" s="244"/>
    </row>
    <row r="148" spans="6:6">
      <c r="F148" s="244"/>
    </row>
    <row r="149" spans="6:6">
      <c r="F149" s="244"/>
    </row>
    <row r="150" spans="6:6">
      <c r="F150" s="244"/>
    </row>
    <row r="151" spans="6:6">
      <c r="F151" s="244"/>
    </row>
    <row r="152" spans="6:6">
      <c r="F152" s="244"/>
    </row>
    <row r="153" spans="6:6">
      <c r="F153" s="244"/>
    </row>
    <row r="154" spans="6:6">
      <c r="F154" s="244"/>
    </row>
    <row r="155" spans="6:6">
      <c r="F155" s="244"/>
    </row>
    <row r="156" spans="6:6">
      <c r="F156" s="244"/>
    </row>
    <row r="157" spans="6:6">
      <c r="F157" s="244"/>
    </row>
    <row r="158" spans="6:6">
      <c r="F158" s="24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view="pageBreakPreview" zoomScale="60" zoomScaleNormal="130" workbookViewId="0">
      <selection activeCell="C1" sqref="C1"/>
    </sheetView>
  </sheetViews>
  <sheetFormatPr defaultRowHeight="12.75"/>
  <cols>
    <col min="1" max="1" width="13.83203125" style="243" customWidth="1"/>
    <col min="2" max="2" width="79.1640625" style="244" customWidth="1"/>
    <col min="3" max="3" width="25" style="244" customWidth="1"/>
    <col min="4" max="16384" width="9.33203125" style="244"/>
  </cols>
  <sheetData>
    <row r="1" spans="1:3" s="223" customFormat="1" ht="21" customHeight="1" thickBot="1">
      <c r="A1" s="222"/>
      <c r="B1" s="224"/>
      <c r="C1" s="448" t="str">
        <f>+CONCATENATE("9.2.2. melléklet a 2/",LEFT(ÖSSZEFÜGGÉSEK!A5,4),". (II.16.) önkormányzati rendelethez")</f>
        <v>9.2.2. melléklet a 2/2016. (II.16.) önkormányzati rendelethez</v>
      </c>
    </row>
    <row r="2" spans="1:3" s="449" customFormat="1" ht="25.5" customHeight="1">
      <c r="A2" s="400" t="s">
        <v>179</v>
      </c>
      <c r="B2" s="354" t="s">
        <v>707</v>
      </c>
      <c r="C2" s="368" t="s">
        <v>54</v>
      </c>
    </row>
    <row r="3" spans="1:3" s="449" customFormat="1" ht="24.75" thickBot="1">
      <c r="A3" s="442" t="s">
        <v>178</v>
      </c>
      <c r="B3" s="355" t="s">
        <v>404</v>
      </c>
      <c r="C3" s="369" t="s">
        <v>54</v>
      </c>
    </row>
    <row r="4" spans="1:3" s="450" customFormat="1" ht="15.95" customHeight="1" thickBot="1">
      <c r="A4" s="226"/>
      <c r="B4" s="226"/>
      <c r="C4" s="227" t="s">
        <v>49</v>
      </c>
    </row>
    <row r="5" spans="1:3" ht="13.5" thickBot="1">
      <c r="A5" s="401" t="s">
        <v>180</v>
      </c>
      <c r="B5" s="228" t="s">
        <v>550</v>
      </c>
      <c r="C5" s="229" t="s">
        <v>50</v>
      </c>
    </row>
    <row r="6" spans="1:3" s="451" customFormat="1" ht="12.95" customHeight="1" thickBot="1">
      <c r="A6" s="201"/>
      <c r="B6" s="202" t="s">
        <v>479</v>
      </c>
      <c r="C6" s="203" t="s">
        <v>480</v>
      </c>
    </row>
    <row r="7" spans="1:3" s="451" customFormat="1" ht="15.95" customHeight="1" thickBot="1">
      <c r="A7" s="230"/>
      <c r="B7" s="231" t="s">
        <v>51</v>
      </c>
      <c r="C7" s="232"/>
    </row>
    <row r="8" spans="1:3" s="370" customFormat="1" ht="12" customHeight="1" thickBot="1">
      <c r="A8" s="201" t="s">
        <v>14</v>
      </c>
      <c r="B8" s="233" t="s">
        <v>505</v>
      </c>
      <c r="C8" s="317">
        <f>SUM(C9:C19)</f>
        <v>0</v>
      </c>
    </row>
    <row r="9" spans="1:3" s="370" customFormat="1" ht="12" customHeight="1">
      <c r="A9" s="443" t="s">
        <v>92</v>
      </c>
      <c r="B9" s="10" t="s">
        <v>258</v>
      </c>
      <c r="C9" s="359"/>
    </row>
    <row r="10" spans="1:3" s="370" customFormat="1" ht="12" customHeight="1">
      <c r="A10" s="444" t="s">
        <v>93</v>
      </c>
      <c r="B10" s="8" t="s">
        <v>259</v>
      </c>
      <c r="C10" s="315"/>
    </row>
    <row r="11" spans="1:3" s="370" customFormat="1" ht="12" customHeight="1">
      <c r="A11" s="444" t="s">
        <v>94</v>
      </c>
      <c r="B11" s="8" t="s">
        <v>260</v>
      </c>
      <c r="C11" s="315"/>
    </row>
    <row r="12" spans="1:3" s="370" customFormat="1" ht="12" customHeight="1">
      <c r="A12" s="444" t="s">
        <v>95</v>
      </c>
      <c r="B12" s="8" t="s">
        <v>261</v>
      </c>
      <c r="C12" s="315"/>
    </row>
    <row r="13" spans="1:3" s="370" customFormat="1" ht="12" customHeight="1">
      <c r="A13" s="444" t="s">
        <v>133</v>
      </c>
      <c r="B13" s="8" t="s">
        <v>262</v>
      </c>
      <c r="C13" s="315"/>
    </row>
    <row r="14" spans="1:3" s="370" customFormat="1" ht="12" customHeight="1">
      <c r="A14" s="444" t="s">
        <v>96</v>
      </c>
      <c r="B14" s="8" t="s">
        <v>385</v>
      </c>
      <c r="C14" s="315"/>
    </row>
    <row r="15" spans="1:3" s="370" customFormat="1" ht="12" customHeight="1">
      <c r="A15" s="444" t="s">
        <v>97</v>
      </c>
      <c r="B15" s="7" t="s">
        <v>386</v>
      </c>
      <c r="C15" s="315"/>
    </row>
    <row r="16" spans="1:3" s="370" customFormat="1" ht="12" customHeight="1">
      <c r="A16" s="444" t="s">
        <v>107</v>
      </c>
      <c r="B16" s="8" t="s">
        <v>265</v>
      </c>
      <c r="C16" s="360"/>
    </row>
    <row r="17" spans="1:3" s="452" customFormat="1" ht="12" customHeight="1">
      <c r="A17" s="444" t="s">
        <v>108</v>
      </c>
      <c r="B17" s="8" t="s">
        <v>266</v>
      </c>
      <c r="C17" s="315"/>
    </row>
    <row r="18" spans="1:3" s="452" customFormat="1" ht="12" customHeight="1">
      <c r="A18" s="444" t="s">
        <v>109</v>
      </c>
      <c r="B18" s="8" t="s">
        <v>422</v>
      </c>
      <c r="C18" s="316"/>
    </row>
    <row r="19" spans="1:3" s="452" customFormat="1" ht="12" customHeight="1" thickBot="1">
      <c r="A19" s="444" t="s">
        <v>110</v>
      </c>
      <c r="B19" s="7" t="s">
        <v>267</v>
      </c>
      <c r="C19" s="316"/>
    </row>
    <row r="20" spans="1:3" s="370" customFormat="1" ht="12" customHeight="1" thickBot="1">
      <c r="A20" s="201" t="s">
        <v>15</v>
      </c>
      <c r="B20" s="233" t="s">
        <v>387</v>
      </c>
      <c r="C20" s="317">
        <f>SUM(C21:C23)</f>
        <v>0</v>
      </c>
    </row>
    <row r="21" spans="1:3" s="452" customFormat="1" ht="12" customHeight="1">
      <c r="A21" s="444" t="s">
        <v>98</v>
      </c>
      <c r="B21" s="9" t="s">
        <v>239</v>
      </c>
      <c r="C21" s="315"/>
    </row>
    <row r="22" spans="1:3" s="452" customFormat="1" ht="12" customHeight="1">
      <c r="A22" s="444" t="s">
        <v>99</v>
      </c>
      <c r="B22" s="8" t="s">
        <v>388</v>
      </c>
      <c r="C22" s="315"/>
    </row>
    <row r="23" spans="1:3" s="452" customFormat="1" ht="12" customHeight="1">
      <c r="A23" s="444" t="s">
        <v>100</v>
      </c>
      <c r="B23" s="8" t="s">
        <v>389</v>
      </c>
      <c r="C23" s="315"/>
    </row>
    <row r="24" spans="1:3" s="452" customFormat="1" ht="12" customHeight="1" thickBot="1">
      <c r="A24" s="444" t="s">
        <v>101</v>
      </c>
      <c r="B24" s="8" t="s">
        <v>506</v>
      </c>
      <c r="C24" s="315"/>
    </row>
    <row r="25" spans="1:3" s="452" customFormat="1" ht="12" customHeight="1" thickBot="1">
      <c r="A25" s="206" t="s">
        <v>16</v>
      </c>
      <c r="B25" s="126" t="s">
        <v>150</v>
      </c>
      <c r="C25" s="344"/>
    </row>
    <row r="26" spans="1:3" s="452" customFormat="1" ht="12" customHeight="1" thickBot="1">
      <c r="A26" s="206" t="s">
        <v>17</v>
      </c>
      <c r="B26" s="126" t="s">
        <v>507</v>
      </c>
      <c r="C26" s="317">
        <f>+C27+C28+C29</f>
        <v>0</v>
      </c>
    </row>
    <row r="27" spans="1:3" s="452" customFormat="1" ht="12" customHeight="1">
      <c r="A27" s="445" t="s">
        <v>249</v>
      </c>
      <c r="B27" s="446" t="s">
        <v>244</v>
      </c>
      <c r="C27" s="80"/>
    </row>
    <row r="28" spans="1:3" s="452" customFormat="1" ht="12" customHeight="1">
      <c r="A28" s="445" t="s">
        <v>250</v>
      </c>
      <c r="B28" s="446" t="s">
        <v>388</v>
      </c>
      <c r="C28" s="315"/>
    </row>
    <row r="29" spans="1:3" s="452" customFormat="1" ht="12" customHeight="1">
      <c r="A29" s="445" t="s">
        <v>251</v>
      </c>
      <c r="B29" s="447" t="s">
        <v>391</v>
      </c>
      <c r="C29" s="315"/>
    </row>
    <row r="30" spans="1:3" s="452" customFormat="1" ht="12" customHeight="1" thickBot="1">
      <c r="A30" s="444" t="s">
        <v>252</v>
      </c>
      <c r="B30" s="140" t="s">
        <v>508</v>
      </c>
      <c r="C30" s="83"/>
    </row>
    <row r="31" spans="1:3" s="452" customFormat="1" ht="12" customHeight="1" thickBot="1">
      <c r="A31" s="206" t="s">
        <v>18</v>
      </c>
      <c r="B31" s="126" t="s">
        <v>392</v>
      </c>
      <c r="C31" s="317">
        <f>+C32+C33+C34</f>
        <v>0</v>
      </c>
    </row>
    <row r="32" spans="1:3" s="452" customFormat="1" ht="12" customHeight="1">
      <c r="A32" s="445" t="s">
        <v>85</v>
      </c>
      <c r="B32" s="446" t="s">
        <v>272</v>
      </c>
      <c r="C32" s="80"/>
    </row>
    <row r="33" spans="1:3" s="452" customFormat="1" ht="12" customHeight="1">
      <c r="A33" s="445" t="s">
        <v>86</v>
      </c>
      <c r="B33" s="447" t="s">
        <v>273</v>
      </c>
      <c r="C33" s="318"/>
    </row>
    <row r="34" spans="1:3" s="452" customFormat="1" ht="12" customHeight="1" thickBot="1">
      <c r="A34" s="444" t="s">
        <v>87</v>
      </c>
      <c r="B34" s="140" t="s">
        <v>274</v>
      </c>
      <c r="C34" s="83"/>
    </row>
    <row r="35" spans="1:3" s="370" customFormat="1" ht="12" customHeight="1" thickBot="1">
      <c r="A35" s="206" t="s">
        <v>19</v>
      </c>
      <c r="B35" s="126" t="s">
        <v>360</v>
      </c>
      <c r="C35" s="344"/>
    </row>
    <row r="36" spans="1:3" s="370" customFormat="1" ht="12" customHeight="1" thickBot="1">
      <c r="A36" s="206" t="s">
        <v>20</v>
      </c>
      <c r="B36" s="126" t="s">
        <v>393</v>
      </c>
      <c r="C36" s="361"/>
    </row>
    <row r="37" spans="1:3" s="370" customFormat="1" ht="12" customHeight="1" thickBot="1">
      <c r="A37" s="201" t="s">
        <v>21</v>
      </c>
      <c r="B37" s="126" t="s">
        <v>394</v>
      </c>
      <c r="C37" s="362">
        <f>+C8+C20+C25+C26+C31+C35+C36</f>
        <v>0</v>
      </c>
    </row>
    <row r="38" spans="1:3" s="370" customFormat="1" ht="12" customHeight="1" thickBot="1">
      <c r="A38" s="234" t="s">
        <v>22</v>
      </c>
      <c r="B38" s="126" t="s">
        <v>395</v>
      </c>
      <c r="C38" s="362">
        <f>+C39+C40+C41</f>
        <v>0</v>
      </c>
    </row>
    <row r="39" spans="1:3" s="370" customFormat="1" ht="12" customHeight="1">
      <c r="A39" s="445" t="s">
        <v>396</v>
      </c>
      <c r="B39" s="446" t="s">
        <v>217</v>
      </c>
      <c r="C39" s="80"/>
    </row>
    <row r="40" spans="1:3" s="370" customFormat="1" ht="12" customHeight="1">
      <c r="A40" s="445" t="s">
        <v>397</v>
      </c>
      <c r="B40" s="447" t="s">
        <v>2</v>
      </c>
      <c r="C40" s="318"/>
    </row>
    <row r="41" spans="1:3" s="452" customFormat="1" ht="12" customHeight="1" thickBot="1">
      <c r="A41" s="444" t="s">
        <v>398</v>
      </c>
      <c r="B41" s="140" t="s">
        <v>399</v>
      </c>
      <c r="C41" s="83"/>
    </row>
    <row r="42" spans="1:3" s="452" customFormat="1" ht="15" customHeight="1" thickBot="1">
      <c r="A42" s="234" t="s">
        <v>23</v>
      </c>
      <c r="B42" s="235" t="s">
        <v>400</v>
      </c>
      <c r="C42" s="365">
        <f>+C37+C38</f>
        <v>0</v>
      </c>
    </row>
    <row r="43" spans="1:3" s="452" customFormat="1" ht="15" customHeight="1">
      <c r="A43" s="236"/>
      <c r="B43" s="237"/>
      <c r="C43" s="363"/>
    </row>
    <row r="44" spans="1:3" ht="13.5" thickBot="1">
      <c r="A44" s="238"/>
      <c r="B44" s="239"/>
      <c r="C44" s="364"/>
    </row>
    <row r="45" spans="1:3" s="451" customFormat="1" ht="16.5" customHeight="1" thickBot="1">
      <c r="A45" s="240"/>
      <c r="B45" s="241" t="s">
        <v>52</v>
      </c>
      <c r="C45" s="365"/>
    </row>
    <row r="46" spans="1:3" s="453" customFormat="1" ht="12" customHeight="1" thickBot="1">
      <c r="A46" s="206" t="s">
        <v>14</v>
      </c>
      <c r="B46" s="126" t="s">
        <v>401</v>
      </c>
      <c r="C46" s="317">
        <f>SUM(C47:C51)</f>
        <v>0</v>
      </c>
    </row>
    <row r="47" spans="1:3" ht="12" customHeight="1">
      <c r="A47" s="444" t="s">
        <v>92</v>
      </c>
      <c r="B47" s="9" t="s">
        <v>44</v>
      </c>
      <c r="C47" s="80"/>
    </row>
    <row r="48" spans="1:3" ht="12" customHeight="1">
      <c r="A48" s="444" t="s">
        <v>93</v>
      </c>
      <c r="B48" s="8" t="s">
        <v>159</v>
      </c>
      <c r="C48" s="82"/>
    </row>
    <row r="49" spans="1:3" ht="12" customHeight="1">
      <c r="A49" s="444" t="s">
        <v>94</v>
      </c>
      <c r="B49" s="8" t="s">
        <v>124</v>
      </c>
      <c r="C49" s="82"/>
    </row>
    <row r="50" spans="1:3" ht="12" customHeight="1">
      <c r="A50" s="444" t="s">
        <v>95</v>
      </c>
      <c r="B50" s="8" t="s">
        <v>160</v>
      </c>
      <c r="C50" s="82"/>
    </row>
    <row r="51" spans="1:3" ht="12" customHeight="1" thickBot="1">
      <c r="A51" s="444" t="s">
        <v>133</v>
      </c>
      <c r="B51" s="8" t="s">
        <v>161</v>
      </c>
      <c r="C51" s="82"/>
    </row>
    <row r="52" spans="1:3" ht="12" customHeight="1" thickBot="1">
      <c r="A52" s="206" t="s">
        <v>15</v>
      </c>
      <c r="B52" s="126" t="s">
        <v>402</v>
      </c>
      <c r="C52" s="317">
        <f>SUM(C53:C55)</f>
        <v>0</v>
      </c>
    </row>
    <row r="53" spans="1:3" s="453" customFormat="1" ht="12" customHeight="1">
      <c r="A53" s="444" t="s">
        <v>98</v>
      </c>
      <c r="B53" s="9" t="s">
        <v>207</v>
      </c>
      <c r="C53" s="80"/>
    </row>
    <row r="54" spans="1:3" ht="12" customHeight="1">
      <c r="A54" s="444" t="s">
        <v>99</v>
      </c>
      <c r="B54" s="8" t="s">
        <v>163</v>
      </c>
      <c r="C54" s="82"/>
    </row>
    <row r="55" spans="1:3" ht="12" customHeight="1">
      <c r="A55" s="444" t="s">
        <v>100</v>
      </c>
      <c r="B55" s="8" t="s">
        <v>53</v>
      </c>
      <c r="C55" s="82"/>
    </row>
    <row r="56" spans="1:3" ht="12" customHeight="1" thickBot="1">
      <c r="A56" s="444" t="s">
        <v>101</v>
      </c>
      <c r="B56" s="8" t="s">
        <v>509</v>
      </c>
      <c r="C56" s="82"/>
    </row>
    <row r="57" spans="1:3" ht="15" customHeight="1" thickBot="1">
      <c r="A57" s="206" t="s">
        <v>16</v>
      </c>
      <c r="B57" s="126" t="s">
        <v>10</v>
      </c>
      <c r="C57" s="344"/>
    </row>
    <row r="58" spans="1:3" ht="13.5" thickBot="1">
      <c r="A58" s="206" t="s">
        <v>17</v>
      </c>
      <c r="B58" s="242" t="s">
        <v>515</v>
      </c>
      <c r="C58" s="366">
        <f>+C46+C52+C57</f>
        <v>0</v>
      </c>
    </row>
    <row r="59" spans="1:3" ht="15" customHeight="1" thickBot="1">
      <c r="C59" s="367"/>
    </row>
    <row r="60" spans="1:3" ht="14.25" customHeight="1" thickBot="1">
      <c r="A60" s="245" t="s">
        <v>504</v>
      </c>
      <c r="B60" s="246"/>
      <c r="C60" s="124"/>
    </row>
    <row r="61" spans="1:3" ht="13.5" thickBot="1">
      <c r="A61" s="245" t="s">
        <v>181</v>
      </c>
      <c r="B61" s="246"/>
      <c r="C61" s="12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F61"/>
  <sheetViews>
    <sheetView zoomScaleNormal="100" workbookViewId="0">
      <selection activeCell="F2" sqref="F2"/>
    </sheetView>
  </sheetViews>
  <sheetFormatPr defaultRowHeight="12.75"/>
  <cols>
    <col min="1" max="1" width="13.83203125" style="243" customWidth="1"/>
    <col min="2" max="2" width="56.6640625" style="244" customWidth="1"/>
    <col min="3" max="6" width="18.6640625" style="244" customWidth="1"/>
    <col min="7" max="16384" width="9.33203125" style="244"/>
  </cols>
  <sheetData>
    <row r="1" spans="1:6" s="223" customFormat="1" ht="21" customHeight="1" thickBot="1">
      <c r="A1" s="222"/>
      <c r="B1" s="224"/>
      <c r="E1" s="448"/>
      <c r="F1" s="448" t="str">
        <f>+CONCATENATE("9.2.3. melléklet a 2/2016",LEFT(ÖSSZEFÜGGÉSEK!B5,4),". (II.16.) önkormányzati rendelethez")</f>
        <v>9.2.3. melléklet a 2/2016. (II.16.) önkormányzati rendelethez</v>
      </c>
    </row>
    <row r="2" spans="1:6" s="449" customFormat="1" ht="25.5" customHeight="1">
      <c r="A2" s="400" t="s">
        <v>179</v>
      </c>
      <c r="B2" s="354" t="s">
        <v>384</v>
      </c>
      <c r="C2" s="368" t="s">
        <v>54</v>
      </c>
      <c r="D2" s="368" t="s">
        <v>54</v>
      </c>
      <c r="E2" s="368" t="s">
        <v>54</v>
      </c>
      <c r="F2" s="368" t="s">
        <v>54</v>
      </c>
    </row>
    <row r="3" spans="1:6" s="449" customFormat="1" ht="28.5" customHeight="1" thickBot="1">
      <c r="A3" s="442" t="s">
        <v>178</v>
      </c>
      <c r="B3" s="355" t="s">
        <v>516</v>
      </c>
      <c r="C3" s="369" t="s">
        <v>55</v>
      </c>
      <c r="D3" s="369" t="s">
        <v>55</v>
      </c>
      <c r="E3" s="369" t="s">
        <v>55</v>
      </c>
      <c r="F3" s="369" t="s">
        <v>55</v>
      </c>
    </row>
    <row r="4" spans="1:6" s="450" customFormat="1" ht="15.95" customHeight="1" thickBot="1">
      <c r="A4" s="226"/>
      <c r="B4" s="226"/>
      <c r="E4" s="227"/>
      <c r="F4" s="227" t="s">
        <v>49</v>
      </c>
    </row>
    <row r="5" spans="1:6" ht="96.75" thickBot="1">
      <c r="A5" s="401" t="s">
        <v>180</v>
      </c>
      <c r="B5" s="228" t="s">
        <v>550</v>
      </c>
      <c r="C5" s="229" t="s">
        <v>585</v>
      </c>
      <c r="D5" s="229" t="s">
        <v>589</v>
      </c>
      <c r="E5" s="532" t="s">
        <v>588</v>
      </c>
      <c r="F5" s="532" t="s">
        <v>713</v>
      </c>
    </row>
    <row r="6" spans="1:6" s="451" customFormat="1" ht="12.95" customHeight="1" thickBot="1">
      <c r="A6" s="201"/>
      <c r="B6" s="202" t="s">
        <v>479</v>
      </c>
      <c r="C6" s="203" t="s">
        <v>480</v>
      </c>
      <c r="D6" s="203" t="s">
        <v>481</v>
      </c>
      <c r="E6" s="203" t="s">
        <v>483</v>
      </c>
      <c r="F6" s="203" t="s">
        <v>482</v>
      </c>
    </row>
    <row r="7" spans="1:6" s="451" customFormat="1" ht="15.95" customHeight="1" thickBot="1">
      <c r="A7" s="230"/>
      <c r="B7" s="231" t="s">
        <v>51</v>
      </c>
      <c r="C7" s="232"/>
      <c r="D7" s="232"/>
      <c r="E7" s="232"/>
      <c r="F7" s="232"/>
    </row>
    <row r="8" spans="1:6" s="370" customFormat="1" ht="12" customHeight="1" thickBot="1">
      <c r="A8" s="201" t="s">
        <v>14</v>
      </c>
      <c r="B8" s="233" t="s">
        <v>505</v>
      </c>
      <c r="C8" s="317">
        <f>SUM(C9:C19)</f>
        <v>0</v>
      </c>
      <c r="D8" s="317">
        <f t="shared" ref="D8:E8" si="0">SUM(D9:D19)</f>
        <v>0</v>
      </c>
      <c r="E8" s="317">
        <f t="shared" si="0"/>
        <v>0</v>
      </c>
      <c r="F8" s="317">
        <f t="shared" ref="F8" si="1">SUM(F9:F19)</f>
        <v>0</v>
      </c>
    </row>
    <row r="9" spans="1:6" s="370" customFormat="1" ht="12" customHeight="1">
      <c r="A9" s="443" t="s">
        <v>92</v>
      </c>
      <c r="B9" s="10" t="s">
        <v>258</v>
      </c>
      <c r="C9" s="359"/>
      <c r="D9" s="359"/>
      <c r="E9" s="359"/>
      <c r="F9" s="359"/>
    </row>
    <row r="10" spans="1:6" s="370" customFormat="1" ht="12" customHeight="1">
      <c r="A10" s="444" t="s">
        <v>93</v>
      </c>
      <c r="B10" s="8" t="s">
        <v>259</v>
      </c>
      <c r="C10" s="315"/>
      <c r="D10" s="315"/>
      <c r="E10" s="315"/>
      <c r="F10" s="315"/>
    </row>
    <row r="11" spans="1:6" s="370" customFormat="1" ht="12" customHeight="1">
      <c r="A11" s="444" t="s">
        <v>94</v>
      </c>
      <c r="B11" s="8" t="s">
        <v>260</v>
      </c>
      <c r="C11" s="315"/>
      <c r="D11" s="315"/>
      <c r="E11" s="315"/>
      <c r="F11" s="315"/>
    </row>
    <row r="12" spans="1:6" s="370" customFormat="1" ht="12" customHeight="1">
      <c r="A12" s="444" t="s">
        <v>95</v>
      </c>
      <c r="B12" s="8" t="s">
        <v>261</v>
      </c>
      <c r="C12" s="315"/>
      <c r="D12" s="315"/>
      <c r="E12" s="315"/>
      <c r="F12" s="315"/>
    </row>
    <row r="13" spans="1:6" s="370" customFormat="1" ht="12" customHeight="1">
      <c r="A13" s="444" t="s">
        <v>133</v>
      </c>
      <c r="B13" s="8" t="s">
        <v>262</v>
      </c>
      <c r="C13" s="315"/>
      <c r="D13" s="315"/>
      <c r="E13" s="315"/>
      <c r="F13" s="315"/>
    </row>
    <row r="14" spans="1:6" s="370" customFormat="1" ht="12" customHeight="1">
      <c r="A14" s="444" t="s">
        <v>96</v>
      </c>
      <c r="B14" s="8" t="s">
        <v>385</v>
      </c>
      <c r="C14" s="315"/>
      <c r="D14" s="315"/>
      <c r="E14" s="315"/>
      <c r="F14" s="315"/>
    </row>
    <row r="15" spans="1:6" s="370" customFormat="1" ht="12" customHeight="1">
      <c r="A15" s="444" t="s">
        <v>97</v>
      </c>
      <c r="B15" s="7" t="s">
        <v>386</v>
      </c>
      <c r="C15" s="315"/>
      <c r="D15" s="315"/>
      <c r="E15" s="315"/>
      <c r="F15" s="315"/>
    </row>
    <row r="16" spans="1:6" s="370" customFormat="1" ht="12" customHeight="1">
      <c r="A16" s="444" t="s">
        <v>107</v>
      </c>
      <c r="B16" s="8" t="s">
        <v>265</v>
      </c>
      <c r="C16" s="360"/>
      <c r="D16" s="360"/>
      <c r="E16" s="360"/>
      <c r="F16" s="360"/>
    </row>
    <row r="17" spans="1:6" s="452" customFormat="1" ht="12" customHeight="1">
      <c r="A17" s="444" t="s">
        <v>108</v>
      </c>
      <c r="B17" s="8" t="s">
        <v>266</v>
      </c>
      <c r="C17" s="315"/>
      <c r="D17" s="315"/>
      <c r="E17" s="315"/>
      <c r="F17" s="315"/>
    </row>
    <row r="18" spans="1:6" s="452" customFormat="1" ht="12" customHeight="1">
      <c r="A18" s="444" t="s">
        <v>109</v>
      </c>
      <c r="B18" s="8" t="s">
        <v>422</v>
      </c>
      <c r="C18" s="316"/>
      <c r="D18" s="316"/>
      <c r="E18" s="316"/>
      <c r="F18" s="316"/>
    </row>
    <row r="19" spans="1:6" s="452" customFormat="1" ht="12" customHeight="1" thickBot="1">
      <c r="A19" s="444" t="s">
        <v>110</v>
      </c>
      <c r="B19" s="7" t="s">
        <v>267</v>
      </c>
      <c r="C19" s="316"/>
      <c r="D19" s="316"/>
      <c r="E19" s="316"/>
      <c r="F19" s="316"/>
    </row>
    <row r="20" spans="1:6" s="370" customFormat="1" ht="12" customHeight="1" thickBot="1">
      <c r="A20" s="201" t="s">
        <v>15</v>
      </c>
      <c r="B20" s="233" t="s">
        <v>387</v>
      </c>
      <c r="C20" s="317">
        <f>SUM(C21:C23)</f>
        <v>0</v>
      </c>
      <c r="D20" s="317">
        <f t="shared" ref="D20:E20" si="2">SUM(D21:D23)</f>
        <v>0</v>
      </c>
      <c r="E20" s="317">
        <f t="shared" si="2"/>
        <v>0</v>
      </c>
      <c r="F20" s="317">
        <f t="shared" ref="F20" si="3">SUM(F21:F23)</f>
        <v>0</v>
      </c>
    </row>
    <row r="21" spans="1:6" s="452" customFormat="1" ht="12" customHeight="1">
      <c r="A21" s="444" t="s">
        <v>98</v>
      </c>
      <c r="B21" s="9" t="s">
        <v>239</v>
      </c>
      <c r="C21" s="315"/>
      <c r="D21" s="315"/>
      <c r="E21" s="315"/>
      <c r="F21" s="315"/>
    </row>
    <row r="22" spans="1:6" s="452" customFormat="1" ht="12" customHeight="1">
      <c r="A22" s="444" t="s">
        <v>99</v>
      </c>
      <c r="B22" s="8" t="s">
        <v>388</v>
      </c>
      <c r="C22" s="315"/>
      <c r="D22" s="315"/>
      <c r="E22" s="315"/>
      <c r="F22" s="315"/>
    </row>
    <row r="23" spans="1:6" s="452" customFormat="1" ht="12" customHeight="1">
      <c r="A23" s="444" t="s">
        <v>100</v>
      </c>
      <c r="B23" s="8" t="s">
        <v>389</v>
      </c>
      <c r="C23" s="315"/>
      <c r="D23" s="315"/>
      <c r="E23" s="315"/>
      <c r="F23" s="315"/>
    </row>
    <row r="24" spans="1:6" s="452" customFormat="1" ht="12" customHeight="1" thickBot="1">
      <c r="A24" s="444" t="s">
        <v>101</v>
      </c>
      <c r="B24" s="8" t="s">
        <v>506</v>
      </c>
      <c r="C24" s="315"/>
      <c r="D24" s="315"/>
      <c r="E24" s="315"/>
      <c r="F24" s="315"/>
    </row>
    <row r="25" spans="1:6" s="452" customFormat="1" ht="12" customHeight="1" thickBot="1">
      <c r="A25" s="206" t="s">
        <v>16</v>
      </c>
      <c r="B25" s="126" t="s">
        <v>150</v>
      </c>
      <c r="C25" s="344"/>
      <c r="D25" s="344"/>
      <c r="E25" s="344"/>
      <c r="F25" s="344"/>
    </row>
    <row r="26" spans="1:6" s="452" customFormat="1" ht="12" customHeight="1" thickBot="1">
      <c r="A26" s="206" t="s">
        <v>17</v>
      </c>
      <c r="B26" s="126" t="s">
        <v>507</v>
      </c>
      <c r="C26" s="317">
        <f>+C27+C28+C29</f>
        <v>0</v>
      </c>
      <c r="D26" s="317">
        <f t="shared" ref="D26:E26" si="4">+D27+D28+D29</f>
        <v>0</v>
      </c>
      <c r="E26" s="317">
        <f t="shared" si="4"/>
        <v>0</v>
      </c>
      <c r="F26" s="317">
        <f t="shared" ref="F26" si="5">+F27+F28+F29</f>
        <v>0</v>
      </c>
    </row>
    <row r="27" spans="1:6" s="452" customFormat="1" ht="12" customHeight="1">
      <c r="A27" s="445" t="s">
        <v>249</v>
      </c>
      <c r="B27" s="446" t="s">
        <v>244</v>
      </c>
      <c r="C27" s="80"/>
      <c r="D27" s="80"/>
      <c r="E27" s="80"/>
      <c r="F27" s="80"/>
    </row>
    <row r="28" spans="1:6" s="452" customFormat="1" ht="12" customHeight="1">
      <c r="A28" s="445" t="s">
        <v>250</v>
      </c>
      <c r="B28" s="446" t="s">
        <v>388</v>
      </c>
      <c r="C28" s="315"/>
      <c r="D28" s="315"/>
      <c r="E28" s="315"/>
      <c r="F28" s="315"/>
    </row>
    <row r="29" spans="1:6" s="452" customFormat="1" ht="12" customHeight="1">
      <c r="A29" s="445" t="s">
        <v>251</v>
      </c>
      <c r="B29" s="447" t="s">
        <v>391</v>
      </c>
      <c r="C29" s="315"/>
      <c r="D29" s="315"/>
      <c r="E29" s="315"/>
      <c r="F29" s="315"/>
    </row>
    <row r="30" spans="1:6" s="452" customFormat="1" ht="12" customHeight="1" thickBot="1">
      <c r="A30" s="444" t="s">
        <v>252</v>
      </c>
      <c r="B30" s="140" t="s">
        <v>508</v>
      </c>
      <c r="C30" s="83"/>
      <c r="D30" s="83"/>
      <c r="E30" s="83"/>
      <c r="F30" s="83"/>
    </row>
    <row r="31" spans="1:6" s="452" customFormat="1" ht="12" customHeight="1" thickBot="1">
      <c r="A31" s="206" t="s">
        <v>18</v>
      </c>
      <c r="B31" s="126" t="s">
        <v>392</v>
      </c>
      <c r="C31" s="317">
        <f>+C32+C33+C34</f>
        <v>0</v>
      </c>
      <c r="D31" s="317">
        <f t="shared" ref="D31:E31" si="6">+D32+D33+D34</f>
        <v>0</v>
      </c>
      <c r="E31" s="317">
        <f t="shared" si="6"/>
        <v>0</v>
      </c>
      <c r="F31" s="317">
        <f t="shared" ref="F31" si="7">+F32+F33+F34</f>
        <v>0</v>
      </c>
    </row>
    <row r="32" spans="1:6" s="452" customFormat="1" ht="12" customHeight="1">
      <c r="A32" s="445" t="s">
        <v>85</v>
      </c>
      <c r="B32" s="446" t="s">
        <v>272</v>
      </c>
      <c r="C32" s="80"/>
      <c r="D32" s="80"/>
      <c r="E32" s="80"/>
      <c r="F32" s="80"/>
    </row>
    <row r="33" spans="1:6" s="452" customFormat="1" ht="12" customHeight="1">
      <c r="A33" s="445" t="s">
        <v>86</v>
      </c>
      <c r="B33" s="447" t="s">
        <v>273</v>
      </c>
      <c r="C33" s="318"/>
      <c r="D33" s="318"/>
      <c r="E33" s="318"/>
      <c r="F33" s="318"/>
    </row>
    <row r="34" spans="1:6" s="452" customFormat="1" ht="12" customHeight="1" thickBot="1">
      <c r="A34" s="444" t="s">
        <v>87</v>
      </c>
      <c r="B34" s="140" t="s">
        <v>274</v>
      </c>
      <c r="C34" s="83"/>
      <c r="D34" s="83"/>
      <c r="E34" s="83"/>
      <c r="F34" s="83"/>
    </row>
    <row r="35" spans="1:6" s="370" customFormat="1" ht="12" customHeight="1" thickBot="1">
      <c r="A35" s="206" t="s">
        <v>19</v>
      </c>
      <c r="B35" s="126" t="s">
        <v>360</v>
      </c>
      <c r="C35" s="344"/>
      <c r="D35" s="344"/>
      <c r="E35" s="344"/>
      <c r="F35" s="344"/>
    </row>
    <row r="36" spans="1:6" s="370" customFormat="1" ht="12" customHeight="1" thickBot="1">
      <c r="A36" s="206" t="s">
        <v>20</v>
      </c>
      <c r="B36" s="126" t="s">
        <v>393</v>
      </c>
      <c r="C36" s="361"/>
      <c r="D36" s="361"/>
      <c r="E36" s="361"/>
      <c r="F36" s="361"/>
    </row>
    <row r="37" spans="1:6" s="370" customFormat="1" ht="12" customHeight="1" thickBot="1">
      <c r="A37" s="201" t="s">
        <v>21</v>
      </c>
      <c r="B37" s="126" t="s">
        <v>394</v>
      </c>
      <c r="C37" s="362">
        <f>+C8+C20+C25+C26+C31+C35+C36</f>
        <v>0</v>
      </c>
      <c r="D37" s="362">
        <f t="shared" ref="D37:E37" si="8">+D8+D20+D25+D26+D31+D35+D36</f>
        <v>0</v>
      </c>
      <c r="E37" s="362">
        <f t="shared" si="8"/>
        <v>0</v>
      </c>
      <c r="F37" s="362">
        <f t="shared" ref="F37" si="9">+F8+F20+F25+F26+F31+F35+F36</f>
        <v>0</v>
      </c>
    </row>
    <row r="38" spans="1:6" s="370" customFormat="1" ht="12" customHeight="1" thickBot="1">
      <c r="A38" s="234" t="s">
        <v>22</v>
      </c>
      <c r="B38" s="126" t="s">
        <v>395</v>
      </c>
      <c r="C38" s="362">
        <f>+C39+C40+C41</f>
        <v>50319</v>
      </c>
      <c r="D38" s="362">
        <f t="shared" ref="D38:E38" si="10">+D39+D40+D41</f>
        <v>0</v>
      </c>
      <c r="E38" s="362">
        <f t="shared" si="10"/>
        <v>0</v>
      </c>
      <c r="F38" s="362">
        <f>+F39+F40+F41</f>
        <v>50319</v>
      </c>
    </row>
    <row r="39" spans="1:6" s="370" customFormat="1" ht="12" customHeight="1">
      <c r="A39" s="445" t="s">
        <v>396</v>
      </c>
      <c r="B39" s="446" t="s">
        <v>217</v>
      </c>
      <c r="C39" s="80">
        <v>450</v>
      </c>
      <c r="D39" s="80"/>
      <c r="E39" s="80"/>
      <c r="F39" s="80">
        <v>450</v>
      </c>
    </row>
    <row r="40" spans="1:6" s="370" customFormat="1" ht="12" customHeight="1">
      <c r="A40" s="445" t="s">
        <v>397</v>
      </c>
      <c r="B40" s="447" t="s">
        <v>2</v>
      </c>
      <c r="C40" s="318"/>
      <c r="D40" s="318"/>
      <c r="E40" s="318"/>
      <c r="F40" s="318"/>
    </row>
    <row r="41" spans="1:6" s="452" customFormat="1" ht="12" customHeight="1" thickBot="1">
      <c r="A41" s="444" t="s">
        <v>398</v>
      </c>
      <c r="B41" s="140" t="s">
        <v>399</v>
      </c>
      <c r="C41" s="83">
        <f>47602+2267</f>
        <v>49869</v>
      </c>
      <c r="D41" s="83"/>
      <c r="E41" s="83"/>
      <c r="F41" s="83">
        <f>47602+2267</f>
        <v>49869</v>
      </c>
    </row>
    <row r="42" spans="1:6" s="452" customFormat="1" ht="15" customHeight="1" thickBot="1">
      <c r="A42" s="234" t="s">
        <v>23</v>
      </c>
      <c r="B42" s="235" t="s">
        <v>400</v>
      </c>
      <c r="C42" s="365">
        <f>+C37+C38</f>
        <v>50319</v>
      </c>
      <c r="D42" s="365">
        <f t="shared" ref="D42:E42" si="11">+D37+D38</f>
        <v>0</v>
      </c>
      <c r="E42" s="365">
        <f t="shared" si="11"/>
        <v>0</v>
      </c>
      <c r="F42" s="365">
        <f>+F37+F38</f>
        <v>50319</v>
      </c>
    </row>
    <row r="43" spans="1:6" s="452" customFormat="1" ht="15" customHeight="1">
      <c r="A43" s="236"/>
      <c r="B43" s="237"/>
      <c r="C43" s="363"/>
      <c r="D43" s="363"/>
      <c r="E43" s="363"/>
      <c r="F43" s="363"/>
    </row>
    <row r="44" spans="1:6" ht="13.5" thickBot="1">
      <c r="A44" s="238"/>
      <c r="B44" s="239"/>
      <c r="C44" s="364"/>
      <c r="D44" s="364"/>
      <c r="E44" s="364"/>
      <c r="F44" s="364"/>
    </row>
    <row r="45" spans="1:6" s="451" customFormat="1" ht="16.5" customHeight="1" thickBot="1">
      <c r="A45" s="240"/>
      <c r="B45" s="241" t="s">
        <v>52</v>
      </c>
      <c r="C45" s="365"/>
      <c r="D45" s="365"/>
      <c r="E45" s="365"/>
      <c r="F45" s="365"/>
    </row>
    <row r="46" spans="1:6" s="453" customFormat="1" ht="12" customHeight="1" thickBot="1">
      <c r="A46" s="206" t="s">
        <v>14</v>
      </c>
      <c r="B46" s="126" t="s">
        <v>401</v>
      </c>
      <c r="C46" s="317">
        <f>SUM(C47:C51)</f>
        <v>0</v>
      </c>
      <c r="D46" s="317">
        <f t="shared" ref="D46:E46" si="12">SUM(D47:D51)</f>
        <v>13188</v>
      </c>
      <c r="E46" s="317">
        <f t="shared" si="12"/>
        <v>2240</v>
      </c>
      <c r="F46" s="317">
        <f>SUM(C46:E46)</f>
        <v>15428</v>
      </c>
    </row>
    <row r="47" spans="1:6" ht="12" customHeight="1">
      <c r="A47" s="444" t="s">
        <v>92</v>
      </c>
      <c r="B47" s="9" t="s">
        <v>44</v>
      </c>
      <c r="C47" s="80"/>
      <c r="D47" s="80"/>
      <c r="E47" s="80"/>
      <c r="F47" s="80"/>
    </row>
    <row r="48" spans="1:6" ht="12" customHeight="1">
      <c r="A48" s="444" t="s">
        <v>93</v>
      </c>
      <c r="B48" s="8" t="s">
        <v>159</v>
      </c>
      <c r="C48" s="82"/>
      <c r="D48" s="82"/>
      <c r="E48" s="82"/>
      <c r="F48" s="82"/>
    </row>
    <row r="49" spans="1:6" ht="12" customHeight="1">
      <c r="A49" s="444" t="s">
        <v>94</v>
      </c>
      <c r="B49" s="8" t="s">
        <v>124</v>
      </c>
      <c r="C49" s="82"/>
      <c r="D49" s="82">
        <v>13188</v>
      </c>
      <c r="E49" s="82">
        <v>2240</v>
      </c>
      <c r="F49" s="82">
        <f>SUM(C49:E49)</f>
        <v>15428</v>
      </c>
    </row>
    <row r="50" spans="1:6" ht="12" customHeight="1">
      <c r="A50" s="444" t="s">
        <v>95</v>
      </c>
      <c r="B50" s="8" t="s">
        <v>160</v>
      </c>
      <c r="C50" s="82"/>
      <c r="D50" s="82"/>
      <c r="E50" s="82"/>
      <c r="F50" s="82"/>
    </row>
    <row r="51" spans="1:6" ht="12" customHeight="1" thickBot="1">
      <c r="A51" s="444" t="s">
        <v>133</v>
      </c>
      <c r="B51" s="8" t="s">
        <v>161</v>
      </c>
      <c r="C51" s="82"/>
      <c r="D51" s="82"/>
      <c r="E51" s="82"/>
      <c r="F51" s="82"/>
    </row>
    <row r="52" spans="1:6" ht="12" customHeight="1" thickBot="1">
      <c r="A52" s="206" t="s">
        <v>15</v>
      </c>
      <c r="B52" s="126" t="s">
        <v>402</v>
      </c>
      <c r="C52" s="317">
        <f>SUM(C53:C55)</f>
        <v>0</v>
      </c>
      <c r="D52" s="317">
        <f t="shared" ref="D52:E52" si="13">SUM(D53:D55)</f>
        <v>356</v>
      </c>
      <c r="E52" s="317">
        <f t="shared" si="13"/>
        <v>25</v>
      </c>
      <c r="F52" s="317">
        <f>SUM(C52:E52)</f>
        <v>381</v>
      </c>
    </row>
    <row r="53" spans="1:6" s="453" customFormat="1" ht="12" customHeight="1">
      <c r="A53" s="444" t="s">
        <v>98</v>
      </c>
      <c r="B53" s="9" t="s">
        <v>207</v>
      </c>
      <c r="C53" s="80"/>
      <c r="D53" s="80">
        <v>356</v>
      </c>
      <c r="E53" s="80">
        <v>25</v>
      </c>
      <c r="F53" s="80">
        <f>SUM(C53:E53)</f>
        <v>381</v>
      </c>
    </row>
    <row r="54" spans="1:6" ht="12" customHeight="1">
      <c r="A54" s="444" t="s">
        <v>99</v>
      </c>
      <c r="B54" s="8" t="s">
        <v>163</v>
      </c>
      <c r="C54" s="82"/>
      <c r="D54" s="82"/>
      <c r="E54" s="82"/>
      <c r="F54" s="82"/>
    </row>
    <row r="55" spans="1:6" ht="12" customHeight="1">
      <c r="A55" s="444" t="s">
        <v>100</v>
      </c>
      <c r="B55" s="8" t="s">
        <v>53</v>
      </c>
      <c r="C55" s="82"/>
      <c r="D55" s="82"/>
      <c r="E55" s="82"/>
      <c r="F55" s="82"/>
    </row>
    <row r="56" spans="1:6" ht="12" customHeight="1" thickBot="1">
      <c r="A56" s="444" t="s">
        <v>101</v>
      </c>
      <c r="B56" s="8" t="s">
        <v>509</v>
      </c>
      <c r="C56" s="82"/>
      <c r="D56" s="82"/>
      <c r="E56" s="82"/>
      <c r="F56" s="82"/>
    </row>
    <row r="57" spans="1:6" ht="15" customHeight="1" thickBot="1">
      <c r="A57" s="206" t="s">
        <v>16</v>
      </c>
      <c r="B57" s="126" t="s">
        <v>10</v>
      </c>
      <c r="C57" s="344"/>
      <c r="D57" s="344"/>
      <c r="E57" s="344"/>
      <c r="F57" s="344"/>
    </row>
    <row r="58" spans="1:6" ht="13.5" thickBot="1">
      <c r="A58" s="206" t="s">
        <v>17</v>
      </c>
      <c r="B58" s="242" t="s">
        <v>515</v>
      </c>
      <c r="C58" s="366">
        <f>+C46+C52+C57</f>
        <v>0</v>
      </c>
      <c r="D58" s="366">
        <f t="shared" ref="D58:E58" si="14">+D46+D52+D57</f>
        <v>13544</v>
      </c>
      <c r="E58" s="366">
        <f t="shared" si="14"/>
        <v>2265</v>
      </c>
      <c r="F58" s="317">
        <f>SUM(C58:E58)</f>
        <v>15809</v>
      </c>
    </row>
    <row r="59" spans="1:6" ht="15" customHeight="1" thickBot="1">
      <c r="C59" s="367"/>
      <c r="D59" s="367"/>
      <c r="E59" s="367"/>
      <c r="F59" s="367"/>
    </row>
    <row r="60" spans="1:6" ht="14.25" customHeight="1" thickBot="1">
      <c r="A60" s="245" t="s">
        <v>504</v>
      </c>
      <c r="B60" s="246"/>
      <c r="C60" s="124"/>
      <c r="D60" s="124"/>
      <c r="E60" s="124"/>
      <c r="F60" s="124"/>
    </row>
    <row r="61" spans="1:6" ht="13.5" thickBot="1">
      <c r="A61" s="245" t="s">
        <v>181</v>
      </c>
      <c r="B61" s="246"/>
      <c r="C61" s="124"/>
      <c r="D61" s="124"/>
      <c r="E61" s="124"/>
      <c r="F61" s="12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Normal="100" workbookViewId="0">
      <selection activeCell="C2" sqref="C2"/>
    </sheetView>
  </sheetViews>
  <sheetFormatPr defaultRowHeight="12.75"/>
  <cols>
    <col min="1" max="1" width="13.83203125" style="243" customWidth="1"/>
    <col min="2" max="2" width="79.1640625" style="244" customWidth="1"/>
    <col min="3" max="3" width="25" style="244" customWidth="1"/>
    <col min="4" max="16384" width="9.33203125" style="244"/>
  </cols>
  <sheetData>
    <row r="1" spans="1:3" s="223" customFormat="1" ht="21" customHeight="1" thickBot="1">
      <c r="A1" s="222"/>
      <c r="B1" s="224"/>
      <c r="C1" s="448" t="str">
        <f>+CONCATENATE("9.3. melléklet a 2/",LEFT(ÖSSZEFÜGGÉSEK!A5,4),". (II.16.) önkormányzati rendelethez")</f>
        <v>9.3. melléklet a 2/2016. (II.16.) önkormányzati rendelethez</v>
      </c>
    </row>
    <row r="2" spans="1:3" s="449" customFormat="1" ht="25.5" customHeight="1">
      <c r="A2" s="400" t="s">
        <v>179</v>
      </c>
      <c r="B2" s="354" t="s">
        <v>584</v>
      </c>
      <c r="C2" s="368" t="s">
        <v>55</v>
      </c>
    </row>
    <row r="3" spans="1:3" s="449" customFormat="1" ht="24.75" thickBot="1">
      <c r="A3" s="442" t="s">
        <v>178</v>
      </c>
      <c r="B3" s="355" t="s">
        <v>383</v>
      </c>
      <c r="C3" s="369"/>
    </row>
    <row r="4" spans="1:3" s="450" customFormat="1" ht="15.95" customHeight="1" thickBot="1">
      <c r="A4" s="226"/>
      <c r="B4" s="226"/>
      <c r="C4" s="227" t="s">
        <v>49</v>
      </c>
    </row>
    <row r="5" spans="1:3" ht="13.5" thickBot="1">
      <c r="A5" s="401" t="s">
        <v>180</v>
      </c>
      <c r="B5" s="228" t="s">
        <v>550</v>
      </c>
      <c r="C5" s="229" t="s">
        <v>50</v>
      </c>
    </row>
    <row r="6" spans="1:3" s="451" customFormat="1" ht="12.95" customHeight="1" thickBot="1">
      <c r="A6" s="201"/>
      <c r="B6" s="202" t="s">
        <v>479</v>
      </c>
      <c r="C6" s="203" t="s">
        <v>480</v>
      </c>
    </row>
    <row r="7" spans="1:3" s="451" customFormat="1" ht="15.95" customHeight="1" thickBot="1">
      <c r="A7" s="230"/>
      <c r="B7" s="231" t="s">
        <v>51</v>
      </c>
      <c r="C7" s="232"/>
    </row>
    <row r="8" spans="1:3" s="370" customFormat="1" ht="12" customHeight="1" thickBot="1">
      <c r="A8" s="201" t="s">
        <v>14</v>
      </c>
      <c r="B8" s="233" t="s">
        <v>505</v>
      </c>
      <c r="C8" s="317">
        <f>SUM(C9:C19)</f>
        <v>8915</v>
      </c>
    </row>
    <row r="9" spans="1:3" s="370" customFormat="1" ht="12" customHeight="1">
      <c r="A9" s="443" t="s">
        <v>92</v>
      </c>
      <c r="B9" s="10" t="s">
        <v>258</v>
      </c>
      <c r="C9" s="359"/>
    </row>
    <row r="10" spans="1:3" s="370" customFormat="1" ht="12" customHeight="1">
      <c r="A10" s="444" t="s">
        <v>93</v>
      </c>
      <c r="B10" s="8" t="s">
        <v>259</v>
      </c>
      <c r="C10" s="315">
        <v>6120</v>
      </c>
    </row>
    <row r="11" spans="1:3" s="370" customFormat="1" ht="12" customHeight="1">
      <c r="A11" s="444" t="s">
        <v>94</v>
      </c>
      <c r="B11" s="8" t="s">
        <v>260</v>
      </c>
      <c r="C11" s="315">
        <v>900</v>
      </c>
    </row>
    <row r="12" spans="1:3" s="370" customFormat="1" ht="12" customHeight="1">
      <c r="A12" s="444" t="s">
        <v>95</v>
      </c>
      <c r="B12" s="8" t="s">
        <v>261</v>
      </c>
      <c r="C12" s="315"/>
    </row>
    <row r="13" spans="1:3" s="370" customFormat="1" ht="12" customHeight="1">
      <c r="A13" s="444" t="s">
        <v>133</v>
      </c>
      <c r="B13" s="8" t="s">
        <v>262</v>
      </c>
      <c r="C13" s="315"/>
    </row>
    <row r="14" spans="1:3" s="370" customFormat="1" ht="12" customHeight="1">
      <c r="A14" s="444" t="s">
        <v>96</v>
      </c>
      <c r="B14" s="8" t="s">
        <v>385</v>
      </c>
      <c r="C14" s="315">
        <v>1895</v>
      </c>
    </row>
    <row r="15" spans="1:3" s="370" customFormat="1" ht="12" customHeight="1">
      <c r="A15" s="444" t="s">
        <v>97</v>
      </c>
      <c r="B15" s="7" t="s">
        <v>386</v>
      </c>
      <c r="C15" s="315"/>
    </row>
    <row r="16" spans="1:3" s="370" customFormat="1" ht="12" customHeight="1">
      <c r="A16" s="444" t="s">
        <v>107</v>
      </c>
      <c r="B16" s="8" t="s">
        <v>265</v>
      </c>
      <c r="C16" s="360"/>
    </row>
    <row r="17" spans="1:3" s="452" customFormat="1" ht="12" customHeight="1">
      <c r="A17" s="444" t="s">
        <v>108</v>
      </c>
      <c r="B17" s="8" t="s">
        <v>266</v>
      </c>
      <c r="C17" s="315"/>
    </row>
    <row r="18" spans="1:3" s="452" customFormat="1" ht="12" customHeight="1">
      <c r="A18" s="444" t="s">
        <v>109</v>
      </c>
      <c r="B18" s="8" t="s">
        <v>422</v>
      </c>
      <c r="C18" s="316"/>
    </row>
    <row r="19" spans="1:3" s="452" customFormat="1" ht="12" customHeight="1" thickBot="1">
      <c r="A19" s="444" t="s">
        <v>110</v>
      </c>
      <c r="B19" s="7" t="s">
        <v>267</v>
      </c>
      <c r="C19" s="316"/>
    </row>
    <row r="20" spans="1:3" s="370" customFormat="1" ht="12" customHeight="1" thickBot="1">
      <c r="A20" s="201" t="s">
        <v>15</v>
      </c>
      <c r="B20" s="233" t="s">
        <v>387</v>
      </c>
      <c r="C20" s="317">
        <f>SUM(C21:C23)</f>
        <v>500</v>
      </c>
    </row>
    <row r="21" spans="1:3" s="452" customFormat="1" ht="12" customHeight="1">
      <c r="A21" s="444" t="s">
        <v>98</v>
      </c>
      <c r="B21" s="9" t="s">
        <v>239</v>
      </c>
      <c r="C21" s="315"/>
    </row>
    <row r="22" spans="1:3" s="452" customFormat="1" ht="12" customHeight="1">
      <c r="A22" s="444" t="s">
        <v>99</v>
      </c>
      <c r="B22" s="8" t="s">
        <v>388</v>
      </c>
      <c r="C22" s="315"/>
    </row>
    <row r="23" spans="1:3" s="452" customFormat="1" ht="12" customHeight="1">
      <c r="A23" s="444" t="s">
        <v>100</v>
      </c>
      <c r="B23" s="8" t="s">
        <v>389</v>
      </c>
      <c r="C23" s="315">
        <v>500</v>
      </c>
    </row>
    <row r="24" spans="1:3" s="452" customFormat="1" ht="12" customHeight="1" thickBot="1">
      <c r="A24" s="444" t="s">
        <v>101</v>
      </c>
      <c r="B24" s="8" t="s">
        <v>510</v>
      </c>
      <c r="C24" s="315"/>
    </row>
    <row r="25" spans="1:3" s="452" customFormat="1" ht="12" customHeight="1" thickBot="1">
      <c r="A25" s="206" t="s">
        <v>16</v>
      </c>
      <c r="B25" s="126" t="s">
        <v>150</v>
      </c>
      <c r="C25" s="344"/>
    </row>
    <row r="26" spans="1:3" s="452" customFormat="1" ht="12" customHeight="1" thickBot="1">
      <c r="A26" s="206" t="s">
        <v>17</v>
      </c>
      <c r="B26" s="126" t="s">
        <v>390</v>
      </c>
      <c r="C26" s="317">
        <f>+C27+C28</f>
        <v>0</v>
      </c>
    </row>
    <row r="27" spans="1:3" s="452" customFormat="1" ht="12" customHeight="1">
      <c r="A27" s="445" t="s">
        <v>249</v>
      </c>
      <c r="B27" s="446" t="s">
        <v>388</v>
      </c>
      <c r="C27" s="80"/>
    </row>
    <row r="28" spans="1:3" s="452" customFormat="1" ht="12" customHeight="1">
      <c r="A28" s="445" t="s">
        <v>250</v>
      </c>
      <c r="B28" s="447" t="s">
        <v>391</v>
      </c>
      <c r="C28" s="318"/>
    </row>
    <row r="29" spans="1:3" s="452" customFormat="1" ht="12" customHeight="1" thickBot="1">
      <c r="A29" s="444" t="s">
        <v>251</v>
      </c>
      <c r="B29" s="140" t="s">
        <v>511</v>
      </c>
      <c r="C29" s="83"/>
    </row>
    <row r="30" spans="1:3" s="452" customFormat="1" ht="12" customHeight="1" thickBot="1">
      <c r="A30" s="206" t="s">
        <v>18</v>
      </c>
      <c r="B30" s="126" t="s">
        <v>392</v>
      </c>
      <c r="C30" s="317">
        <f>+C31+C32+C33</f>
        <v>0</v>
      </c>
    </row>
    <row r="31" spans="1:3" s="452" customFormat="1" ht="12" customHeight="1">
      <c r="A31" s="445" t="s">
        <v>85</v>
      </c>
      <c r="B31" s="446" t="s">
        <v>272</v>
      </c>
      <c r="C31" s="80"/>
    </row>
    <row r="32" spans="1:3" s="452" customFormat="1" ht="12" customHeight="1">
      <c r="A32" s="445" t="s">
        <v>86</v>
      </c>
      <c r="B32" s="447" t="s">
        <v>273</v>
      </c>
      <c r="C32" s="318"/>
    </row>
    <row r="33" spans="1:3" s="452" customFormat="1" ht="12" customHeight="1" thickBot="1">
      <c r="A33" s="444" t="s">
        <v>87</v>
      </c>
      <c r="B33" s="140" t="s">
        <v>274</v>
      </c>
      <c r="C33" s="83"/>
    </row>
    <row r="34" spans="1:3" s="370" customFormat="1" ht="12" customHeight="1" thickBot="1">
      <c r="A34" s="206" t="s">
        <v>19</v>
      </c>
      <c r="B34" s="126" t="s">
        <v>360</v>
      </c>
      <c r="C34" s="344"/>
    </row>
    <row r="35" spans="1:3" s="370" customFormat="1" ht="12" customHeight="1" thickBot="1">
      <c r="A35" s="206" t="s">
        <v>20</v>
      </c>
      <c r="B35" s="126" t="s">
        <v>393</v>
      </c>
      <c r="C35" s="361"/>
    </row>
    <row r="36" spans="1:3" s="370" customFormat="1" ht="12" customHeight="1" thickBot="1">
      <c r="A36" s="201" t="s">
        <v>21</v>
      </c>
      <c r="B36" s="126" t="s">
        <v>512</v>
      </c>
      <c r="C36" s="362">
        <f>+C8+C20+C25+C26+C30+C34+C35</f>
        <v>9415</v>
      </c>
    </row>
    <row r="37" spans="1:3" s="370" customFormat="1" ht="12" customHeight="1" thickBot="1">
      <c r="A37" s="234" t="s">
        <v>22</v>
      </c>
      <c r="B37" s="126" t="s">
        <v>395</v>
      </c>
      <c r="C37" s="362">
        <f>+C38+C39+C40</f>
        <v>35123</v>
      </c>
    </row>
    <row r="38" spans="1:3" s="370" customFormat="1" ht="12" customHeight="1">
      <c r="A38" s="445" t="s">
        <v>396</v>
      </c>
      <c r="B38" s="446" t="s">
        <v>217</v>
      </c>
      <c r="C38" s="80">
        <v>1198</v>
      </c>
    </row>
    <row r="39" spans="1:3" s="370" customFormat="1" ht="12" customHeight="1">
      <c r="A39" s="445" t="s">
        <v>397</v>
      </c>
      <c r="B39" s="447" t="s">
        <v>2</v>
      </c>
      <c r="C39" s="318"/>
    </row>
    <row r="40" spans="1:3" s="452" customFormat="1" ht="12" customHeight="1" thickBot="1">
      <c r="A40" s="444" t="s">
        <v>398</v>
      </c>
      <c r="B40" s="140" t="s">
        <v>399</v>
      </c>
      <c r="C40" s="83">
        <f>33675+250</f>
        <v>33925</v>
      </c>
    </row>
    <row r="41" spans="1:3" s="452" customFormat="1" ht="15" customHeight="1" thickBot="1">
      <c r="A41" s="234" t="s">
        <v>23</v>
      </c>
      <c r="B41" s="235" t="s">
        <v>400</v>
      </c>
      <c r="C41" s="365">
        <f>+C36+C37</f>
        <v>44538</v>
      </c>
    </row>
    <row r="42" spans="1:3" s="452" customFormat="1" ht="15" customHeight="1">
      <c r="A42" s="236"/>
      <c r="B42" s="237"/>
      <c r="C42" s="363"/>
    </row>
    <row r="43" spans="1:3" ht="13.5" thickBot="1">
      <c r="A43" s="238"/>
      <c r="B43" s="239"/>
      <c r="C43" s="364"/>
    </row>
    <row r="44" spans="1:3" s="451" customFormat="1" ht="16.5" customHeight="1" thickBot="1">
      <c r="A44" s="240"/>
      <c r="B44" s="241" t="s">
        <v>52</v>
      </c>
      <c r="C44" s="365"/>
    </row>
    <row r="45" spans="1:3" s="453" customFormat="1" ht="12" customHeight="1" thickBot="1">
      <c r="A45" s="206" t="s">
        <v>14</v>
      </c>
      <c r="B45" s="126" t="s">
        <v>401</v>
      </c>
      <c r="C45" s="317">
        <f>SUM(C46:C50)</f>
        <v>38713</v>
      </c>
    </row>
    <row r="46" spans="1:3" ht="12" customHeight="1">
      <c r="A46" s="444" t="s">
        <v>92</v>
      </c>
      <c r="B46" s="9" t="s">
        <v>44</v>
      </c>
      <c r="C46" s="80">
        <v>7417</v>
      </c>
    </row>
    <row r="47" spans="1:3" ht="12" customHeight="1">
      <c r="A47" s="444" t="s">
        <v>93</v>
      </c>
      <c r="B47" s="8" t="s">
        <v>159</v>
      </c>
      <c r="C47" s="82">
        <v>2053</v>
      </c>
    </row>
    <row r="48" spans="1:3" ht="12" customHeight="1">
      <c r="A48" s="444" t="s">
        <v>94</v>
      </c>
      <c r="B48" s="8" t="s">
        <v>124</v>
      </c>
      <c r="C48" s="82">
        <f>28993+250</f>
        <v>29243</v>
      </c>
    </row>
    <row r="49" spans="1:3" ht="12" customHeight="1">
      <c r="A49" s="444" t="s">
        <v>95</v>
      </c>
      <c r="B49" s="8" t="s">
        <v>160</v>
      </c>
      <c r="C49" s="82"/>
    </row>
    <row r="50" spans="1:3" ht="12" customHeight="1" thickBot="1">
      <c r="A50" s="444" t="s">
        <v>133</v>
      </c>
      <c r="B50" s="8" t="s">
        <v>161</v>
      </c>
      <c r="C50" s="82"/>
    </row>
    <row r="51" spans="1:3" ht="12" customHeight="1" thickBot="1">
      <c r="A51" s="206" t="s">
        <v>15</v>
      </c>
      <c r="B51" s="126" t="s">
        <v>402</v>
      </c>
      <c r="C51" s="317">
        <f>SUM(C52:C54)</f>
        <v>5825</v>
      </c>
    </row>
    <row r="52" spans="1:3" s="453" customFormat="1" ht="12" customHeight="1">
      <c r="A52" s="444" t="s">
        <v>98</v>
      </c>
      <c r="B52" s="9" t="s">
        <v>207</v>
      </c>
      <c r="C52" s="80">
        <v>2396</v>
      </c>
    </row>
    <row r="53" spans="1:3" ht="12" customHeight="1">
      <c r="A53" s="444" t="s">
        <v>99</v>
      </c>
      <c r="B53" s="8" t="s">
        <v>163</v>
      </c>
      <c r="C53" s="82">
        <v>3429</v>
      </c>
    </row>
    <row r="54" spans="1:3" ht="12" customHeight="1">
      <c r="A54" s="444" t="s">
        <v>100</v>
      </c>
      <c r="B54" s="8" t="s">
        <v>53</v>
      </c>
      <c r="C54" s="82"/>
    </row>
    <row r="55" spans="1:3" ht="12" customHeight="1" thickBot="1">
      <c r="A55" s="444" t="s">
        <v>101</v>
      </c>
      <c r="B55" s="8" t="s">
        <v>509</v>
      </c>
      <c r="C55" s="82"/>
    </row>
    <row r="56" spans="1:3" ht="15" customHeight="1" thickBot="1">
      <c r="A56" s="206" t="s">
        <v>16</v>
      </c>
      <c r="B56" s="126" t="s">
        <v>10</v>
      </c>
      <c r="C56" s="344"/>
    </row>
    <row r="57" spans="1:3" ht="13.5" thickBot="1">
      <c r="A57" s="206" t="s">
        <v>17</v>
      </c>
      <c r="B57" s="242" t="s">
        <v>515</v>
      </c>
      <c r="C57" s="366">
        <f>+C45+C51+C56</f>
        <v>44538</v>
      </c>
    </row>
    <row r="58" spans="1:3" ht="15" customHeight="1" thickBot="1">
      <c r="C58" s="367"/>
    </row>
    <row r="59" spans="1:3" ht="14.25" customHeight="1" thickBot="1">
      <c r="A59" s="245" t="s">
        <v>504</v>
      </c>
      <c r="B59" s="246"/>
      <c r="C59" s="124">
        <v>1</v>
      </c>
    </row>
    <row r="60" spans="1:3" ht="13.5" thickBot="1">
      <c r="A60" s="245" t="s">
        <v>181</v>
      </c>
      <c r="B60" s="246"/>
      <c r="C60" s="12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view="pageBreakPreview" zoomScale="60" zoomScaleNormal="100" workbookViewId="0">
      <selection activeCell="C2" sqref="C2"/>
    </sheetView>
  </sheetViews>
  <sheetFormatPr defaultRowHeight="12.75"/>
  <cols>
    <col min="1" max="1" width="13.83203125" style="243" customWidth="1"/>
    <col min="2" max="2" width="79.1640625" style="244" customWidth="1"/>
    <col min="3" max="3" width="25" style="244" customWidth="1"/>
    <col min="4" max="16384" width="9.33203125" style="244"/>
  </cols>
  <sheetData>
    <row r="1" spans="1:3" s="223" customFormat="1" ht="21" customHeight="1" thickBot="1">
      <c r="A1" s="222"/>
      <c r="B1" s="224"/>
      <c r="C1" s="448" t="str">
        <f>+CONCATENATE("9.3.1. melléklet a 2/",LEFT(ÖSSZEFÜGGÉSEK!A5,4),". (II.16.) önkormányzati rendelethez")</f>
        <v>9.3.1. melléklet a 2/2016. (II.16.) önkormányzati rendelethez</v>
      </c>
    </row>
    <row r="2" spans="1:3" s="449" customFormat="1" ht="25.5" customHeight="1">
      <c r="A2" s="400" t="s">
        <v>179</v>
      </c>
      <c r="B2" s="354" t="s">
        <v>584</v>
      </c>
      <c r="C2" s="368" t="s">
        <v>55</v>
      </c>
    </row>
    <row r="3" spans="1:3" s="449" customFormat="1" ht="24.75" thickBot="1">
      <c r="A3" s="442" t="s">
        <v>178</v>
      </c>
      <c r="B3" s="355" t="s">
        <v>403</v>
      </c>
      <c r="C3" s="369" t="s">
        <v>48</v>
      </c>
    </row>
    <row r="4" spans="1:3" s="450" customFormat="1" ht="15.95" customHeight="1" thickBot="1">
      <c r="A4" s="226"/>
      <c r="B4" s="226"/>
      <c r="C4" s="227" t="s">
        <v>49</v>
      </c>
    </row>
    <row r="5" spans="1:3" ht="54" customHeight="1" thickBot="1">
      <c r="A5" s="401" t="s">
        <v>180</v>
      </c>
      <c r="B5" s="228" t="s">
        <v>550</v>
      </c>
      <c r="C5" s="229" t="s">
        <v>585</v>
      </c>
    </row>
    <row r="6" spans="1:3" s="451" customFormat="1" ht="12.95" customHeight="1" thickBot="1">
      <c r="A6" s="201"/>
      <c r="B6" s="202" t="s">
        <v>479</v>
      </c>
      <c r="C6" s="203" t="s">
        <v>480</v>
      </c>
    </row>
    <row r="7" spans="1:3" s="451" customFormat="1" ht="15.95" customHeight="1" thickBot="1">
      <c r="A7" s="230"/>
      <c r="B7" s="231" t="s">
        <v>51</v>
      </c>
      <c r="C7" s="232"/>
    </row>
    <row r="8" spans="1:3" s="370" customFormat="1" ht="12" customHeight="1" thickBot="1">
      <c r="A8" s="201" t="s">
        <v>14</v>
      </c>
      <c r="B8" s="233" t="s">
        <v>505</v>
      </c>
      <c r="C8" s="317">
        <f>SUM(C9:C19)</f>
        <v>0</v>
      </c>
    </row>
    <row r="9" spans="1:3" s="370" customFormat="1" ht="12" customHeight="1">
      <c r="A9" s="443" t="s">
        <v>92</v>
      </c>
      <c r="B9" s="10" t="s">
        <v>258</v>
      </c>
      <c r="C9" s="359"/>
    </row>
    <row r="10" spans="1:3" s="370" customFormat="1" ht="12" customHeight="1">
      <c r="A10" s="444" t="s">
        <v>93</v>
      </c>
      <c r="B10" s="8" t="s">
        <v>259</v>
      </c>
      <c r="C10" s="315"/>
    </row>
    <row r="11" spans="1:3" s="370" customFormat="1" ht="12" customHeight="1">
      <c r="A11" s="444" t="s">
        <v>94</v>
      </c>
      <c r="B11" s="8" t="s">
        <v>260</v>
      </c>
      <c r="C11" s="315"/>
    </row>
    <row r="12" spans="1:3" s="370" customFormat="1" ht="12" customHeight="1">
      <c r="A12" s="444" t="s">
        <v>95</v>
      </c>
      <c r="B12" s="8" t="s">
        <v>261</v>
      </c>
      <c r="C12" s="315"/>
    </row>
    <row r="13" spans="1:3" s="370" customFormat="1" ht="12" customHeight="1">
      <c r="A13" s="444" t="s">
        <v>133</v>
      </c>
      <c r="B13" s="8" t="s">
        <v>262</v>
      </c>
      <c r="C13" s="315"/>
    </row>
    <row r="14" spans="1:3" s="370" customFormat="1" ht="12" customHeight="1">
      <c r="A14" s="444" t="s">
        <v>96</v>
      </c>
      <c r="B14" s="8" t="s">
        <v>385</v>
      </c>
      <c r="C14" s="315"/>
    </row>
    <row r="15" spans="1:3" s="370" customFormat="1" ht="12" customHeight="1">
      <c r="A15" s="444" t="s">
        <v>97</v>
      </c>
      <c r="B15" s="7" t="s">
        <v>386</v>
      </c>
      <c r="C15" s="315"/>
    </row>
    <row r="16" spans="1:3" s="370" customFormat="1" ht="12" customHeight="1">
      <c r="A16" s="444" t="s">
        <v>107</v>
      </c>
      <c r="B16" s="8" t="s">
        <v>265</v>
      </c>
      <c r="C16" s="360"/>
    </row>
    <row r="17" spans="1:3" s="452" customFormat="1" ht="12" customHeight="1">
      <c r="A17" s="444" t="s">
        <v>108</v>
      </c>
      <c r="B17" s="8" t="s">
        <v>266</v>
      </c>
      <c r="C17" s="315"/>
    </row>
    <row r="18" spans="1:3" s="452" customFormat="1" ht="12" customHeight="1">
      <c r="A18" s="444" t="s">
        <v>109</v>
      </c>
      <c r="B18" s="8" t="s">
        <v>422</v>
      </c>
      <c r="C18" s="316"/>
    </row>
    <row r="19" spans="1:3" s="452" customFormat="1" ht="12" customHeight="1" thickBot="1">
      <c r="A19" s="444" t="s">
        <v>110</v>
      </c>
      <c r="B19" s="7" t="s">
        <v>267</v>
      </c>
      <c r="C19" s="316"/>
    </row>
    <row r="20" spans="1:3" s="370" customFormat="1" ht="12" customHeight="1" thickBot="1">
      <c r="A20" s="201" t="s">
        <v>15</v>
      </c>
      <c r="B20" s="233" t="s">
        <v>387</v>
      </c>
      <c r="C20" s="317">
        <f>SUM(C21:C23)</f>
        <v>0</v>
      </c>
    </row>
    <row r="21" spans="1:3" s="452" customFormat="1" ht="12" customHeight="1">
      <c r="A21" s="444" t="s">
        <v>98</v>
      </c>
      <c r="B21" s="9" t="s">
        <v>239</v>
      </c>
      <c r="C21" s="315"/>
    </row>
    <row r="22" spans="1:3" s="452" customFormat="1" ht="12" customHeight="1">
      <c r="A22" s="444" t="s">
        <v>99</v>
      </c>
      <c r="B22" s="8" t="s">
        <v>388</v>
      </c>
      <c r="C22" s="315"/>
    </row>
    <row r="23" spans="1:3" s="452" customFormat="1" ht="12" customHeight="1">
      <c r="A23" s="444" t="s">
        <v>100</v>
      </c>
      <c r="B23" s="8" t="s">
        <v>389</v>
      </c>
      <c r="C23" s="315"/>
    </row>
    <row r="24" spans="1:3" s="452" customFormat="1" ht="12" customHeight="1" thickBot="1">
      <c r="A24" s="444" t="s">
        <v>101</v>
      </c>
      <c r="B24" s="8" t="s">
        <v>510</v>
      </c>
      <c r="C24" s="315"/>
    </row>
    <row r="25" spans="1:3" s="452" customFormat="1" ht="12" customHeight="1" thickBot="1">
      <c r="A25" s="206" t="s">
        <v>16</v>
      </c>
      <c r="B25" s="126" t="s">
        <v>150</v>
      </c>
      <c r="C25" s="344"/>
    </row>
    <row r="26" spans="1:3" s="452" customFormat="1" ht="12" customHeight="1" thickBot="1">
      <c r="A26" s="206" t="s">
        <v>17</v>
      </c>
      <c r="B26" s="126" t="s">
        <v>390</v>
      </c>
      <c r="C26" s="317">
        <f>+C27+C28</f>
        <v>0</v>
      </c>
    </row>
    <row r="27" spans="1:3" s="452" customFormat="1" ht="12" customHeight="1">
      <c r="A27" s="445" t="s">
        <v>249</v>
      </c>
      <c r="B27" s="446" t="s">
        <v>388</v>
      </c>
      <c r="C27" s="80"/>
    </row>
    <row r="28" spans="1:3" s="452" customFormat="1" ht="12" customHeight="1">
      <c r="A28" s="445" t="s">
        <v>250</v>
      </c>
      <c r="B28" s="447" t="s">
        <v>391</v>
      </c>
      <c r="C28" s="318"/>
    </row>
    <row r="29" spans="1:3" s="452" customFormat="1" ht="12" customHeight="1" thickBot="1">
      <c r="A29" s="444" t="s">
        <v>251</v>
      </c>
      <c r="B29" s="140" t="s">
        <v>511</v>
      </c>
      <c r="C29" s="83"/>
    </row>
    <row r="30" spans="1:3" s="452" customFormat="1" ht="12" customHeight="1" thickBot="1">
      <c r="A30" s="206" t="s">
        <v>18</v>
      </c>
      <c r="B30" s="126" t="s">
        <v>392</v>
      </c>
      <c r="C30" s="317">
        <f>+C31+C32+C33</f>
        <v>0</v>
      </c>
    </row>
    <row r="31" spans="1:3" s="452" customFormat="1" ht="12" customHeight="1">
      <c r="A31" s="445" t="s">
        <v>85</v>
      </c>
      <c r="B31" s="446" t="s">
        <v>272</v>
      </c>
      <c r="C31" s="80"/>
    </row>
    <row r="32" spans="1:3" s="452" customFormat="1" ht="12" customHeight="1">
      <c r="A32" s="445" t="s">
        <v>86</v>
      </c>
      <c r="B32" s="447" t="s">
        <v>273</v>
      </c>
      <c r="C32" s="318"/>
    </row>
    <row r="33" spans="1:3" s="452" customFormat="1" ht="12" customHeight="1" thickBot="1">
      <c r="A33" s="444" t="s">
        <v>87</v>
      </c>
      <c r="B33" s="140" t="s">
        <v>274</v>
      </c>
      <c r="C33" s="83"/>
    </row>
    <row r="34" spans="1:3" s="370" customFormat="1" ht="12" customHeight="1" thickBot="1">
      <c r="A34" s="206" t="s">
        <v>19</v>
      </c>
      <c r="B34" s="126" t="s">
        <v>360</v>
      </c>
      <c r="C34" s="344"/>
    </row>
    <row r="35" spans="1:3" s="370" customFormat="1" ht="12" customHeight="1" thickBot="1">
      <c r="A35" s="206" t="s">
        <v>20</v>
      </c>
      <c r="B35" s="126" t="s">
        <v>393</v>
      </c>
      <c r="C35" s="361"/>
    </row>
    <row r="36" spans="1:3" s="370" customFormat="1" ht="12" customHeight="1" thickBot="1">
      <c r="A36" s="201" t="s">
        <v>21</v>
      </c>
      <c r="B36" s="126" t="s">
        <v>512</v>
      </c>
      <c r="C36" s="362">
        <f>+C8+C20+C25+C26+C30+C34+C35</f>
        <v>0</v>
      </c>
    </row>
    <row r="37" spans="1:3" s="370" customFormat="1" ht="12" customHeight="1" thickBot="1">
      <c r="A37" s="234" t="s">
        <v>22</v>
      </c>
      <c r="B37" s="126" t="s">
        <v>395</v>
      </c>
      <c r="C37" s="362">
        <f>+C38+C39+C40</f>
        <v>7559</v>
      </c>
    </row>
    <row r="38" spans="1:3" s="370" customFormat="1" ht="12" customHeight="1">
      <c r="A38" s="445" t="s">
        <v>396</v>
      </c>
      <c r="B38" s="446" t="s">
        <v>217</v>
      </c>
      <c r="C38" s="80"/>
    </row>
    <row r="39" spans="1:3" s="370" customFormat="1" ht="12" customHeight="1">
      <c r="A39" s="445" t="s">
        <v>397</v>
      </c>
      <c r="B39" s="447" t="s">
        <v>2</v>
      </c>
      <c r="C39" s="318"/>
    </row>
    <row r="40" spans="1:3" s="452" customFormat="1" ht="12" customHeight="1" thickBot="1">
      <c r="A40" s="444" t="s">
        <v>398</v>
      </c>
      <c r="B40" s="140" t="s">
        <v>399</v>
      </c>
      <c r="C40" s="83">
        <v>7559</v>
      </c>
    </row>
    <row r="41" spans="1:3" s="452" customFormat="1" ht="15" customHeight="1" thickBot="1">
      <c r="A41" s="234" t="s">
        <v>23</v>
      </c>
      <c r="B41" s="235" t="s">
        <v>400</v>
      </c>
      <c r="C41" s="365">
        <f>+C36+C37</f>
        <v>7559</v>
      </c>
    </row>
    <row r="42" spans="1:3" s="452" customFormat="1" ht="15" customHeight="1">
      <c r="A42" s="236"/>
      <c r="B42" s="237"/>
      <c r="C42" s="363"/>
    </row>
    <row r="43" spans="1:3" ht="13.5" thickBot="1">
      <c r="A43" s="238"/>
      <c r="B43" s="239"/>
      <c r="C43" s="364"/>
    </row>
    <row r="44" spans="1:3" s="451" customFormat="1" ht="16.5" customHeight="1" thickBot="1">
      <c r="A44" s="240"/>
      <c r="B44" s="241" t="s">
        <v>52</v>
      </c>
      <c r="C44" s="365"/>
    </row>
    <row r="45" spans="1:3" s="453" customFormat="1" ht="12" customHeight="1" thickBot="1">
      <c r="A45" s="206" t="s">
        <v>14</v>
      </c>
      <c r="B45" s="126" t="s">
        <v>401</v>
      </c>
      <c r="C45" s="317">
        <f>SUM(C46:C50)</f>
        <v>0</v>
      </c>
    </row>
    <row r="46" spans="1:3" ht="12" customHeight="1">
      <c r="A46" s="444" t="s">
        <v>92</v>
      </c>
      <c r="B46" s="9" t="s">
        <v>44</v>
      </c>
      <c r="C46" s="80"/>
    </row>
    <row r="47" spans="1:3" ht="12" customHeight="1">
      <c r="A47" s="444" t="s">
        <v>93</v>
      </c>
      <c r="B47" s="8" t="s">
        <v>159</v>
      </c>
      <c r="C47" s="82"/>
    </row>
    <row r="48" spans="1:3" ht="12" customHeight="1">
      <c r="A48" s="444" t="s">
        <v>94</v>
      </c>
      <c r="B48" s="8" t="s">
        <v>124</v>
      </c>
      <c r="C48" s="82"/>
    </row>
    <row r="49" spans="1:3" ht="12" customHeight="1">
      <c r="A49" s="444" t="s">
        <v>95</v>
      </c>
      <c r="B49" s="8" t="s">
        <v>160</v>
      </c>
      <c r="C49" s="82"/>
    </row>
    <row r="50" spans="1:3" ht="12" customHeight="1" thickBot="1">
      <c r="A50" s="444" t="s">
        <v>133</v>
      </c>
      <c r="B50" s="8" t="s">
        <v>161</v>
      </c>
      <c r="C50" s="82"/>
    </row>
    <row r="51" spans="1:3" ht="12" customHeight="1" thickBot="1">
      <c r="A51" s="206" t="s">
        <v>15</v>
      </c>
      <c r="B51" s="126" t="s">
        <v>402</v>
      </c>
      <c r="C51" s="317">
        <f>SUM(C52:C54)</f>
        <v>0</v>
      </c>
    </row>
    <row r="52" spans="1:3" s="453" customFormat="1" ht="12" customHeight="1">
      <c r="A52" s="444" t="s">
        <v>98</v>
      </c>
      <c r="B52" s="9" t="s">
        <v>207</v>
      </c>
      <c r="C52" s="80"/>
    </row>
    <row r="53" spans="1:3" ht="12" customHeight="1">
      <c r="A53" s="444" t="s">
        <v>99</v>
      </c>
      <c r="B53" s="8" t="s">
        <v>163</v>
      </c>
      <c r="C53" s="82"/>
    </row>
    <row r="54" spans="1:3" ht="12" customHeight="1">
      <c r="A54" s="444" t="s">
        <v>100</v>
      </c>
      <c r="B54" s="8" t="s">
        <v>53</v>
      </c>
      <c r="C54" s="82"/>
    </row>
    <row r="55" spans="1:3" ht="12" customHeight="1" thickBot="1">
      <c r="A55" s="444" t="s">
        <v>101</v>
      </c>
      <c r="B55" s="8" t="s">
        <v>509</v>
      </c>
      <c r="C55" s="82"/>
    </row>
    <row r="56" spans="1:3" ht="15" customHeight="1" thickBot="1">
      <c r="A56" s="206" t="s">
        <v>16</v>
      </c>
      <c r="B56" s="126" t="s">
        <v>10</v>
      </c>
      <c r="C56" s="344"/>
    </row>
    <row r="57" spans="1:3" ht="13.5" thickBot="1">
      <c r="A57" s="206" t="s">
        <v>17</v>
      </c>
      <c r="B57" s="242" t="s">
        <v>515</v>
      </c>
      <c r="C57" s="366">
        <f>+C45+C51+C56</f>
        <v>0</v>
      </c>
    </row>
    <row r="58" spans="1:3" ht="15" customHeight="1" thickBot="1">
      <c r="C58" s="367"/>
    </row>
    <row r="59" spans="1:3" ht="14.25" customHeight="1" thickBot="1">
      <c r="A59" s="245" t="s">
        <v>504</v>
      </c>
      <c r="B59" s="246"/>
      <c r="C59" s="124"/>
    </row>
    <row r="60" spans="1:3" ht="13.5" thickBot="1">
      <c r="A60" s="245" t="s">
        <v>181</v>
      </c>
      <c r="B60" s="246"/>
      <c r="C60" s="12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F60"/>
  <sheetViews>
    <sheetView view="pageBreakPreview" zoomScale="60" zoomScaleNormal="100" workbookViewId="0">
      <selection activeCell="F1" sqref="F1"/>
    </sheetView>
  </sheetViews>
  <sheetFormatPr defaultRowHeight="12.75"/>
  <cols>
    <col min="1" max="1" width="13.83203125" style="243" customWidth="1"/>
    <col min="2" max="2" width="56.6640625" style="244" customWidth="1"/>
    <col min="3" max="6" width="18.83203125" style="244" customWidth="1"/>
    <col min="7" max="16384" width="9.33203125" style="244"/>
  </cols>
  <sheetData>
    <row r="1" spans="1:6" s="223" customFormat="1" ht="21" customHeight="1" thickBot="1">
      <c r="A1" s="222"/>
      <c r="B1" s="224"/>
      <c r="E1" s="448"/>
      <c r="F1" s="448" t="str">
        <f>+CONCATENATE("9.3.2. melléklet a 2/2016",LEFT(ÖSSZEFÜGGÉSEK!B5,4),". (II.16.) önkormányzati rendelethez")</f>
        <v>9.3.2. melléklet a 2/2016. (II.16.) önkormányzati rendelethez</v>
      </c>
    </row>
    <row r="2" spans="1:6" s="449" customFormat="1" ht="25.5" customHeight="1">
      <c r="A2" s="400" t="s">
        <v>179</v>
      </c>
      <c r="B2" s="354" t="s">
        <v>584</v>
      </c>
      <c r="C2" s="368" t="s">
        <v>55</v>
      </c>
      <c r="D2" s="368" t="s">
        <v>55</v>
      </c>
      <c r="E2" s="368" t="s">
        <v>55</v>
      </c>
      <c r="F2" s="368" t="s">
        <v>55</v>
      </c>
    </row>
    <row r="3" spans="1:6" s="449" customFormat="1" ht="24.75" thickBot="1">
      <c r="A3" s="442" t="s">
        <v>178</v>
      </c>
      <c r="B3" s="355" t="s">
        <v>404</v>
      </c>
      <c r="C3" s="369" t="s">
        <v>54</v>
      </c>
      <c r="D3" s="369" t="s">
        <v>54</v>
      </c>
      <c r="E3" s="369" t="s">
        <v>54</v>
      </c>
      <c r="F3" s="369" t="s">
        <v>54</v>
      </c>
    </row>
    <row r="4" spans="1:6" s="450" customFormat="1" ht="15.95" customHeight="1" thickBot="1">
      <c r="A4" s="226"/>
      <c r="B4" s="226"/>
      <c r="E4" s="227" t="s">
        <v>49</v>
      </c>
      <c r="F4" s="227" t="s">
        <v>49</v>
      </c>
    </row>
    <row r="5" spans="1:6" ht="84.75" thickBot="1">
      <c r="A5" s="401" t="s">
        <v>180</v>
      </c>
      <c r="B5" s="228" t="s">
        <v>550</v>
      </c>
      <c r="C5" s="229" t="s">
        <v>585</v>
      </c>
      <c r="D5" s="229" t="s">
        <v>586</v>
      </c>
      <c r="E5" s="229" t="s">
        <v>587</v>
      </c>
      <c r="F5" s="229" t="s">
        <v>712</v>
      </c>
    </row>
    <row r="6" spans="1:6" s="451" customFormat="1" ht="12.95" customHeight="1" thickBot="1">
      <c r="A6" s="201"/>
      <c r="B6" s="202" t="s">
        <v>479</v>
      </c>
      <c r="C6" s="203" t="s">
        <v>480</v>
      </c>
      <c r="D6" s="203" t="s">
        <v>481</v>
      </c>
      <c r="E6" s="203" t="s">
        <v>483</v>
      </c>
      <c r="F6" s="203" t="s">
        <v>482</v>
      </c>
    </row>
    <row r="7" spans="1:6" s="451" customFormat="1" ht="15.95" customHeight="1" thickBot="1">
      <c r="A7" s="230"/>
      <c r="B7" s="231" t="s">
        <v>51</v>
      </c>
      <c r="C7" s="232"/>
      <c r="D7" s="232"/>
      <c r="E7" s="232"/>
      <c r="F7" s="232"/>
    </row>
    <row r="8" spans="1:6" s="370" customFormat="1" ht="12" customHeight="1" thickBot="1">
      <c r="A8" s="201" t="s">
        <v>14</v>
      </c>
      <c r="B8" s="233" t="s">
        <v>505</v>
      </c>
      <c r="C8" s="317">
        <f>SUM(C9:C19)</f>
        <v>0</v>
      </c>
      <c r="D8" s="317">
        <f t="shared" ref="D8:E8" si="0">SUM(D9:D19)</f>
        <v>8763</v>
      </c>
      <c r="E8" s="317">
        <f t="shared" si="0"/>
        <v>152</v>
      </c>
      <c r="F8" s="317">
        <f>SUM(C8:E8)</f>
        <v>8915</v>
      </c>
    </row>
    <row r="9" spans="1:6" s="370" customFormat="1" ht="12" customHeight="1">
      <c r="A9" s="443" t="s">
        <v>92</v>
      </c>
      <c r="B9" s="10" t="s">
        <v>258</v>
      </c>
      <c r="C9" s="359"/>
      <c r="D9" s="359"/>
      <c r="E9" s="359"/>
      <c r="F9" s="359"/>
    </row>
    <row r="10" spans="1:6" s="370" customFormat="1" ht="12" customHeight="1">
      <c r="A10" s="444" t="s">
        <v>93</v>
      </c>
      <c r="B10" s="8" t="s">
        <v>259</v>
      </c>
      <c r="C10" s="315"/>
      <c r="D10" s="315">
        <v>6900</v>
      </c>
      <c r="E10" s="315">
        <v>120</v>
      </c>
      <c r="F10" s="315">
        <f>SUM(C10:E10)</f>
        <v>7020</v>
      </c>
    </row>
    <row r="11" spans="1:6" s="370" customFormat="1" ht="12" customHeight="1">
      <c r="A11" s="444" t="s">
        <v>94</v>
      </c>
      <c r="B11" s="8" t="s">
        <v>260</v>
      </c>
      <c r="C11" s="315"/>
      <c r="D11" s="315"/>
      <c r="E11" s="315"/>
      <c r="F11" s="315">
        <f>SUM(C11:E11)</f>
        <v>0</v>
      </c>
    </row>
    <row r="12" spans="1:6" s="370" customFormat="1" ht="12" customHeight="1">
      <c r="A12" s="444" t="s">
        <v>95</v>
      </c>
      <c r="B12" s="8" t="s">
        <v>261</v>
      </c>
      <c r="C12" s="315"/>
      <c r="D12" s="315"/>
      <c r="E12" s="315"/>
      <c r="F12" s="315">
        <f>SUM(C12:E12)</f>
        <v>0</v>
      </c>
    </row>
    <row r="13" spans="1:6" s="370" customFormat="1" ht="12" customHeight="1">
      <c r="A13" s="444" t="s">
        <v>133</v>
      </c>
      <c r="B13" s="8" t="s">
        <v>262</v>
      </c>
      <c r="C13" s="315"/>
      <c r="D13" s="315"/>
      <c r="E13" s="315"/>
      <c r="F13" s="315">
        <f>SUM(C13:E13)</f>
        <v>0</v>
      </c>
    </row>
    <row r="14" spans="1:6" s="370" customFormat="1" ht="12" customHeight="1">
      <c r="A14" s="444" t="s">
        <v>96</v>
      </c>
      <c r="B14" s="8" t="s">
        <v>385</v>
      </c>
      <c r="C14" s="315"/>
      <c r="D14" s="315">
        <v>1863</v>
      </c>
      <c r="E14" s="315">
        <v>32</v>
      </c>
      <c r="F14" s="315">
        <f>SUM(C14:E14)</f>
        <v>1895</v>
      </c>
    </row>
    <row r="15" spans="1:6" s="370" customFormat="1" ht="12" customHeight="1">
      <c r="A15" s="444" t="s">
        <v>97</v>
      </c>
      <c r="B15" s="7" t="s">
        <v>386</v>
      </c>
      <c r="C15" s="315"/>
      <c r="D15" s="315"/>
      <c r="E15" s="315"/>
      <c r="F15" s="315"/>
    </row>
    <row r="16" spans="1:6" s="370" customFormat="1" ht="12" customHeight="1">
      <c r="A16" s="444" t="s">
        <v>107</v>
      </c>
      <c r="B16" s="8" t="s">
        <v>265</v>
      </c>
      <c r="C16" s="360"/>
      <c r="D16" s="360"/>
      <c r="E16" s="360"/>
      <c r="F16" s="360"/>
    </row>
    <row r="17" spans="1:6" s="452" customFormat="1" ht="12" customHeight="1">
      <c r="A17" s="444" t="s">
        <v>108</v>
      </c>
      <c r="B17" s="8" t="s">
        <v>266</v>
      </c>
      <c r="C17" s="315"/>
      <c r="D17" s="315"/>
      <c r="E17" s="315"/>
      <c r="F17" s="315"/>
    </row>
    <row r="18" spans="1:6" s="452" customFormat="1" ht="12" customHeight="1">
      <c r="A18" s="444" t="s">
        <v>109</v>
      </c>
      <c r="B18" s="8" t="s">
        <v>422</v>
      </c>
      <c r="C18" s="316"/>
      <c r="D18" s="316"/>
      <c r="E18" s="316"/>
      <c r="F18" s="316"/>
    </row>
    <row r="19" spans="1:6" s="452" customFormat="1" ht="12" customHeight="1" thickBot="1">
      <c r="A19" s="444" t="s">
        <v>110</v>
      </c>
      <c r="B19" s="7" t="s">
        <v>267</v>
      </c>
      <c r="C19" s="316"/>
      <c r="D19" s="316"/>
      <c r="E19" s="316"/>
      <c r="F19" s="316"/>
    </row>
    <row r="20" spans="1:6" s="370" customFormat="1" ht="12" customHeight="1" thickBot="1">
      <c r="A20" s="201" t="s">
        <v>15</v>
      </c>
      <c r="B20" s="233" t="s">
        <v>387</v>
      </c>
      <c r="C20" s="317">
        <f>SUM(C21:C23)</f>
        <v>0</v>
      </c>
      <c r="D20" s="317">
        <f t="shared" ref="D20:E20" si="1">SUM(D21:D23)</f>
        <v>500</v>
      </c>
      <c r="E20" s="317">
        <f t="shared" si="1"/>
        <v>0</v>
      </c>
      <c r="F20" s="317">
        <f>SUM(C20:E20)</f>
        <v>500</v>
      </c>
    </row>
    <row r="21" spans="1:6" s="452" customFormat="1" ht="12" customHeight="1">
      <c r="A21" s="444" t="s">
        <v>98</v>
      </c>
      <c r="B21" s="9" t="s">
        <v>239</v>
      </c>
      <c r="C21" s="315"/>
      <c r="D21" s="315"/>
      <c r="E21" s="315"/>
      <c r="F21" s="315"/>
    </row>
    <row r="22" spans="1:6" s="452" customFormat="1" ht="12" customHeight="1">
      <c r="A22" s="444" t="s">
        <v>99</v>
      </c>
      <c r="B22" s="8" t="s">
        <v>388</v>
      </c>
      <c r="C22" s="315"/>
      <c r="D22" s="315"/>
      <c r="E22" s="315"/>
      <c r="F22" s="315"/>
    </row>
    <row r="23" spans="1:6" s="452" customFormat="1" ht="12" customHeight="1">
      <c r="A23" s="444" t="s">
        <v>100</v>
      </c>
      <c r="B23" s="8" t="s">
        <v>389</v>
      </c>
      <c r="C23" s="315"/>
      <c r="D23" s="315">
        <v>500</v>
      </c>
      <c r="E23" s="315"/>
      <c r="F23" s="315">
        <f>SUM(C23:E23)</f>
        <v>500</v>
      </c>
    </row>
    <row r="24" spans="1:6" s="452" customFormat="1" ht="12" customHeight="1" thickBot="1">
      <c r="A24" s="444" t="s">
        <v>101</v>
      </c>
      <c r="B24" s="8" t="s">
        <v>510</v>
      </c>
      <c r="C24" s="315"/>
      <c r="D24" s="315"/>
      <c r="E24" s="315"/>
      <c r="F24" s="315"/>
    </row>
    <row r="25" spans="1:6" s="452" customFormat="1" ht="12" customHeight="1" thickBot="1">
      <c r="A25" s="206" t="s">
        <v>16</v>
      </c>
      <c r="B25" s="126" t="s">
        <v>150</v>
      </c>
      <c r="C25" s="344"/>
      <c r="D25" s="344"/>
      <c r="E25" s="344"/>
      <c r="F25" s="344"/>
    </row>
    <row r="26" spans="1:6" s="452" customFormat="1" ht="12" customHeight="1" thickBot="1">
      <c r="A26" s="206" t="s">
        <v>17</v>
      </c>
      <c r="B26" s="126" t="s">
        <v>390</v>
      </c>
      <c r="C26" s="317">
        <f>+C27+C28</f>
        <v>0</v>
      </c>
      <c r="D26" s="317">
        <f t="shared" ref="D26:E26" si="2">+D27+D28</f>
        <v>0</v>
      </c>
      <c r="E26" s="317">
        <f t="shared" si="2"/>
        <v>0</v>
      </c>
      <c r="F26" s="317">
        <f t="shared" ref="F26" si="3">+F27+F28</f>
        <v>0</v>
      </c>
    </row>
    <row r="27" spans="1:6" s="452" customFormat="1" ht="12" customHeight="1">
      <c r="A27" s="445" t="s">
        <v>249</v>
      </c>
      <c r="B27" s="446" t="s">
        <v>388</v>
      </c>
      <c r="C27" s="80"/>
      <c r="D27" s="80"/>
      <c r="E27" s="80"/>
      <c r="F27" s="80"/>
    </row>
    <row r="28" spans="1:6" s="452" customFormat="1" ht="12" customHeight="1">
      <c r="A28" s="445" t="s">
        <v>250</v>
      </c>
      <c r="B28" s="447" t="s">
        <v>391</v>
      </c>
      <c r="C28" s="318"/>
      <c r="D28" s="318"/>
      <c r="E28" s="318"/>
      <c r="F28" s="318"/>
    </row>
    <row r="29" spans="1:6" s="452" customFormat="1" ht="12" customHeight="1" thickBot="1">
      <c r="A29" s="444" t="s">
        <v>251</v>
      </c>
      <c r="B29" s="140" t="s">
        <v>511</v>
      </c>
      <c r="C29" s="83"/>
      <c r="D29" s="83"/>
      <c r="E29" s="83"/>
      <c r="F29" s="83"/>
    </row>
    <row r="30" spans="1:6" s="452" customFormat="1" ht="12" customHeight="1" thickBot="1">
      <c r="A30" s="206" t="s">
        <v>18</v>
      </c>
      <c r="B30" s="126" t="s">
        <v>392</v>
      </c>
      <c r="C30" s="317">
        <f>+C31+C32+C33</f>
        <v>0</v>
      </c>
      <c r="D30" s="317">
        <f t="shared" ref="D30:E30" si="4">+D31+D32+D33</f>
        <v>0</v>
      </c>
      <c r="E30" s="317">
        <f t="shared" si="4"/>
        <v>0</v>
      </c>
      <c r="F30" s="317">
        <f t="shared" ref="F30" si="5">+F31+F32+F33</f>
        <v>0</v>
      </c>
    </row>
    <row r="31" spans="1:6" s="452" customFormat="1" ht="12" customHeight="1">
      <c r="A31" s="445" t="s">
        <v>85</v>
      </c>
      <c r="B31" s="446" t="s">
        <v>272</v>
      </c>
      <c r="C31" s="80"/>
      <c r="D31" s="80"/>
      <c r="E31" s="80"/>
      <c r="F31" s="80"/>
    </row>
    <row r="32" spans="1:6" s="452" customFormat="1" ht="12" customHeight="1">
      <c r="A32" s="445" t="s">
        <v>86</v>
      </c>
      <c r="B32" s="447" t="s">
        <v>273</v>
      </c>
      <c r="C32" s="318"/>
      <c r="D32" s="318"/>
      <c r="E32" s="318"/>
      <c r="F32" s="318"/>
    </row>
    <row r="33" spans="1:6" s="452" customFormat="1" ht="12" customHeight="1" thickBot="1">
      <c r="A33" s="444" t="s">
        <v>87</v>
      </c>
      <c r="B33" s="140" t="s">
        <v>274</v>
      </c>
      <c r="C33" s="83"/>
      <c r="D33" s="83"/>
      <c r="E33" s="83"/>
      <c r="F33" s="83"/>
    </row>
    <row r="34" spans="1:6" s="370" customFormat="1" ht="12" customHeight="1" thickBot="1">
      <c r="A34" s="206" t="s">
        <v>19</v>
      </c>
      <c r="B34" s="126" t="s">
        <v>360</v>
      </c>
      <c r="C34" s="344"/>
      <c r="D34" s="344"/>
      <c r="E34" s="344"/>
      <c r="F34" s="344"/>
    </row>
    <row r="35" spans="1:6" s="370" customFormat="1" ht="12" customHeight="1" thickBot="1">
      <c r="A35" s="206" t="s">
        <v>20</v>
      </c>
      <c r="B35" s="126" t="s">
        <v>393</v>
      </c>
      <c r="C35" s="361"/>
      <c r="D35" s="361"/>
      <c r="E35" s="361"/>
      <c r="F35" s="361"/>
    </row>
    <row r="36" spans="1:6" s="370" customFormat="1" ht="12" customHeight="1" thickBot="1">
      <c r="A36" s="201" t="s">
        <v>21</v>
      </c>
      <c r="B36" s="126" t="s">
        <v>512</v>
      </c>
      <c r="C36" s="362">
        <f>+C8+C20+C25+C26+C30+C34+C35</f>
        <v>0</v>
      </c>
      <c r="D36" s="362">
        <f t="shared" ref="D36:E36" si="6">+D8+D20+D25+D26+D30+D34+D35</f>
        <v>9263</v>
      </c>
      <c r="E36" s="362">
        <f t="shared" si="6"/>
        <v>152</v>
      </c>
      <c r="F36" s="317">
        <f>SUM(C36:E36)</f>
        <v>9415</v>
      </c>
    </row>
    <row r="37" spans="1:6" s="370" customFormat="1" ht="12" customHeight="1" thickBot="1">
      <c r="A37" s="234" t="s">
        <v>22</v>
      </c>
      <c r="B37" s="126" t="s">
        <v>395</v>
      </c>
      <c r="C37" s="362">
        <f>+C38+C39+C40</f>
        <v>27564</v>
      </c>
      <c r="D37" s="362">
        <f t="shared" ref="D37:E37" si="7">+D38+D39+D40</f>
        <v>0</v>
      </c>
      <c r="E37" s="362">
        <f t="shared" si="7"/>
        <v>0</v>
      </c>
      <c r="F37" s="362">
        <f t="shared" ref="F37" si="8">+F38+F39+F40</f>
        <v>27564</v>
      </c>
    </row>
    <row r="38" spans="1:6" s="370" customFormat="1" ht="12" customHeight="1">
      <c r="A38" s="445" t="s">
        <v>396</v>
      </c>
      <c r="B38" s="446" t="s">
        <v>217</v>
      </c>
      <c r="C38" s="80">
        <v>1198</v>
      </c>
      <c r="D38" s="80"/>
      <c r="E38" s="80"/>
      <c r="F38" s="315">
        <f>SUM(C38:E38)</f>
        <v>1198</v>
      </c>
    </row>
    <row r="39" spans="1:6" s="370" customFormat="1" ht="12" customHeight="1">
      <c r="A39" s="445" t="s">
        <v>397</v>
      </c>
      <c r="B39" s="447" t="s">
        <v>2</v>
      </c>
      <c r="C39" s="318"/>
      <c r="D39" s="318"/>
      <c r="E39" s="318"/>
      <c r="F39" s="318"/>
    </row>
    <row r="40" spans="1:6" s="452" customFormat="1" ht="12" customHeight="1" thickBot="1">
      <c r="A40" s="444" t="s">
        <v>398</v>
      </c>
      <c r="B40" s="140" t="s">
        <v>399</v>
      </c>
      <c r="C40" s="83">
        <f>26116+250</f>
        <v>26366</v>
      </c>
      <c r="D40" s="83"/>
      <c r="E40" s="83"/>
      <c r="F40" s="315">
        <f>SUM(C40:E40)</f>
        <v>26366</v>
      </c>
    </row>
    <row r="41" spans="1:6" s="452" customFormat="1" ht="15" customHeight="1" thickBot="1">
      <c r="A41" s="234" t="s">
        <v>23</v>
      </c>
      <c r="B41" s="235" t="s">
        <v>400</v>
      </c>
      <c r="C41" s="365">
        <f>+C36+C37</f>
        <v>27564</v>
      </c>
      <c r="D41" s="365">
        <f t="shared" ref="D41:E41" si="9">+D36+D37</f>
        <v>9263</v>
      </c>
      <c r="E41" s="365">
        <f t="shared" si="9"/>
        <v>152</v>
      </c>
      <c r="F41" s="317">
        <f>SUM(C41:E41)</f>
        <v>36979</v>
      </c>
    </row>
    <row r="42" spans="1:6" s="452" customFormat="1" ht="15" customHeight="1">
      <c r="A42" s="236"/>
      <c r="B42" s="237"/>
      <c r="C42" s="363"/>
      <c r="D42" s="363"/>
      <c r="E42" s="363"/>
      <c r="F42" s="363"/>
    </row>
    <row r="43" spans="1:6" ht="13.5" thickBot="1">
      <c r="A43" s="238"/>
      <c r="B43" s="239"/>
      <c r="C43" s="364"/>
      <c r="D43" s="364"/>
      <c r="E43" s="364"/>
      <c r="F43" s="364"/>
    </row>
    <row r="44" spans="1:6" s="451" customFormat="1" ht="16.5" customHeight="1" thickBot="1">
      <c r="A44" s="240"/>
      <c r="B44" s="241" t="s">
        <v>52</v>
      </c>
      <c r="C44" s="365"/>
      <c r="D44" s="365"/>
      <c r="E44" s="365"/>
      <c r="F44" s="365"/>
    </row>
    <row r="45" spans="1:6" s="453" customFormat="1" ht="12" customHeight="1" thickBot="1">
      <c r="A45" s="206" t="s">
        <v>14</v>
      </c>
      <c r="B45" s="126" t="s">
        <v>401</v>
      </c>
      <c r="C45" s="317">
        <f>SUM(C46:C50)</f>
        <v>0</v>
      </c>
      <c r="D45" s="317">
        <f t="shared" ref="D45:E45" si="10">SUM(D46:D50)</f>
        <v>34203</v>
      </c>
      <c r="E45" s="317">
        <f t="shared" si="10"/>
        <v>4510</v>
      </c>
      <c r="F45" s="317">
        <f>SUM(C45:E45)</f>
        <v>38713</v>
      </c>
    </row>
    <row r="46" spans="1:6" ht="12" customHeight="1">
      <c r="A46" s="444" t="s">
        <v>92</v>
      </c>
      <c r="B46" s="9" t="s">
        <v>44</v>
      </c>
      <c r="C46" s="80"/>
      <c r="D46" s="80">
        <v>4242</v>
      </c>
      <c r="E46" s="80">
        <v>3175</v>
      </c>
      <c r="F46" s="315">
        <f>SUM(C46:E46)</f>
        <v>7417</v>
      </c>
    </row>
    <row r="47" spans="1:6" ht="12" customHeight="1">
      <c r="A47" s="444" t="s">
        <v>93</v>
      </c>
      <c r="B47" s="8" t="s">
        <v>159</v>
      </c>
      <c r="C47" s="82"/>
      <c r="D47" s="82">
        <v>1281</v>
      </c>
      <c r="E47" s="82">
        <v>772</v>
      </c>
      <c r="F47" s="315">
        <f>SUM(C47:E47)</f>
        <v>2053</v>
      </c>
    </row>
    <row r="48" spans="1:6" ht="12" customHeight="1">
      <c r="A48" s="444" t="s">
        <v>94</v>
      </c>
      <c r="B48" s="8" t="s">
        <v>124</v>
      </c>
      <c r="C48" s="82"/>
      <c r="D48" s="82">
        <f>28430+250</f>
        <v>28680</v>
      </c>
      <c r="E48" s="82">
        <v>563</v>
      </c>
      <c r="F48" s="315">
        <f>SUM(C48:E48)</f>
        <v>29243</v>
      </c>
    </row>
    <row r="49" spans="1:6" ht="12" customHeight="1">
      <c r="A49" s="444" t="s">
        <v>95</v>
      </c>
      <c r="B49" s="8" t="s">
        <v>160</v>
      </c>
      <c r="C49" s="82"/>
      <c r="D49" s="82"/>
      <c r="E49" s="82"/>
      <c r="F49" s="82"/>
    </row>
    <row r="50" spans="1:6" ht="12" customHeight="1" thickBot="1">
      <c r="A50" s="444" t="s">
        <v>133</v>
      </c>
      <c r="B50" s="8" t="s">
        <v>161</v>
      </c>
      <c r="C50" s="82"/>
      <c r="D50" s="82"/>
      <c r="E50" s="82"/>
      <c r="F50" s="82"/>
    </row>
    <row r="51" spans="1:6" ht="12" customHeight="1" thickBot="1">
      <c r="A51" s="206" t="s">
        <v>15</v>
      </c>
      <c r="B51" s="126" t="s">
        <v>402</v>
      </c>
      <c r="C51" s="317">
        <f>SUM(C52:C54)</f>
        <v>0</v>
      </c>
      <c r="D51" s="317">
        <f t="shared" ref="D51:E51" si="11">SUM(D52:D54)</f>
        <v>3729</v>
      </c>
      <c r="E51" s="317">
        <f t="shared" si="11"/>
        <v>2096</v>
      </c>
      <c r="F51" s="317">
        <f>SUM(C51:E51)</f>
        <v>5825</v>
      </c>
    </row>
    <row r="52" spans="1:6" s="453" customFormat="1" ht="12" customHeight="1">
      <c r="A52" s="444" t="s">
        <v>98</v>
      </c>
      <c r="B52" s="9" t="s">
        <v>207</v>
      </c>
      <c r="C52" s="80"/>
      <c r="D52" s="80">
        <v>300</v>
      </c>
      <c r="E52" s="80">
        <v>2096</v>
      </c>
      <c r="F52" s="315">
        <f>SUM(C52:E52)</f>
        <v>2396</v>
      </c>
    </row>
    <row r="53" spans="1:6" ht="12" customHeight="1">
      <c r="A53" s="444" t="s">
        <v>99</v>
      </c>
      <c r="B53" s="8" t="s">
        <v>163</v>
      </c>
      <c r="C53" s="82"/>
      <c r="D53" s="82">
        <v>3429</v>
      </c>
      <c r="E53" s="82"/>
      <c r="F53" s="315">
        <f>SUM(C53:E53)</f>
        <v>3429</v>
      </c>
    </row>
    <row r="54" spans="1:6" ht="12" customHeight="1">
      <c r="A54" s="444" t="s">
        <v>100</v>
      </c>
      <c r="B54" s="8" t="s">
        <v>53</v>
      </c>
      <c r="C54" s="82"/>
      <c r="D54" s="82"/>
      <c r="E54" s="82"/>
      <c r="F54" s="82"/>
    </row>
    <row r="55" spans="1:6" ht="12" customHeight="1" thickBot="1">
      <c r="A55" s="444" t="s">
        <v>101</v>
      </c>
      <c r="B55" s="8" t="s">
        <v>509</v>
      </c>
      <c r="C55" s="82"/>
      <c r="D55" s="82"/>
      <c r="E55" s="82"/>
      <c r="F55" s="82"/>
    </row>
    <row r="56" spans="1:6" ht="15" customHeight="1" thickBot="1">
      <c r="A56" s="206" t="s">
        <v>16</v>
      </c>
      <c r="B56" s="126" t="s">
        <v>10</v>
      </c>
      <c r="C56" s="344"/>
      <c r="D56" s="344"/>
      <c r="E56" s="344"/>
      <c r="F56" s="344"/>
    </row>
    <row r="57" spans="1:6" ht="13.5" thickBot="1">
      <c r="A57" s="206" t="s">
        <v>17</v>
      </c>
      <c r="B57" s="242" t="s">
        <v>515</v>
      </c>
      <c r="C57" s="366">
        <f>+C45+C51+C56</f>
        <v>0</v>
      </c>
      <c r="D57" s="366">
        <f t="shared" ref="D57:E57" si="12">+D45+D51+D56</f>
        <v>37932</v>
      </c>
      <c r="E57" s="366">
        <f t="shared" si="12"/>
        <v>6606</v>
      </c>
      <c r="F57" s="317">
        <f>SUM(C57:E57)</f>
        <v>44538</v>
      </c>
    </row>
    <row r="58" spans="1:6" ht="15" customHeight="1" thickBot="1">
      <c r="C58" s="367"/>
      <c r="D58" s="367"/>
      <c r="E58" s="367"/>
      <c r="F58" s="367"/>
    </row>
    <row r="59" spans="1:6" ht="14.25" customHeight="1" thickBot="1">
      <c r="A59" s="245" t="s">
        <v>504</v>
      </c>
      <c r="B59" s="246"/>
      <c r="C59" s="124"/>
      <c r="D59" s="124">
        <v>1</v>
      </c>
      <c r="E59" s="124"/>
      <c r="F59" s="124"/>
    </row>
    <row r="60" spans="1:6" ht="13.5" thickBot="1">
      <c r="A60" s="245" t="s">
        <v>181</v>
      </c>
      <c r="B60" s="246"/>
      <c r="C60" s="124"/>
      <c r="D60" s="124"/>
      <c r="E60" s="124"/>
      <c r="F60" s="12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view="pageBreakPreview" zoomScale="60" zoomScaleNormal="100" workbookViewId="0">
      <selection activeCell="C2" sqref="C2"/>
    </sheetView>
  </sheetViews>
  <sheetFormatPr defaultRowHeight="12.75"/>
  <cols>
    <col min="1" max="1" width="13.83203125" style="243" customWidth="1"/>
    <col min="2" max="2" width="79.1640625" style="244" customWidth="1"/>
    <col min="3" max="3" width="25" style="244" customWidth="1"/>
    <col min="4" max="16384" width="9.33203125" style="244"/>
  </cols>
  <sheetData>
    <row r="1" spans="1:3" s="223" customFormat="1" ht="21" customHeight="1" thickBot="1">
      <c r="A1" s="222"/>
      <c r="B1" s="224"/>
      <c r="C1" s="448" t="str">
        <f>+CONCATENATE("9.3.3. melléklet a 2/",LEFT(ÖSSZEFÜGGÉSEK!A5,4),". (II.16.) önkormányzati rendelethez")</f>
        <v>9.3.3. melléklet a 2/2016. (II.16.) önkormányzati rendelethez</v>
      </c>
    </row>
    <row r="2" spans="1:3" s="449" customFormat="1" ht="25.5" customHeight="1">
      <c r="A2" s="400" t="s">
        <v>179</v>
      </c>
      <c r="B2" s="354" t="s">
        <v>584</v>
      </c>
      <c r="C2" s="368" t="s">
        <v>55</v>
      </c>
    </row>
    <row r="3" spans="1:3" s="449" customFormat="1" ht="24.75" thickBot="1">
      <c r="A3" s="442" t="s">
        <v>178</v>
      </c>
      <c r="B3" s="355" t="s">
        <v>516</v>
      </c>
      <c r="C3" s="369" t="s">
        <v>55</v>
      </c>
    </row>
    <row r="4" spans="1:3" s="450" customFormat="1" ht="15.95" customHeight="1" thickBot="1">
      <c r="A4" s="226"/>
      <c r="B4" s="226"/>
      <c r="C4" s="227" t="s">
        <v>49</v>
      </c>
    </row>
    <row r="5" spans="1:3" ht="13.5" thickBot="1">
      <c r="A5" s="401" t="s">
        <v>180</v>
      </c>
      <c r="B5" s="228" t="s">
        <v>550</v>
      </c>
      <c r="C5" s="229" t="s">
        <v>50</v>
      </c>
    </row>
    <row r="6" spans="1:3" s="451" customFormat="1" ht="12.95" customHeight="1" thickBot="1">
      <c r="A6" s="201"/>
      <c r="B6" s="202" t="s">
        <v>479</v>
      </c>
      <c r="C6" s="203" t="s">
        <v>480</v>
      </c>
    </row>
    <row r="7" spans="1:3" s="451" customFormat="1" ht="15.95" customHeight="1" thickBot="1">
      <c r="A7" s="230"/>
      <c r="B7" s="231" t="s">
        <v>51</v>
      </c>
      <c r="C7" s="232"/>
    </row>
    <row r="8" spans="1:3" s="370" customFormat="1" ht="12" customHeight="1" thickBot="1">
      <c r="A8" s="201" t="s">
        <v>14</v>
      </c>
      <c r="B8" s="233" t="s">
        <v>505</v>
      </c>
      <c r="C8" s="317">
        <f>SUM(C9:C19)</f>
        <v>0</v>
      </c>
    </row>
    <row r="9" spans="1:3" s="370" customFormat="1" ht="12" customHeight="1">
      <c r="A9" s="443" t="s">
        <v>92</v>
      </c>
      <c r="B9" s="10" t="s">
        <v>258</v>
      </c>
      <c r="C9" s="359"/>
    </row>
    <row r="10" spans="1:3" s="370" customFormat="1" ht="12" customHeight="1">
      <c r="A10" s="444" t="s">
        <v>93</v>
      </c>
      <c r="B10" s="8" t="s">
        <v>259</v>
      </c>
      <c r="C10" s="315"/>
    </row>
    <row r="11" spans="1:3" s="370" customFormat="1" ht="12" customHeight="1">
      <c r="A11" s="444" t="s">
        <v>94</v>
      </c>
      <c r="B11" s="8" t="s">
        <v>260</v>
      </c>
      <c r="C11" s="315"/>
    </row>
    <row r="12" spans="1:3" s="370" customFormat="1" ht="12" customHeight="1">
      <c r="A12" s="444" t="s">
        <v>95</v>
      </c>
      <c r="B12" s="8" t="s">
        <v>261</v>
      </c>
      <c r="C12" s="315"/>
    </row>
    <row r="13" spans="1:3" s="370" customFormat="1" ht="12" customHeight="1">
      <c r="A13" s="444" t="s">
        <v>133</v>
      </c>
      <c r="B13" s="8" t="s">
        <v>262</v>
      </c>
      <c r="C13" s="315"/>
    </row>
    <row r="14" spans="1:3" s="370" customFormat="1" ht="12" customHeight="1">
      <c r="A14" s="444" t="s">
        <v>96</v>
      </c>
      <c r="B14" s="8" t="s">
        <v>385</v>
      </c>
      <c r="C14" s="315"/>
    </row>
    <row r="15" spans="1:3" s="370" customFormat="1" ht="12" customHeight="1">
      <c r="A15" s="444" t="s">
        <v>97</v>
      </c>
      <c r="B15" s="7" t="s">
        <v>386</v>
      </c>
      <c r="C15" s="315"/>
    </row>
    <row r="16" spans="1:3" s="370" customFormat="1" ht="12" customHeight="1">
      <c r="A16" s="444" t="s">
        <v>107</v>
      </c>
      <c r="B16" s="8" t="s">
        <v>265</v>
      </c>
      <c r="C16" s="360"/>
    </row>
    <row r="17" spans="1:3" s="452" customFormat="1" ht="12" customHeight="1">
      <c r="A17" s="444" t="s">
        <v>108</v>
      </c>
      <c r="B17" s="8" t="s">
        <v>266</v>
      </c>
      <c r="C17" s="315"/>
    </row>
    <row r="18" spans="1:3" s="452" customFormat="1" ht="12" customHeight="1">
      <c r="A18" s="444" t="s">
        <v>109</v>
      </c>
      <c r="B18" s="8" t="s">
        <v>422</v>
      </c>
      <c r="C18" s="316"/>
    </row>
    <row r="19" spans="1:3" s="452" customFormat="1" ht="12" customHeight="1" thickBot="1">
      <c r="A19" s="444" t="s">
        <v>110</v>
      </c>
      <c r="B19" s="7" t="s">
        <v>267</v>
      </c>
      <c r="C19" s="316"/>
    </row>
    <row r="20" spans="1:3" s="370" customFormat="1" ht="12" customHeight="1" thickBot="1">
      <c r="A20" s="201" t="s">
        <v>15</v>
      </c>
      <c r="B20" s="233" t="s">
        <v>387</v>
      </c>
      <c r="C20" s="317">
        <f>SUM(C21:C23)</f>
        <v>0</v>
      </c>
    </row>
    <row r="21" spans="1:3" s="452" customFormat="1" ht="12" customHeight="1">
      <c r="A21" s="444" t="s">
        <v>98</v>
      </c>
      <c r="B21" s="9" t="s">
        <v>239</v>
      </c>
      <c r="C21" s="315"/>
    </row>
    <row r="22" spans="1:3" s="452" customFormat="1" ht="12" customHeight="1">
      <c r="A22" s="444" t="s">
        <v>99</v>
      </c>
      <c r="B22" s="8" t="s">
        <v>388</v>
      </c>
      <c r="C22" s="315"/>
    </row>
    <row r="23" spans="1:3" s="452" customFormat="1" ht="12" customHeight="1">
      <c r="A23" s="444" t="s">
        <v>100</v>
      </c>
      <c r="B23" s="8" t="s">
        <v>389</v>
      </c>
      <c r="C23" s="315"/>
    </row>
    <row r="24" spans="1:3" s="452" customFormat="1" ht="12" customHeight="1" thickBot="1">
      <c r="A24" s="444" t="s">
        <v>101</v>
      </c>
      <c r="B24" s="8" t="s">
        <v>510</v>
      </c>
      <c r="C24" s="315"/>
    </row>
    <row r="25" spans="1:3" s="452" customFormat="1" ht="12" customHeight="1" thickBot="1">
      <c r="A25" s="206" t="s">
        <v>16</v>
      </c>
      <c r="B25" s="126" t="s">
        <v>150</v>
      </c>
      <c r="C25" s="344"/>
    </row>
    <row r="26" spans="1:3" s="452" customFormat="1" ht="12" customHeight="1" thickBot="1">
      <c r="A26" s="206" t="s">
        <v>17</v>
      </c>
      <c r="B26" s="126" t="s">
        <v>390</v>
      </c>
      <c r="C26" s="317">
        <f>+C27+C28</f>
        <v>0</v>
      </c>
    </row>
    <row r="27" spans="1:3" s="452" customFormat="1" ht="12" customHeight="1">
      <c r="A27" s="445" t="s">
        <v>249</v>
      </c>
      <c r="B27" s="446" t="s">
        <v>388</v>
      </c>
      <c r="C27" s="80"/>
    </row>
    <row r="28" spans="1:3" s="452" customFormat="1" ht="12" customHeight="1">
      <c r="A28" s="445" t="s">
        <v>250</v>
      </c>
      <c r="B28" s="447" t="s">
        <v>391</v>
      </c>
      <c r="C28" s="318"/>
    </row>
    <row r="29" spans="1:3" s="452" customFormat="1" ht="12" customHeight="1" thickBot="1">
      <c r="A29" s="444" t="s">
        <v>251</v>
      </c>
      <c r="B29" s="140" t="s">
        <v>511</v>
      </c>
      <c r="C29" s="83"/>
    </row>
    <row r="30" spans="1:3" s="452" customFormat="1" ht="12" customHeight="1" thickBot="1">
      <c r="A30" s="206" t="s">
        <v>18</v>
      </c>
      <c r="B30" s="126" t="s">
        <v>392</v>
      </c>
      <c r="C30" s="317">
        <f>+C31+C32+C33</f>
        <v>0</v>
      </c>
    </row>
    <row r="31" spans="1:3" s="452" customFormat="1" ht="12" customHeight="1">
      <c r="A31" s="445" t="s">
        <v>85</v>
      </c>
      <c r="B31" s="446" t="s">
        <v>272</v>
      </c>
      <c r="C31" s="80"/>
    </row>
    <row r="32" spans="1:3" s="452" customFormat="1" ht="12" customHeight="1">
      <c r="A32" s="445" t="s">
        <v>86</v>
      </c>
      <c r="B32" s="447" t="s">
        <v>273</v>
      </c>
      <c r="C32" s="318"/>
    </row>
    <row r="33" spans="1:3" s="452" customFormat="1" ht="12" customHeight="1" thickBot="1">
      <c r="A33" s="444" t="s">
        <v>87</v>
      </c>
      <c r="B33" s="140" t="s">
        <v>274</v>
      </c>
      <c r="C33" s="83"/>
    </row>
    <row r="34" spans="1:3" s="370" customFormat="1" ht="12" customHeight="1" thickBot="1">
      <c r="A34" s="206" t="s">
        <v>19</v>
      </c>
      <c r="B34" s="126" t="s">
        <v>360</v>
      </c>
      <c r="C34" s="344"/>
    </row>
    <row r="35" spans="1:3" s="370" customFormat="1" ht="12" customHeight="1" thickBot="1">
      <c r="A35" s="206" t="s">
        <v>20</v>
      </c>
      <c r="B35" s="126" t="s">
        <v>393</v>
      </c>
      <c r="C35" s="361"/>
    </row>
    <row r="36" spans="1:3" s="370" customFormat="1" ht="12" customHeight="1" thickBot="1">
      <c r="A36" s="201" t="s">
        <v>21</v>
      </c>
      <c r="B36" s="126" t="s">
        <v>512</v>
      </c>
      <c r="C36" s="362">
        <f>+C8+C20+C25+C26+C30+C34+C35</f>
        <v>0</v>
      </c>
    </row>
    <row r="37" spans="1:3" s="370" customFormat="1" ht="12" customHeight="1" thickBot="1">
      <c r="A37" s="234" t="s">
        <v>22</v>
      </c>
      <c r="B37" s="126" t="s">
        <v>395</v>
      </c>
      <c r="C37" s="362">
        <f>+C38+C39+C40</f>
        <v>0</v>
      </c>
    </row>
    <row r="38" spans="1:3" s="370" customFormat="1" ht="12" customHeight="1">
      <c r="A38" s="445" t="s">
        <v>396</v>
      </c>
      <c r="B38" s="446" t="s">
        <v>217</v>
      </c>
      <c r="C38" s="80"/>
    </row>
    <row r="39" spans="1:3" s="370" customFormat="1" ht="12" customHeight="1">
      <c r="A39" s="445" t="s">
        <v>397</v>
      </c>
      <c r="B39" s="447" t="s">
        <v>2</v>
      </c>
      <c r="C39" s="318"/>
    </row>
    <row r="40" spans="1:3" s="452" customFormat="1" ht="12" customHeight="1" thickBot="1">
      <c r="A40" s="444" t="s">
        <v>398</v>
      </c>
      <c r="B40" s="140" t="s">
        <v>399</v>
      </c>
      <c r="C40" s="83"/>
    </row>
    <row r="41" spans="1:3" s="452" customFormat="1" ht="15" customHeight="1" thickBot="1">
      <c r="A41" s="234" t="s">
        <v>23</v>
      </c>
      <c r="B41" s="235" t="s">
        <v>400</v>
      </c>
      <c r="C41" s="365">
        <f>+C36+C37</f>
        <v>0</v>
      </c>
    </row>
    <row r="42" spans="1:3" s="452" customFormat="1" ht="15" customHeight="1">
      <c r="A42" s="236"/>
      <c r="B42" s="237"/>
      <c r="C42" s="363"/>
    </row>
    <row r="43" spans="1:3" ht="13.5" thickBot="1">
      <c r="A43" s="238"/>
      <c r="B43" s="239"/>
      <c r="C43" s="364"/>
    </row>
    <row r="44" spans="1:3" s="451" customFormat="1" ht="16.5" customHeight="1" thickBot="1">
      <c r="A44" s="240"/>
      <c r="B44" s="241" t="s">
        <v>52</v>
      </c>
      <c r="C44" s="365"/>
    </row>
    <row r="45" spans="1:3" s="453" customFormat="1" ht="12" customHeight="1" thickBot="1">
      <c r="A45" s="206" t="s">
        <v>14</v>
      </c>
      <c r="B45" s="126" t="s">
        <v>401</v>
      </c>
      <c r="C45" s="317">
        <f>SUM(C46:C50)</f>
        <v>0</v>
      </c>
    </row>
    <row r="46" spans="1:3" ht="12" customHeight="1">
      <c r="A46" s="444" t="s">
        <v>92</v>
      </c>
      <c r="B46" s="9" t="s">
        <v>44</v>
      </c>
      <c r="C46" s="80"/>
    </row>
    <row r="47" spans="1:3" ht="12" customHeight="1">
      <c r="A47" s="444" t="s">
        <v>93</v>
      </c>
      <c r="B47" s="8" t="s">
        <v>159</v>
      </c>
      <c r="C47" s="82"/>
    </row>
    <row r="48" spans="1:3" ht="12" customHeight="1">
      <c r="A48" s="444" t="s">
        <v>94</v>
      </c>
      <c r="B48" s="8" t="s">
        <v>124</v>
      </c>
      <c r="C48" s="82"/>
    </row>
    <row r="49" spans="1:3" ht="12" customHeight="1">
      <c r="A49" s="444" t="s">
        <v>95</v>
      </c>
      <c r="B49" s="8" t="s">
        <v>160</v>
      </c>
      <c r="C49" s="82"/>
    </row>
    <row r="50" spans="1:3" ht="12" customHeight="1" thickBot="1">
      <c r="A50" s="444" t="s">
        <v>133</v>
      </c>
      <c r="B50" s="8" t="s">
        <v>161</v>
      </c>
      <c r="C50" s="82"/>
    </row>
    <row r="51" spans="1:3" ht="12" customHeight="1" thickBot="1">
      <c r="A51" s="206" t="s">
        <v>15</v>
      </c>
      <c r="B51" s="126" t="s">
        <v>402</v>
      </c>
      <c r="C51" s="317">
        <f>SUM(C52:C54)</f>
        <v>0</v>
      </c>
    </row>
    <row r="52" spans="1:3" s="453" customFormat="1" ht="12" customHeight="1">
      <c r="A52" s="444" t="s">
        <v>98</v>
      </c>
      <c r="B52" s="9" t="s">
        <v>207</v>
      </c>
      <c r="C52" s="80"/>
    </row>
    <row r="53" spans="1:3" ht="12" customHeight="1">
      <c r="A53" s="444" t="s">
        <v>99</v>
      </c>
      <c r="B53" s="8" t="s">
        <v>163</v>
      </c>
      <c r="C53" s="82"/>
    </row>
    <row r="54" spans="1:3" ht="12" customHeight="1">
      <c r="A54" s="444" t="s">
        <v>100</v>
      </c>
      <c r="B54" s="8" t="s">
        <v>53</v>
      </c>
      <c r="C54" s="82"/>
    </row>
    <row r="55" spans="1:3" ht="12" customHeight="1" thickBot="1">
      <c r="A55" s="444" t="s">
        <v>101</v>
      </c>
      <c r="B55" s="8" t="s">
        <v>509</v>
      </c>
      <c r="C55" s="82"/>
    </row>
    <row r="56" spans="1:3" ht="15" customHeight="1" thickBot="1">
      <c r="A56" s="206" t="s">
        <v>16</v>
      </c>
      <c r="B56" s="126" t="s">
        <v>10</v>
      </c>
      <c r="C56" s="344"/>
    </row>
    <row r="57" spans="1:3" ht="13.5" thickBot="1">
      <c r="A57" s="206" t="s">
        <v>17</v>
      </c>
      <c r="B57" s="242" t="s">
        <v>515</v>
      </c>
      <c r="C57" s="366">
        <f>+C45+C51+C56</f>
        <v>0</v>
      </c>
    </row>
    <row r="58" spans="1:3" ht="15" customHeight="1" thickBot="1">
      <c r="C58" s="367"/>
    </row>
    <row r="59" spans="1:3" ht="14.25" customHeight="1" thickBot="1">
      <c r="A59" s="245" t="s">
        <v>504</v>
      </c>
      <c r="B59" s="246"/>
      <c r="C59" s="124"/>
    </row>
    <row r="60" spans="1:3" ht="13.5" thickBot="1">
      <c r="A60" s="245" t="s">
        <v>181</v>
      </c>
      <c r="B60" s="246"/>
      <c r="C60" s="12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8"/>
  <sheetViews>
    <sheetView zoomScaleNormal="100" workbookViewId="0">
      <selection activeCell="N11" sqref="N11"/>
    </sheetView>
  </sheetViews>
  <sheetFormatPr defaultRowHeight="12.75"/>
  <cols>
    <col min="1" max="1" width="5.5" style="43" customWidth="1"/>
    <col min="2" max="2" width="33.1640625" style="43" customWidth="1"/>
    <col min="3" max="3" width="12.33203125" style="43" customWidth="1"/>
    <col min="4" max="4" width="11.5" style="43" customWidth="1"/>
    <col min="5" max="5" width="11.33203125" style="43" customWidth="1"/>
    <col min="6" max="6" width="11" style="43" customWidth="1"/>
    <col min="7" max="7" width="14.33203125" style="43" customWidth="1"/>
    <col min="8" max="16384" width="9.33203125" style="43"/>
  </cols>
  <sheetData>
    <row r="1" spans="1:7" ht="15.75">
      <c r="G1" s="767" t="s">
        <v>725</v>
      </c>
    </row>
    <row r="3" spans="1:7" ht="43.5" customHeight="1">
      <c r="A3" s="726" t="s">
        <v>3</v>
      </c>
      <c r="B3" s="726"/>
      <c r="C3" s="726"/>
      <c r="D3" s="726"/>
      <c r="E3" s="726"/>
      <c r="F3" s="726"/>
      <c r="G3" s="726"/>
    </row>
    <row r="5" spans="1:7" s="164" customFormat="1" ht="27" customHeight="1">
      <c r="A5" s="162" t="s">
        <v>185</v>
      </c>
      <c r="B5" s="163"/>
      <c r="C5" s="725" t="s">
        <v>186</v>
      </c>
      <c r="D5" s="725"/>
      <c r="E5" s="725"/>
      <c r="F5" s="725"/>
      <c r="G5" s="725"/>
    </row>
    <row r="6" spans="1:7" s="164" customFormat="1" ht="15.75">
      <c r="A6" s="163"/>
      <c r="B6" s="163"/>
      <c r="C6" s="163"/>
      <c r="D6" s="163"/>
      <c r="E6" s="163"/>
      <c r="F6" s="163"/>
      <c r="G6" s="163"/>
    </row>
    <row r="7" spans="1:7" s="164" customFormat="1" ht="24.75" customHeight="1">
      <c r="A7" s="162" t="s">
        <v>187</v>
      </c>
      <c r="B7" s="163"/>
      <c r="C7" s="725" t="s">
        <v>186</v>
      </c>
      <c r="D7" s="725"/>
      <c r="E7" s="725"/>
      <c r="F7" s="725"/>
      <c r="G7" s="163"/>
    </row>
    <row r="8" spans="1:7" s="165" customFormat="1">
      <c r="A8" s="207"/>
      <c r="B8" s="207"/>
      <c r="C8" s="207"/>
      <c r="D8" s="207"/>
      <c r="E8" s="207"/>
      <c r="F8" s="207"/>
      <c r="G8" s="207"/>
    </row>
    <row r="9" spans="1:7" s="166" customFormat="1" ht="15" customHeight="1">
      <c r="A9" s="264" t="s">
        <v>188</v>
      </c>
      <c r="B9" s="263"/>
      <c r="C9" s="263"/>
      <c r="D9" s="249"/>
      <c r="E9" s="249"/>
      <c r="F9" s="249"/>
      <c r="G9" s="249"/>
    </row>
    <row r="10" spans="1:7" s="166" customFormat="1" ht="15" customHeight="1" thickBot="1">
      <c r="A10" s="264" t="s">
        <v>189</v>
      </c>
      <c r="B10" s="249"/>
      <c r="C10" s="249"/>
      <c r="D10" s="249"/>
      <c r="E10" s="249"/>
      <c r="F10" s="249"/>
      <c r="G10" s="249"/>
    </row>
    <row r="11" spans="1:7" s="79" customFormat="1" ht="42" customHeight="1" thickBot="1">
      <c r="A11" s="198" t="s">
        <v>12</v>
      </c>
      <c r="B11" s="199" t="s">
        <v>190</v>
      </c>
      <c r="C11" s="199" t="s">
        <v>191</v>
      </c>
      <c r="D11" s="199" t="s">
        <v>192</v>
      </c>
      <c r="E11" s="199" t="s">
        <v>193</v>
      </c>
      <c r="F11" s="199" t="s">
        <v>194</v>
      </c>
      <c r="G11" s="200" t="s">
        <v>47</v>
      </c>
    </row>
    <row r="12" spans="1:7" ht="24" customHeight="1">
      <c r="A12" s="250" t="s">
        <v>14</v>
      </c>
      <c r="B12" s="204" t="s">
        <v>195</v>
      </c>
      <c r="C12" s="167"/>
      <c r="D12" s="167"/>
      <c r="E12" s="167"/>
      <c r="F12" s="167"/>
      <c r="G12" s="251">
        <f>SUM(C12:F12)</f>
        <v>0</v>
      </c>
    </row>
    <row r="13" spans="1:7" ht="24" customHeight="1">
      <c r="A13" s="252" t="s">
        <v>15</v>
      </c>
      <c r="B13" s="205" t="s">
        <v>196</v>
      </c>
      <c r="C13" s="168"/>
      <c r="D13" s="168"/>
      <c r="E13" s="168"/>
      <c r="F13" s="168"/>
      <c r="G13" s="253">
        <f t="shared" ref="G13:G18" si="0">SUM(C13:F13)</f>
        <v>0</v>
      </c>
    </row>
    <row r="14" spans="1:7" ht="24" customHeight="1">
      <c r="A14" s="252" t="s">
        <v>16</v>
      </c>
      <c r="B14" s="205" t="s">
        <v>197</v>
      </c>
      <c r="C14" s="168"/>
      <c r="D14" s="168"/>
      <c r="E14" s="168"/>
      <c r="F14" s="168"/>
      <c r="G14" s="253">
        <f t="shared" si="0"/>
        <v>0</v>
      </c>
    </row>
    <row r="15" spans="1:7" ht="24" customHeight="1">
      <c r="A15" s="252" t="s">
        <v>17</v>
      </c>
      <c r="B15" s="205" t="s">
        <v>198</v>
      </c>
      <c r="C15" s="168"/>
      <c r="D15" s="168"/>
      <c r="E15" s="168"/>
      <c r="F15" s="168"/>
      <c r="G15" s="253">
        <f t="shared" si="0"/>
        <v>0</v>
      </c>
    </row>
    <row r="16" spans="1:7" ht="24" customHeight="1">
      <c r="A16" s="252" t="s">
        <v>18</v>
      </c>
      <c r="B16" s="205" t="s">
        <v>199</v>
      </c>
      <c r="C16" s="168"/>
      <c r="D16" s="168"/>
      <c r="E16" s="168"/>
      <c r="F16" s="168"/>
      <c r="G16" s="253">
        <f t="shared" si="0"/>
        <v>0</v>
      </c>
    </row>
    <row r="17" spans="1:7" ht="24" customHeight="1" thickBot="1">
      <c r="A17" s="254" t="s">
        <v>19</v>
      </c>
      <c r="B17" s="255" t="s">
        <v>200</v>
      </c>
      <c r="C17" s="169"/>
      <c r="D17" s="169"/>
      <c r="E17" s="169"/>
      <c r="F17" s="169"/>
      <c r="G17" s="256">
        <f t="shared" si="0"/>
        <v>0</v>
      </c>
    </row>
    <row r="18" spans="1:7" s="170" customFormat="1" ht="24" customHeight="1" thickBot="1">
      <c r="A18" s="257" t="s">
        <v>20</v>
      </c>
      <c r="B18" s="258" t="s">
        <v>47</v>
      </c>
      <c r="C18" s="259">
        <f>SUM(C12:C17)</f>
        <v>0</v>
      </c>
      <c r="D18" s="259">
        <f>SUM(D12:D17)</f>
        <v>0</v>
      </c>
      <c r="E18" s="259">
        <f>SUM(E12:E17)</f>
        <v>0</v>
      </c>
      <c r="F18" s="259">
        <f>SUM(F12:F17)</f>
        <v>0</v>
      </c>
      <c r="G18" s="260">
        <f t="shared" si="0"/>
        <v>0</v>
      </c>
    </row>
    <row r="19" spans="1:7" s="165" customFormat="1">
      <c r="A19" s="207"/>
      <c r="B19" s="207"/>
      <c r="C19" s="207"/>
      <c r="D19" s="207"/>
      <c r="E19" s="207"/>
      <c r="F19" s="207"/>
      <c r="G19" s="207"/>
    </row>
    <row r="20" spans="1:7" s="165" customFormat="1">
      <c r="A20" s="207"/>
      <c r="B20" s="207"/>
      <c r="C20" s="207"/>
      <c r="D20" s="207"/>
      <c r="E20" s="207"/>
      <c r="F20" s="207"/>
      <c r="G20" s="207"/>
    </row>
    <row r="21" spans="1:7" s="165" customFormat="1">
      <c r="A21" s="207"/>
      <c r="B21" s="207"/>
      <c r="C21" s="207"/>
      <c r="D21" s="207"/>
      <c r="E21" s="207"/>
      <c r="F21" s="207"/>
      <c r="G21" s="207"/>
    </row>
    <row r="22" spans="1:7" s="165" customFormat="1" ht="15.75">
      <c r="A22" s="164" t="str">
        <f>+CONCATENATE("......................, ",LEFT(ÖSSZEFÜGGÉSEK!A5,4),". .......................... hó ..... nap")</f>
        <v>......................, 2016. .......................... hó ..... nap</v>
      </c>
      <c r="B22" s="207"/>
      <c r="C22" s="207"/>
      <c r="D22" s="207"/>
      <c r="E22" s="207"/>
      <c r="F22" s="207"/>
      <c r="G22" s="207"/>
    </row>
    <row r="23" spans="1:7" s="165" customFormat="1">
      <c r="A23" s="207"/>
      <c r="B23" s="207"/>
      <c r="C23" s="207"/>
      <c r="D23" s="207"/>
      <c r="E23" s="207"/>
      <c r="F23" s="207"/>
      <c r="G23" s="207"/>
    </row>
    <row r="24" spans="1:7">
      <c r="A24" s="207"/>
      <c r="B24" s="207"/>
      <c r="C24" s="207"/>
      <c r="D24" s="207"/>
      <c r="E24" s="207"/>
      <c r="F24" s="207"/>
      <c r="G24" s="207"/>
    </row>
    <row r="25" spans="1:7">
      <c r="A25" s="207"/>
      <c r="B25" s="207"/>
      <c r="C25" s="165"/>
      <c r="D25" s="165"/>
      <c r="E25" s="165"/>
      <c r="F25" s="165"/>
      <c r="G25" s="207"/>
    </row>
    <row r="26" spans="1:7" ht="13.5">
      <c r="A26" s="207"/>
      <c r="B26" s="207"/>
      <c r="C26" s="261"/>
      <c r="D26" s="262" t="s">
        <v>201</v>
      </c>
      <c r="E26" s="262"/>
      <c r="F26" s="261"/>
      <c r="G26" s="207"/>
    </row>
    <row r="27" spans="1:7" ht="13.5">
      <c r="C27" s="171"/>
      <c r="D27" s="172"/>
      <c r="E27" s="172"/>
      <c r="F27" s="171"/>
    </row>
    <row r="28" spans="1:7" ht="13.5">
      <c r="C28" s="171"/>
      <c r="D28" s="172"/>
      <c r="E28" s="172"/>
      <c r="F28" s="171"/>
    </row>
  </sheetData>
  <mergeCells count="3">
    <mergeCell ref="C5:G5"/>
    <mergeCell ref="C7:F7"/>
    <mergeCell ref="A3:G3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F168"/>
  <sheetViews>
    <sheetView zoomScaleNormal="100" zoomScaleSheetLayoutView="100" workbookViewId="0">
      <selection activeCell="E1" sqref="E1"/>
    </sheetView>
  </sheetViews>
  <sheetFormatPr defaultRowHeight="15.75"/>
  <cols>
    <col min="1" max="1" width="9" style="379" customWidth="1"/>
    <col min="2" max="2" width="75.83203125" style="379" customWidth="1"/>
    <col min="3" max="3" width="15.5" style="380" customWidth="1"/>
    <col min="4" max="5" width="15.5" style="379" customWidth="1"/>
    <col min="6" max="6" width="2.6640625" style="36" customWidth="1"/>
    <col min="7" max="16384" width="9.33203125" style="36"/>
  </cols>
  <sheetData>
    <row r="1" spans="1:5">
      <c r="E1" s="768" t="s">
        <v>726</v>
      </c>
    </row>
    <row r="2" spans="1:5" ht="15.95" customHeight="1">
      <c r="A2" s="674" t="s">
        <v>11</v>
      </c>
      <c r="B2" s="674"/>
      <c r="C2" s="674"/>
      <c r="D2" s="674"/>
      <c r="E2" s="674"/>
    </row>
    <row r="3" spans="1:5" ht="15.95" customHeight="1" thickBot="1">
      <c r="A3" s="675" t="s">
        <v>137</v>
      </c>
      <c r="B3" s="675"/>
      <c r="D3" s="139"/>
      <c r="E3" s="308" t="s">
        <v>208</v>
      </c>
    </row>
    <row r="4" spans="1:5" ht="38.1" customHeight="1" thickBot="1">
      <c r="A4" s="23" t="s">
        <v>65</v>
      </c>
      <c r="B4" s="24" t="s">
        <v>13</v>
      </c>
      <c r="C4" s="24" t="str">
        <f>+CONCATENATE(LEFT(ÖSSZEFÜGGÉSEK!A5,4)-2,". évi tény")</f>
        <v>2014. évi tény</v>
      </c>
      <c r="D4" s="399" t="str">
        <f>+CONCATENATE(LEFT(ÖSSZEFÜGGÉSEK!A5,4)-1,". évi várható")</f>
        <v>2015. évi várható</v>
      </c>
      <c r="E4" s="161" t="str">
        <f>+'1.1.sz.mell.'!C4</f>
        <v>2016. évi előirányzat</v>
      </c>
    </row>
    <row r="5" spans="1:5" s="38" customFormat="1" ht="12" customHeight="1" thickBot="1">
      <c r="A5" s="32" t="s">
        <v>479</v>
      </c>
      <c r="B5" s="33" t="s">
        <v>480</v>
      </c>
      <c r="C5" s="33" t="s">
        <v>481</v>
      </c>
      <c r="D5" s="33" t="s">
        <v>483</v>
      </c>
      <c r="E5" s="441" t="s">
        <v>482</v>
      </c>
    </row>
    <row r="6" spans="1:5" s="1" customFormat="1" ht="12" customHeight="1" thickBot="1">
      <c r="A6" s="20" t="s">
        <v>14</v>
      </c>
      <c r="B6" s="21" t="s">
        <v>233</v>
      </c>
      <c r="C6" s="391">
        <f>+C7+C8+C9+C10+C11+C12</f>
        <v>249033</v>
      </c>
      <c r="D6" s="391">
        <f>+D7+D8+D9+D10+D11+D12</f>
        <v>255426</v>
      </c>
      <c r="E6" s="265">
        <f>+E7+E8+E9+E10+E11+E12</f>
        <v>223602</v>
      </c>
    </row>
    <row r="7" spans="1:5" s="1" customFormat="1" ht="12" customHeight="1">
      <c r="A7" s="15" t="s">
        <v>92</v>
      </c>
      <c r="B7" s="409" t="s">
        <v>234</v>
      </c>
      <c r="C7" s="393">
        <v>84540</v>
      </c>
      <c r="D7" s="393">
        <v>117543</v>
      </c>
      <c r="E7" s="301">
        <v>114152</v>
      </c>
    </row>
    <row r="8" spans="1:5" s="1" customFormat="1" ht="12" customHeight="1">
      <c r="A8" s="14" t="s">
        <v>93</v>
      </c>
      <c r="B8" s="410" t="s">
        <v>235</v>
      </c>
      <c r="C8" s="392">
        <v>55067</v>
      </c>
      <c r="D8" s="392">
        <v>49213</v>
      </c>
      <c r="E8" s="300">
        <v>47922</v>
      </c>
    </row>
    <row r="9" spans="1:5" s="1" customFormat="1" ht="12" customHeight="1">
      <c r="A9" s="14" t="s">
        <v>94</v>
      </c>
      <c r="B9" s="410" t="s">
        <v>236</v>
      </c>
      <c r="C9" s="392">
        <v>47822</v>
      </c>
      <c r="D9" s="392">
        <v>53628</v>
      </c>
      <c r="E9" s="300">
        <v>53969</v>
      </c>
    </row>
    <row r="10" spans="1:5" s="1" customFormat="1" ht="12" customHeight="1">
      <c r="A10" s="14" t="s">
        <v>95</v>
      </c>
      <c r="B10" s="410" t="s">
        <v>237</v>
      </c>
      <c r="C10" s="392">
        <v>6966</v>
      </c>
      <c r="D10" s="392">
        <v>9563</v>
      </c>
      <c r="E10" s="300">
        <v>7559</v>
      </c>
    </row>
    <row r="11" spans="1:5" s="1" customFormat="1" ht="12" customHeight="1">
      <c r="A11" s="14" t="s">
        <v>133</v>
      </c>
      <c r="B11" s="294" t="s">
        <v>418</v>
      </c>
      <c r="C11" s="392">
        <v>50795</v>
      </c>
      <c r="D11" s="392">
        <v>25479</v>
      </c>
      <c r="E11" s="266"/>
    </row>
    <row r="12" spans="1:5" s="1" customFormat="1" ht="12" customHeight="1" thickBot="1">
      <c r="A12" s="16" t="s">
        <v>96</v>
      </c>
      <c r="B12" s="295" t="s">
        <v>419</v>
      </c>
      <c r="C12" s="392">
        <v>3843</v>
      </c>
      <c r="D12" s="392"/>
      <c r="E12" s="266"/>
    </row>
    <row r="13" spans="1:5" s="1" customFormat="1" ht="12" customHeight="1" thickBot="1">
      <c r="A13" s="20" t="s">
        <v>15</v>
      </c>
      <c r="B13" s="293" t="s">
        <v>238</v>
      </c>
      <c r="C13" s="391">
        <f>+C14+C15+C16+C17+C18</f>
        <v>27095</v>
      </c>
      <c r="D13" s="391">
        <f>+D14+D15+D16+D17+D18</f>
        <v>27539</v>
      </c>
      <c r="E13" s="265">
        <f>+E14+E15+E16+E17+E18</f>
        <v>47194</v>
      </c>
    </row>
    <row r="14" spans="1:5" s="1" customFormat="1" ht="12" customHeight="1">
      <c r="A14" s="15" t="s">
        <v>98</v>
      </c>
      <c r="B14" s="409" t="s">
        <v>239</v>
      </c>
      <c r="C14" s="393"/>
      <c r="D14" s="393"/>
      <c r="E14" s="267"/>
    </row>
    <row r="15" spans="1:5" s="1" customFormat="1" ht="12" customHeight="1">
      <c r="A15" s="14" t="s">
        <v>99</v>
      </c>
      <c r="B15" s="410" t="s">
        <v>240</v>
      </c>
      <c r="C15" s="392"/>
      <c r="D15" s="392"/>
      <c r="E15" s="266"/>
    </row>
    <row r="16" spans="1:5" s="1" customFormat="1" ht="12" customHeight="1">
      <c r="A16" s="14" t="s">
        <v>100</v>
      </c>
      <c r="B16" s="410" t="s">
        <v>408</v>
      </c>
      <c r="C16" s="392"/>
      <c r="D16" s="392"/>
      <c r="E16" s="266"/>
    </row>
    <row r="17" spans="1:5" s="1" customFormat="1" ht="12" customHeight="1">
      <c r="A17" s="14" t="s">
        <v>101</v>
      </c>
      <c r="B17" s="410" t="s">
        <v>409</v>
      </c>
      <c r="C17" s="392"/>
      <c r="D17" s="392"/>
      <c r="E17" s="266"/>
    </row>
    <row r="18" spans="1:5" s="1" customFormat="1" ht="12" customHeight="1">
      <c r="A18" s="14" t="s">
        <v>102</v>
      </c>
      <c r="B18" s="410" t="s">
        <v>241</v>
      </c>
      <c r="C18" s="392">
        <v>27095</v>
      </c>
      <c r="D18" s="392">
        <f>26039+1500</f>
        <v>27539</v>
      </c>
      <c r="E18" s="266">
        <v>47194</v>
      </c>
    </row>
    <row r="19" spans="1:5" s="1" customFormat="1" ht="12" customHeight="1" thickBot="1">
      <c r="A19" s="16" t="s">
        <v>111</v>
      </c>
      <c r="B19" s="295" t="s">
        <v>242</v>
      </c>
      <c r="C19" s="394"/>
      <c r="D19" s="394"/>
      <c r="E19" s="268"/>
    </row>
    <row r="20" spans="1:5" s="1" customFormat="1" ht="12" customHeight="1" thickBot="1">
      <c r="A20" s="20" t="s">
        <v>16</v>
      </c>
      <c r="B20" s="21" t="s">
        <v>243</v>
      </c>
      <c r="C20" s="391">
        <f>+C21+C22+C23+C24+C25</f>
        <v>789</v>
      </c>
      <c r="D20" s="391">
        <f>+D21+D22+D23+D24+D25</f>
        <v>73794</v>
      </c>
      <c r="E20" s="265">
        <f>+E21+E22+E23+E24+E25</f>
        <v>0</v>
      </c>
    </row>
    <row r="21" spans="1:5" s="1" customFormat="1" ht="12" customHeight="1">
      <c r="A21" s="15" t="s">
        <v>81</v>
      </c>
      <c r="B21" s="409" t="s">
        <v>244</v>
      </c>
      <c r="C21" s="393">
        <v>789</v>
      </c>
      <c r="D21" s="393"/>
      <c r="E21" s="267"/>
    </row>
    <row r="22" spans="1:5" s="1" customFormat="1" ht="12" customHeight="1">
      <c r="A22" s="14" t="s">
        <v>82</v>
      </c>
      <c r="B22" s="410" t="s">
        <v>245</v>
      </c>
      <c r="C22" s="392"/>
      <c r="D22" s="392"/>
      <c r="E22" s="266"/>
    </row>
    <row r="23" spans="1:5" s="1" customFormat="1" ht="12" customHeight="1">
      <c r="A23" s="14" t="s">
        <v>83</v>
      </c>
      <c r="B23" s="410" t="s">
        <v>410</v>
      </c>
      <c r="C23" s="392"/>
      <c r="D23" s="392"/>
      <c r="E23" s="266"/>
    </row>
    <row r="24" spans="1:5" s="1" customFormat="1" ht="12" customHeight="1">
      <c r="A24" s="14" t="s">
        <v>84</v>
      </c>
      <c r="B24" s="410" t="s">
        <v>411</v>
      </c>
      <c r="C24" s="392"/>
      <c r="D24" s="392"/>
      <c r="E24" s="266"/>
    </row>
    <row r="25" spans="1:5" s="1" customFormat="1" ht="12" customHeight="1">
      <c r="A25" s="14" t="s">
        <v>147</v>
      </c>
      <c r="B25" s="410" t="s">
        <v>246</v>
      </c>
      <c r="C25" s="392"/>
      <c r="D25" s="392">
        <v>73794</v>
      </c>
      <c r="E25" s="266"/>
    </row>
    <row r="26" spans="1:5" s="1" customFormat="1" ht="12" customHeight="1" thickBot="1">
      <c r="A26" s="16" t="s">
        <v>148</v>
      </c>
      <c r="B26" s="411" t="s">
        <v>247</v>
      </c>
      <c r="C26" s="394"/>
      <c r="D26" s="394"/>
      <c r="E26" s="268"/>
    </row>
    <row r="27" spans="1:5" s="1" customFormat="1" ht="12" customHeight="1" thickBot="1">
      <c r="A27" s="20" t="s">
        <v>149</v>
      </c>
      <c r="B27" s="21" t="s">
        <v>248</v>
      </c>
      <c r="C27" s="398">
        <f>SUM(C28:C34)</f>
        <v>208987</v>
      </c>
      <c r="D27" s="398">
        <f>SUM(D28:D34)</f>
        <v>228192</v>
      </c>
      <c r="E27" s="440">
        <f>SUM(E28:E34)</f>
        <v>220250</v>
      </c>
    </row>
    <row r="28" spans="1:5" s="1" customFormat="1" ht="12" customHeight="1">
      <c r="A28" s="15" t="s">
        <v>249</v>
      </c>
      <c r="B28" s="409" t="s">
        <v>541</v>
      </c>
      <c r="C28" s="393">
        <v>152580</v>
      </c>
      <c r="D28" s="393">
        <v>158657</v>
      </c>
      <c r="E28" s="301">
        <f>136000+12500</f>
        <v>148500</v>
      </c>
    </row>
    <row r="29" spans="1:5" s="1" customFormat="1" ht="12" customHeight="1">
      <c r="A29" s="14" t="s">
        <v>250</v>
      </c>
      <c r="B29" s="410" t="s">
        <v>542</v>
      </c>
      <c r="C29" s="392">
        <v>20015</v>
      </c>
      <c r="D29" s="392">
        <v>21890</v>
      </c>
      <c r="E29" s="300">
        <v>20500</v>
      </c>
    </row>
    <row r="30" spans="1:5" s="1" customFormat="1" ht="12" customHeight="1">
      <c r="A30" s="14" t="s">
        <v>251</v>
      </c>
      <c r="B30" s="410" t="s">
        <v>543</v>
      </c>
      <c r="C30" s="392">
        <v>27787</v>
      </c>
      <c r="D30" s="392">
        <v>36787</v>
      </c>
      <c r="E30" s="300">
        <v>30000</v>
      </c>
    </row>
    <row r="31" spans="1:5" s="1" customFormat="1" ht="12" customHeight="1">
      <c r="A31" s="14" t="s">
        <v>252</v>
      </c>
      <c r="B31" s="410" t="s">
        <v>544</v>
      </c>
      <c r="C31" s="392">
        <v>307</v>
      </c>
      <c r="D31" s="392">
        <v>2193</v>
      </c>
      <c r="E31" s="300">
        <v>450</v>
      </c>
    </row>
    <row r="32" spans="1:5" s="1" customFormat="1" ht="12" customHeight="1">
      <c r="A32" s="14" t="s">
        <v>538</v>
      </c>
      <c r="B32" s="410" t="s">
        <v>253</v>
      </c>
      <c r="C32" s="392">
        <v>6871</v>
      </c>
      <c r="D32" s="392">
        <v>7508</v>
      </c>
      <c r="E32" s="300">
        <v>6800</v>
      </c>
    </row>
    <row r="33" spans="1:5" s="1" customFormat="1" ht="12" customHeight="1">
      <c r="A33" s="14" t="s">
        <v>539</v>
      </c>
      <c r="B33" s="410" t="s">
        <v>254</v>
      </c>
      <c r="C33" s="392"/>
      <c r="D33" s="392"/>
      <c r="E33" s="300">
        <v>13200</v>
      </c>
    </row>
    <row r="34" spans="1:5" s="1" customFormat="1" ht="12" customHeight="1" thickBot="1">
      <c r="A34" s="16" t="s">
        <v>540</v>
      </c>
      <c r="B34" s="411" t="s">
        <v>255</v>
      </c>
      <c r="C34" s="394">
        <v>1427</v>
      </c>
      <c r="D34" s="394">
        <v>1157</v>
      </c>
      <c r="E34" s="302">
        <v>800</v>
      </c>
    </row>
    <row r="35" spans="1:5" s="1" customFormat="1" ht="12" customHeight="1" thickBot="1">
      <c r="A35" s="20" t="s">
        <v>18</v>
      </c>
      <c r="B35" s="21" t="s">
        <v>420</v>
      </c>
      <c r="C35" s="391">
        <f>SUM(C36:C46)</f>
        <v>34877</v>
      </c>
      <c r="D35" s="391">
        <f>SUM(D36:D46)</f>
        <v>35943</v>
      </c>
      <c r="E35" s="265">
        <f>SUM(E36:E46)</f>
        <v>57479</v>
      </c>
    </row>
    <row r="36" spans="1:5" s="1" customFormat="1" ht="12" customHeight="1">
      <c r="A36" s="15" t="s">
        <v>85</v>
      </c>
      <c r="B36" s="409" t="s">
        <v>258</v>
      </c>
      <c r="C36" s="393"/>
      <c r="D36" s="393"/>
      <c r="E36" s="301">
        <v>680</v>
      </c>
    </row>
    <row r="37" spans="1:5" s="1" customFormat="1" ht="12" customHeight="1">
      <c r="A37" s="14" t="s">
        <v>86</v>
      </c>
      <c r="B37" s="410" t="s">
        <v>259</v>
      </c>
      <c r="C37" s="392">
        <v>15187</v>
      </c>
      <c r="D37" s="392">
        <v>11403</v>
      </c>
      <c r="E37" s="300">
        <v>200</v>
      </c>
    </row>
    <row r="38" spans="1:5" s="1" customFormat="1" ht="12" customHeight="1">
      <c r="A38" s="14" t="s">
        <v>87</v>
      </c>
      <c r="B38" s="410" t="s">
        <v>260</v>
      </c>
      <c r="C38" s="392">
        <v>4066</v>
      </c>
      <c r="D38" s="392">
        <v>3268</v>
      </c>
      <c r="E38" s="300">
        <v>31004</v>
      </c>
    </row>
    <row r="39" spans="1:5" s="1" customFormat="1" ht="12" customHeight="1">
      <c r="A39" s="14" t="s">
        <v>151</v>
      </c>
      <c r="B39" s="410" t="s">
        <v>261</v>
      </c>
      <c r="C39" s="392">
        <v>11885</v>
      </c>
      <c r="D39" s="392">
        <v>16959</v>
      </c>
      <c r="E39" s="300">
        <v>16250</v>
      </c>
    </row>
    <row r="40" spans="1:5" s="1" customFormat="1" ht="12" customHeight="1">
      <c r="A40" s="14" t="s">
        <v>152</v>
      </c>
      <c r="B40" s="410" t="s">
        <v>262</v>
      </c>
      <c r="C40" s="392"/>
      <c r="D40" s="392"/>
      <c r="E40" s="300"/>
    </row>
    <row r="41" spans="1:5" s="1" customFormat="1" ht="12" customHeight="1">
      <c r="A41" s="14" t="s">
        <v>153</v>
      </c>
      <c r="B41" s="410" t="s">
        <v>263</v>
      </c>
      <c r="C41" s="392">
        <v>3568</v>
      </c>
      <c r="D41" s="392">
        <v>4032</v>
      </c>
      <c r="E41" s="300">
        <v>8315</v>
      </c>
    </row>
    <row r="42" spans="1:5" s="1" customFormat="1" ht="12" customHeight="1">
      <c r="A42" s="14" t="s">
        <v>154</v>
      </c>
      <c r="B42" s="410" t="s">
        <v>264</v>
      </c>
      <c r="C42" s="392"/>
      <c r="D42" s="392"/>
      <c r="E42" s="300"/>
    </row>
    <row r="43" spans="1:5" s="1" customFormat="1" ht="12" customHeight="1">
      <c r="A43" s="14" t="s">
        <v>155</v>
      </c>
      <c r="B43" s="410" t="s">
        <v>546</v>
      </c>
      <c r="C43" s="392"/>
      <c r="D43" s="392"/>
      <c r="E43" s="300"/>
    </row>
    <row r="44" spans="1:5" s="1" customFormat="1" ht="12" customHeight="1">
      <c r="A44" s="14" t="s">
        <v>256</v>
      </c>
      <c r="B44" s="410" t="s">
        <v>266</v>
      </c>
      <c r="C44" s="395">
        <v>171</v>
      </c>
      <c r="D44" s="395">
        <v>60</v>
      </c>
      <c r="E44" s="303">
        <v>80</v>
      </c>
    </row>
    <row r="45" spans="1:5" s="1" customFormat="1" ht="12" customHeight="1">
      <c r="A45" s="16" t="s">
        <v>257</v>
      </c>
      <c r="B45" s="411" t="s">
        <v>422</v>
      </c>
      <c r="C45" s="396"/>
      <c r="D45" s="396"/>
      <c r="E45" s="397"/>
    </row>
    <row r="46" spans="1:5" s="1" customFormat="1" ht="12" customHeight="1" thickBot="1">
      <c r="A46" s="16" t="s">
        <v>421</v>
      </c>
      <c r="B46" s="295" t="s">
        <v>267</v>
      </c>
      <c r="C46" s="396"/>
      <c r="D46" s="396">
        <v>221</v>
      </c>
      <c r="E46" s="397">
        <v>950</v>
      </c>
    </row>
    <row r="47" spans="1:5" s="1" customFormat="1" ht="12" customHeight="1" thickBot="1">
      <c r="A47" s="20" t="s">
        <v>19</v>
      </c>
      <c r="B47" s="21" t="s">
        <v>268</v>
      </c>
      <c r="C47" s="391">
        <f>SUM(C48:C52)</f>
        <v>4811</v>
      </c>
      <c r="D47" s="391">
        <f>SUM(D48:D52)</f>
        <v>0</v>
      </c>
      <c r="E47" s="265">
        <f>SUM(E48:E52)</f>
        <v>0</v>
      </c>
    </row>
    <row r="48" spans="1:5" s="1" customFormat="1" ht="12" customHeight="1">
      <c r="A48" s="15" t="s">
        <v>88</v>
      </c>
      <c r="B48" s="409" t="s">
        <v>272</v>
      </c>
      <c r="C48" s="456"/>
      <c r="D48" s="456"/>
      <c r="E48" s="292"/>
    </row>
    <row r="49" spans="1:5" s="1" customFormat="1" ht="12" customHeight="1">
      <c r="A49" s="14" t="s">
        <v>89</v>
      </c>
      <c r="B49" s="410" t="s">
        <v>273</v>
      </c>
      <c r="C49" s="395">
        <v>4811</v>
      </c>
      <c r="D49" s="395"/>
      <c r="E49" s="269"/>
    </row>
    <row r="50" spans="1:5" s="1" customFormat="1" ht="12" customHeight="1">
      <c r="A50" s="14" t="s">
        <v>269</v>
      </c>
      <c r="B50" s="410" t="s">
        <v>274</v>
      </c>
      <c r="C50" s="395"/>
      <c r="D50" s="395"/>
      <c r="E50" s="269"/>
    </row>
    <row r="51" spans="1:5" s="1" customFormat="1" ht="12" customHeight="1">
      <c r="A51" s="14" t="s">
        <v>270</v>
      </c>
      <c r="B51" s="410" t="s">
        <v>275</v>
      </c>
      <c r="C51" s="395"/>
      <c r="D51" s="395"/>
      <c r="E51" s="269"/>
    </row>
    <row r="52" spans="1:5" s="1" customFormat="1" ht="12" customHeight="1" thickBot="1">
      <c r="A52" s="16" t="s">
        <v>271</v>
      </c>
      <c r="B52" s="295" t="s">
        <v>276</v>
      </c>
      <c r="C52" s="396"/>
      <c r="D52" s="396"/>
      <c r="E52" s="270"/>
    </row>
    <row r="53" spans="1:5" s="1" customFormat="1" ht="12" customHeight="1" thickBot="1">
      <c r="A53" s="20" t="s">
        <v>156</v>
      </c>
      <c r="B53" s="21" t="s">
        <v>277</v>
      </c>
      <c r="C53" s="391">
        <f>SUM(C54:C56)</f>
        <v>6650</v>
      </c>
      <c r="D53" s="391">
        <f>SUM(D54:D56)</f>
        <v>1898</v>
      </c>
      <c r="E53" s="265">
        <f>SUM(E54:E56)</f>
        <v>240</v>
      </c>
    </row>
    <row r="54" spans="1:5" s="1" customFormat="1" ht="12" customHeight="1">
      <c r="A54" s="15" t="s">
        <v>90</v>
      </c>
      <c r="B54" s="409" t="s">
        <v>278</v>
      </c>
      <c r="C54" s="393"/>
      <c r="D54" s="393"/>
      <c r="E54" s="267"/>
    </row>
    <row r="55" spans="1:5" s="1" customFormat="1" ht="12" customHeight="1">
      <c r="A55" s="14" t="s">
        <v>91</v>
      </c>
      <c r="B55" s="410" t="s">
        <v>412</v>
      </c>
      <c r="C55" s="392"/>
      <c r="D55" s="392"/>
      <c r="E55" s="266"/>
    </row>
    <row r="56" spans="1:5" s="1" customFormat="1" ht="12" customHeight="1">
      <c r="A56" s="14" t="s">
        <v>281</v>
      </c>
      <c r="B56" s="410" t="s">
        <v>279</v>
      </c>
      <c r="C56" s="392">
        <v>6650</v>
      </c>
      <c r="D56" s="392">
        <f>199+1699</f>
        <v>1898</v>
      </c>
      <c r="E56" s="266">
        <v>240</v>
      </c>
    </row>
    <row r="57" spans="1:5" s="1" customFormat="1" ht="12" customHeight="1" thickBot="1">
      <c r="A57" s="16" t="s">
        <v>282</v>
      </c>
      <c r="B57" s="295" t="s">
        <v>280</v>
      </c>
      <c r="C57" s="394"/>
      <c r="D57" s="394"/>
      <c r="E57" s="268"/>
    </row>
    <row r="58" spans="1:5" s="1" customFormat="1" ht="12" customHeight="1" thickBot="1">
      <c r="A58" s="20" t="s">
        <v>21</v>
      </c>
      <c r="B58" s="293" t="s">
        <v>283</v>
      </c>
      <c r="C58" s="391">
        <f>SUM(C59:C61)</f>
        <v>209</v>
      </c>
      <c r="D58" s="391">
        <f>SUM(D59:D61)</f>
        <v>582</v>
      </c>
      <c r="E58" s="265">
        <f>SUM(E59:E61)</f>
        <v>0</v>
      </c>
    </row>
    <row r="59" spans="1:5" s="1" customFormat="1" ht="12" customHeight="1">
      <c r="A59" s="15" t="s">
        <v>157</v>
      </c>
      <c r="B59" s="409" t="s">
        <v>285</v>
      </c>
      <c r="C59" s="395"/>
      <c r="D59" s="395"/>
      <c r="E59" s="269"/>
    </row>
    <row r="60" spans="1:5" s="1" customFormat="1" ht="12" customHeight="1">
      <c r="A60" s="14" t="s">
        <v>158</v>
      </c>
      <c r="B60" s="410" t="s">
        <v>413</v>
      </c>
      <c r="C60" s="395"/>
      <c r="D60" s="395"/>
      <c r="E60" s="269"/>
    </row>
    <row r="61" spans="1:5" s="1" customFormat="1" ht="12" customHeight="1">
      <c r="A61" s="14" t="s">
        <v>209</v>
      </c>
      <c r="B61" s="410" t="s">
        <v>286</v>
      </c>
      <c r="C61" s="395">
        <v>209</v>
      </c>
      <c r="D61" s="395">
        <v>582</v>
      </c>
      <c r="E61" s="269"/>
    </row>
    <row r="62" spans="1:5" s="1" customFormat="1" ht="12" customHeight="1" thickBot="1">
      <c r="A62" s="16" t="s">
        <v>284</v>
      </c>
      <c r="B62" s="295" t="s">
        <v>287</v>
      </c>
      <c r="C62" s="395"/>
      <c r="D62" s="395"/>
      <c r="E62" s="269"/>
    </row>
    <row r="63" spans="1:5" s="1" customFormat="1" ht="12" customHeight="1" thickBot="1">
      <c r="A63" s="488" t="s">
        <v>462</v>
      </c>
      <c r="B63" s="21" t="s">
        <v>288</v>
      </c>
      <c r="C63" s="398">
        <f>+C6+C13+C20+C27+C35+C47+C53+C58</f>
        <v>532451</v>
      </c>
      <c r="D63" s="398">
        <f>+D6+D13+D20+D27+D35+D47+D53+D58</f>
        <v>623374</v>
      </c>
      <c r="E63" s="440">
        <f>+E6+E13+E20+E27+E35+E47+E53+E58</f>
        <v>548765</v>
      </c>
    </row>
    <row r="64" spans="1:5" s="1" customFormat="1" ht="12" customHeight="1" thickBot="1">
      <c r="A64" s="457" t="s">
        <v>289</v>
      </c>
      <c r="B64" s="293" t="s">
        <v>529</v>
      </c>
      <c r="C64" s="391">
        <f>SUM(C65:C67)</f>
        <v>0</v>
      </c>
      <c r="D64" s="391">
        <f>SUM(D65:D67)</f>
        <v>0</v>
      </c>
      <c r="E64" s="265">
        <f>SUM(E65:E67)</f>
        <v>0</v>
      </c>
    </row>
    <row r="65" spans="1:5" s="1" customFormat="1" ht="12" customHeight="1">
      <c r="A65" s="15" t="s">
        <v>321</v>
      </c>
      <c r="B65" s="409" t="s">
        <v>291</v>
      </c>
      <c r="C65" s="395"/>
      <c r="D65" s="395"/>
      <c r="E65" s="269"/>
    </row>
    <row r="66" spans="1:5" s="1" customFormat="1" ht="12" customHeight="1">
      <c r="A66" s="14" t="s">
        <v>330</v>
      </c>
      <c r="B66" s="410" t="s">
        <v>292</v>
      </c>
      <c r="C66" s="395"/>
      <c r="D66" s="395"/>
      <c r="E66" s="269"/>
    </row>
    <row r="67" spans="1:5" s="1" customFormat="1" ht="12" customHeight="1" thickBot="1">
      <c r="A67" s="16" t="s">
        <v>331</v>
      </c>
      <c r="B67" s="482" t="s">
        <v>447</v>
      </c>
      <c r="C67" s="395"/>
      <c r="D67" s="395"/>
      <c r="E67" s="269"/>
    </row>
    <row r="68" spans="1:5" s="1" customFormat="1" ht="12" customHeight="1" thickBot="1">
      <c r="A68" s="457" t="s">
        <v>294</v>
      </c>
      <c r="B68" s="293" t="s">
        <v>295</v>
      </c>
      <c r="C68" s="391">
        <f>SUM(C69:C72)</f>
        <v>0</v>
      </c>
      <c r="D68" s="391">
        <f>SUM(D69:D72)</f>
        <v>0</v>
      </c>
      <c r="E68" s="265">
        <f>SUM(E69:E72)</f>
        <v>0</v>
      </c>
    </row>
    <row r="69" spans="1:5" s="1" customFormat="1" ht="12" customHeight="1">
      <c r="A69" s="15" t="s">
        <v>134</v>
      </c>
      <c r="B69" s="409" t="s">
        <v>296</v>
      </c>
      <c r="C69" s="395"/>
      <c r="D69" s="395"/>
      <c r="E69" s="269"/>
    </row>
    <row r="70" spans="1:5" s="1" customFormat="1" ht="17.25" customHeight="1">
      <c r="A70" s="14" t="s">
        <v>135</v>
      </c>
      <c r="B70" s="410" t="s">
        <v>297</v>
      </c>
      <c r="C70" s="395"/>
      <c r="D70" s="395"/>
      <c r="E70" s="269"/>
    </row>
    <row r="71" spans="1:5" s="1" customFormat="1" ht="12" customHeight="1">
      <c r="A71" s="14" t="s">
        <v>322</v>
      </c>
      <c r="B71" s="410" t="s">
        <v>298</v>
      </c>
      <c r="C71" s="395"/>
      <c r="D71" s="395"/>
      <c r="E71" s="269"/>
    </row>
    <row r="72" spans="1:5" s="1" customFormat="1" ht="12" customHeight="1" thickBot="1">
      <c r="A72" s="16" t="s">
        <v>323</v>
      </c>
      <c r="B72" s="295" t="s">
        <v>299</v>
      </c>
      <c r="C72" s="395"/>
      <c r="D72" s="395"/>
      <c r="E72" s="269"/>
    </row>
    <row r="73" spans="1:5" s="1" customFormat="1" ht="12" customHeight="1" thickBot="1">
      <c r="A73" s="457" t="s">
        <v>300</v>
      </c>
      <c r="B73" s="293" t="s">
        <v>301</v>
      </c>
      <c r="C73" s="391">
        <f>SUM(C74:C75)</f>
        <v>96563</v>
      </c>
      <c r="D73" s="391">
        <f>SUM(D74:D75)</f>
        <v>3153</v>
      </c>
      <c r="E73" s="265">
        <f>SUM(E74:E75)</f>
        <v>65005</v>
      </c>
    </row>
    <row r="74" spans="1:5" s="1" customFormat="1" ht="12" customHeight="1">
      <c r="A74" s="15" t="s">
        <v>324</v>
      </c>
      <c r="B74" s="409" t="s">
        <v>302</v>
      </c>
      <c r="C74" s="395">
        <v>96563</v>
      </c>
      <c r="D74" s="395">
        <v>3153</v>
      </c>
      <c r="E74" s="269">
        <v>65005</v>
      </c>
    </row>
    <row r="75" spans="1:5" s="1" customFormat="1" ht="12" customHeight="1" thickBot="1">
      <c r="A75" s="16" t="s">
        <v>325</v>
      </c>
      <c r="B75" s="295" t="s">
        <v>303</v>
      </c>
      <c r="C75" s="395"/>
      <c r="D75" s="395"/>
      <c r="E75" s="269"/>
    </row>
    <row r="76" spans="1:5" s="1" customFormat="1" ht="12" customHeight="1" thickBot="1">
      <c r="A76" s="457" t="s">
        <v>304</v>
      </c>
      <c r="B76" s="293" t="s">
        <v>305</v>
      </c>
      <c r="C76" s="391">
        <f>SUM(C77:C79)</f>
        <v>0</v>
      </c>
      <c r="D76" s="391">
        <f>SUM(D77:D79)</f>
        <v>0</v>
      </c>
      <c r="E76" s="265">
        <f>SUM(E77:E79)</f>
        <v>0</v>
      </c>
    </row>
    <row r="77" spans="1:5" s="1" customFormat="1" ht="12" customHeight="1">
      <c r="A77" s="15" t="s">
        <v>326</v>
      </c>
      <c r="B77" s="409" t="s">
        <v>306</v>
      </c>
      <c r="C77" s="395"/>
      <c r="D77" s="395"/>
      <c r="E77" s="269"/>
    </row>
    <row r="78" spans="1:5" s="1" customFormat="1" ht="12" customHeight="1">
      <c r="A78" s="14" t="s">
        <v>327</v>
      </c>
      <c r="B78" s="410" t="s">
        <v>307</v>
      </c>
      <c r="C78" s="395"/>
      <c r="D78" s="395"/>
      <c r="E78" s="269"/>
    </row>
    <row r="79" spans="1:5" s="1" customFormat="1" ht="12" customHeight="1" thickBot="1">
      <c r="A79" s="16" t="s">
        <v>328</v>
      </c>
      <c r="B79" s="295" t="s">
        <v>308</v>
      </c>
      <c r="C79" s="395"/>
      <c r="D79" s="395"/>
      <c r="E79" s="269"/>
    </row>
    <row r="80" spans="1:5" s="1" customFormat="1" ht="12" customHeight="1" thickBot="1">
      <c r="A80" s="457" t="s">
        <v>309</v>
      </c>
      <c r="B80" s="293" t="s">
        <v>329</v>
      </c>
      <c r="C80" s="391">
        <f>SUM(C81:C84)</f>
        <v>0</v>
      </c>
      <c r="D80" s="391">
        <f>SUM(D81:D84)</f>
        <v>0</v>
      </c>
      <c r="E80" s="265">
        <f>SUM(E81:E84)</f>
        <v>0</v>
      </c>
    </row>
    <row r="81" spans="1:6" s="1" customFormat="1" ht="12" customHeight="1">
      <c r="A81" s="413" t="s">
        <v>310</v>
      </c>
      <c r="B81" s="409" t="s">
        <v>311</v>
      </c>
      <c r="C81" s="395"/>
      <c r="D81" s="395"/>
      <c r="E81" s="269"/>
    </row>
    <row r="82" spans="1:6" s="1" customFormat="1" ht="12" customHeight="1">
      <c r="A82" s="414" t="s">
        <v>312</v>
      </c>
      <c r="B82" s="410" t="s">
        <v>313</v>
      </c>
      <c r="C82" s="395"/>
      <c r="D82" s="395"/>
      <c r="E82" s="269"/>
    </row>
    <row r="83" spans="1:6" s="1" customFormat="1" ht="12" customHeight="1">
      <c r="A83" s="414" t="s">
        <v>314</v>
      </c>
      <c r="B83" s="410" t="s">
        <v>315</v>
      </c>
      <c r="C83" s="395"/>
      <c r="D83" s="395"/>
      <c r="E83" s="269"/>
    </row>
    <row r="84" spans="1:6" s="1" customFormat="1" ht="12" customHeight="1" thickBot="1">
      <c r="A84" s="415" t="s">
        <v>316</v>
      </c>
      <c r="B84" s="295" t="s">
        <v>317</v>
      </c>
      <c r="C84" s="395"/>
      <c r="D84" s="395"/>
      <c r="E84" s="269"/>
    </row>
    <row r="85" spans="1:6" s="1" customFormat="1" ht="12" customHeight="1" thickBot="1">
      <c r="A85" s="457" t="s">
        <v>318</v>
      </c>
      <c r="B85" s="293" t="s">
        <v>461</v>
      </c>
      <c r="C85" s="459"/>
      <c r="D85" s="459"/>
      <c r="E85" s="460"/>
    </row>
    <row r="86" spans="1:6" s="1" customFormat="1" ht="12" customHeight="1" thickBot="1">
      <c r="A86" s="457" t="s">
        <v>320</v>
      </c>
      <c r="B86" s="293" t="s">
        <v>319</v>
      </c>
      <c r="C86" s="459"/>
      <c r="D86" s="459"/>
      <c r="E86" s="460"/>
    </row>
    <row r="87" spans="1:6" s="1" customFormat="1" ht="12" customHeight="1" thickBot="1">
      <c r="A87" s="457" t="s">
        <v>332</v>
      </c>
      <c r="B87" s="416" t="s">
        <v>464</v>
      </c>
      <c r="C87" s="398">
        <f>+C64+C68+C73+C76+C80+C86+C85</f>
        <v>96563</v>
      </c>
      <c r="D87" s="398">
        <f>+D64+D68+D73+D76+D80+D86+D85</f>
        <v>3153</v>
      </c>
      <c r="E87" s="440">
        <f>+E64+E68+E73+E76+E80+E86+E85</f>
        <v>65005</v>
      </c>
    </row>
    <row r="88" spans="1:6" s="1" customFormat="1" ht="12" customHeight="1" thickBot="1">
      <c r="A88" s="458" t="s">
        <v>463</v>
      </c>
      <c r="B88" s="417" t="s">
        <v>465</v>
      </c>
      <c r="C88" s="398">
        <f>+C63+C87</f>
        <v>629014</v>
      </c>
      <c r="D88" s="398">
        <f>+D63+D87</f>
        <v>626527</v>
      </c>
      <c r="E88" s="440">
        <f>+E63+E87</f>
        <v>613770</v>
      </c>
    </row>
    <row r="89" spans="1:6" s="1" customFormat="1" ht="12" customHeight="1">
      <c r="A89" s="371"/>
      <c r="B89" s="372"/>
      <c r="C89" s="373"/>
      <c r="D89" s="374"/>
      <c r="E89" s="375"/>
    </row>
    <row r="90" spans="1:6" s="1" customFormat="1" ht="12" customHeight="1">
      <c r="A90" s="674" t="s">
        <v>42</v>
      </c>
      <c r="B90" s="674"/>
      <c r="C90" s="674"/>
      <c r="D90" s="674"/>
      <c r="E90" s="674"/>
    </row>
    <row r="91" spans="1:6" s="1" customFormat="1" ht="12" customHeight="1" thickBot="1">
      <c r="A91" s="676" t="s">
        <v>138</v>
      </c>
      <c r="B91" s="676"/>
      <c r="C91" s="380"/>
      <c r="D91" s="139"/>
      <c r="E91" s="308" t="s">
        <v>208</v>
      </c>
    </row>
    <row r="92" spans="1:6" s="1" customFormat="1" ht="24" customHeight="1" thickBot="1">
      <c r="A92" s="23" t="s">
        <v>12</v>
      </c>
      <c r="B92" s="24" t="s">
        <v>43</v>
      </c>
      <c r="C92" s="24" t="str">
        <f>+C4</f>
        <v>2014. évi tény</v>
      </c>
      <c r="D92" s="24" t="str">
        <f>+D4</f>
        <v>2015. évi várható</v>
      </c>
      <c r="E92" s="161" t="str">
        <f>+E4</f>
        <v>2016. évi előirányzat</v>
      </c>
      <c r="F92" s="147"/>
    </row>
    <row r="93" spans="1:6" s="1" customFormat="1" ht="12" customHeight="1" thickBot="1">
      <c r="A93" s="32" t="s">
        <v>479</v>
      </c>
      <c r="B93" s="33" t="s">
        <v>480</v>
      </c>
      <c r="C93" s="33" t="s">
        <v>481</v>
      </c>
      <c r="D93" s="33" t="s">
        <v>483</v>
      </c>
      <c r="E93" s="441" t="s">
        <v>482</v>
      </c>
      <c r="F93" s="147"/>
    </row>
    <row r="94" spans="1:6" s="1" customFormat="1" ht="15" customHeight="1" thickBot="1">
      <c r="A94" s="22" t="s">
        <v>14</v>
      </c>
      <c r="B94" s="31" t="s">
        <v>423</v>
      </c>
      <c r="C94" s="390">
        <f>C95+C96+C97+C98+C99+C112</f>
        <v>559563</v>
      </c>
      <c r="D94" s="390">
        <f>D95+D96+D97+D98+D99+D112</f>
        <v>536780</v>
      </c>
      <c r="E94" s="492">
        <f>E95+E96+E97+E98+E99+E112</f>
        <v>580021</v>
      </c>
      <c r="F94" s="147"/>
    </row>
    <row r="95" spans="1:6" s="1" customFormat="1" ht="12.95" customHeight="1">
      <c r="A95" s="17" t="s">
        <v>92</v>
      </c>
      <c r="B95" s="10" t="s">
        <v>44</v>
      </c>
      <c r="C95" s="497">
        <v>114558</v>
      </c>
      <c r="D95" s="497">
        <v>127675</v>
      </c>
      <c r="E95" s="299">
        <v>128624</v>
      </c>
    </row>
    <row r="96" spans="1:6" ht="16.5" customHeight="1">
      <c r="A96" s="14" t="s">
        <v>93</v>
      </c>
      <c r="B96" s="8" t="s">
        <v>159</v>
      </c>
      <c r="C96" s="392">
        <v>24729</v>
      </c>
      <c r="D96" s="392">
        <v>34113</v>
      </c>
      <c r="E96" s="300">
        <v>32993</v>
      </c>
    </row>
    <row r="97" spans="1:5">
      <c r="A97" s="14" t="s">
        <v>94</v>
      </c>
      <c r="B97" s="8" t="s">
        <v>124</v>
      </c>
      <c r="C97" s="394">
        <v>153341</v>
      </c>
      <c r="D97" s="394">
        <v>168667</v>
      </c>
      <c r="E97" s="302">
        <f>192466+250</f>
        <v>192716</v>
      </c>
    </row>
    <row r="98" spans="1:5" s="38" customFormat="1" ht="12" customHeight="1">
      <c r="A98" s="14" t="s">
        <v>95</v>
      </c>
      <c r="B98" s="11" t="s">
        <v>160</v>
      </c>
      <c r="C98" s="394">
        <v>25699</v>
      </c>
      <c r="D98" s="394">
        <v>5861</v>
      </c>
      <c r="E98" s="302">
        <v>9400</v>
      </c>
    </row>
    <row r="99" spans="1:5" ht="12" customHeight="1">
      <c r="A99" s="14" t="s">
        <v>106</v>
      </c>
      <c r="B99" s="19" t="s">
        <v>161</v>
      </c>
      <c r="C99" s="394">
        <v>193291</v>
      </c>
      <c r="D99" s="394">
        <v>198765</v>
      </c>
      <c r="E99" s="302">
        <v>166288</v>
      </c>
    </row>
    <row r="100" spans="1:5" ht="12" customHeight="1">
      <c r="A100" s="14" t="s">
        <v>96</v>
      </c>
      <c r="B100" s="8" t="s">
        <v>428</v>
      </c>
      <c r="C100" s="394"/>
      <c r="D100" s="394"/>
      <c r="E100" s="302"/>
    </row>
    <row r="101" spans="1:5" ht="12" customHeight="1">
      <c r="A101" s="14" t="s">
        <v>97</v>
      </c>
      <c r="B101" s="143" t="s">
        <v>427</v>
      </c>
      <c r="C101" s="394"/>
      <c r="D101" s="394"/>
      <c r="E101" s="302"/>
    </row>
    <row r="102" spans="1:5" ht="12" customHeight="1">
      <c r="A102" s="14" t="s">
        <v>107</v>
      </c>
      <c r="B102" s="143" t="s">
        <v>426</v>
      </c>
      <c r="C102" s="394"/>
      <c r="D102" s="394"/>
      <c r="E102" s="302"/>
    </row>
    <row r="103" spans="1:5" ht="12" customHeight="1">
      <c r="A103" s="14" t="s">
        <v>108</v>
      </c>
      <c r="B103" s="141" t="s">
        <v>335</v>
      </c>
      <c r="C103" s="394"/>
      <c r="D103" s="394"/>
      <c r="E103" s="302"/>
    </row>
    <row r="104" spans="1:5" ht="12" customHeight="1">
      <c r="A104" s="14" t="s">
        <v>109</v>
      </c>
      <c r="B104" s="142" t="s">
        <v>336</v>
      </c>
      <c r="C104" s="394"/>
      <c r="D104" s="394"/>
      <c r="E104" s="302"/>
    </row>
    <row r="105" spans="1:5" ht="12" customHeight="1">
      <c r="A105" s="14" t="s">
        <v>110</v>
      </c>
      <c r="B105" s="142" t="s">
        <v>337</v>
      </c>
      <c r="C105" s="394"/>
      <c r="D105" s="394"/>
      <c r="E105" s="302"/>
    </row>
    <row r="106" spans="1:5" ht="12" customHeight="1">
      <c r="A106" s="14" t="s">
        <v>112</v>
      </c>
      <c r="B106" s="141" t="s">
        <v>338</v>
      </c>
      <c r="C106" s="394">
        <v>66388</v>
      </c>
      <c r="D106" s="394">
        <v>99921</v>
      </c>
      <c r="E106" s="302">
        <v>91538</v>
      </c>
    </row>
    <row r="107" spans="1:5" ht="12" customHeight="1">
      <c r="A107" s="14" t="s">
        <v>162</v>
      </c>
      <c r="B107" s="141" t="s">
        <v>339</v>
      </c>
      <c r="C107" s="394"/>
      <c r="D107" s="394"/>
      <c r="E107" s="302"/>
    </row>
    <row r="108" spans="1:5" ht="12" customHeight="1">
      <c r="A108" s="14" t="s">
        <v>333</v>
      </c>
      <c r="B108" s="142" t="s">
        <v>340</v>
      </c>
      <c r="C108" s="394"/>
      <c r="D108" s="394"/>
      <c r="E108" s="302"/>
    </row>
    <row r="109" spans="1:5" ht="12" customHeight="1">
      <c r="A109" s="13" t="s">
        <v>334</v>
      </c>
      <c r="B109" s="143" t="s">
        <v>341</v>
      </c>
      <c r="C109" s="394"/>
      <c r="D109" s="394"/>
      <c r="E109" s="302"/>
    </row>
    <row r="110" spans="1:5" ht="12" customHeight="1">
      <c r="A110" s="14" t="s">
        <v>424</v>
      </c>
      <c r="B110" s="143" t="s">
        <v>342</v>
      </c>
      <c r="C110" s="394"/>
      <c r="D110" s="394"/>
      <c r="E110" s="302"/>
    </row>
    <row r="111" spans="1:5" ht="12" customHeight="1">
      <c r="A111" s="16" t="s">
        <v>425</v>
      </c>
      <c r="B111" s="143" t="s">
        <v>343</v>
      </c>
      <c r="C111" s="394">
        <v>126903</v>
      </c>
      <c r="D111" s="394">
        <v>98844</v>
      </c>
      <c r="E111" s="302">
        <v>74750</v>
      </c>
    </row>
    <row r="112" spans="1:5" ht="12" customHeight="1">
      <c r="A112" s="14" t="s">
        <v>429</v>
      </c>
      <c r="B112" s="11" t="s">
        <v>45</v>
      </c>
      <c r="C112" s="392">
        <v>47945</v>
      </c>
      <c r="D112" s="392">
        <v>1699</v>
      </c>
      <c r="E112" s="300">
        <v>50000</v>
      </c>
    </row>
    <row r="113" spans="1:5" ht="12" customHeight="1">
      <c r="A113" s="14" t="s">
        <v>430</v>
      </c>
      <c r="B113" s="8" t="s">
        <v>432</v>
      </c>
      <c r="C113" s="392">
        <v>47945</v>
      </c>
      <c r="D113" s="392">
        <v>1699</v>
      </c>
      <c r="E113" s="300">
        <v>50000</v>
      </c>
    </row>
    <row r="114" spans="1:5" ht="12" customHeight="1" thickBot="1">
      <c r="A114" s="18" t="s">
        <v>431</v>
      </c>
      <c r="B114" s="486" t="s">
        <v>433</v>
      </c>
      <c r="C114" s="498"/>
      <c r="D114" s="498"/>
      <c r="E114" s="306"/>
    </row>
    <row r="115" spans="1:5" ht="12" customHeight="1" thickBot="1">
      <c r="A115" s="483" t="s">
        <v>15</v>
      </c>
      <c r="B115" s="484" t="s">
        <v>344</v>
      </c>
      <c r="C115" s="499">
        <f>+C116+C118+C120</f>
        <v>61897</v>
      </c>
      <c r="D115" s="499">
        <f>+D116+D118+D120</f>
        <v>73955</v>
      </c>
      <c r="E115" s="493">
        <f>+E116+E118+E120</f>
        <v>25511</v>
      </c>
    </row>
    <row r="116" spans="1:5" ht="12" customHeight="1">
      <c r="A116" s="15" t="s">
        <v>98</v>
      </c>
      <c r="B116" s="8" t="s">
        <v>207</v>
      </c>
      <c r="C116" s="393">
        <v>4315</v>
      </c>
      <c r="D116" s="393">
        <v>28585</v>
      </c>
      <c r="E116" s="301">
        <v>18277</v>
      </c>
    </row>
    <row r="117" spans="1:5">
      <c r="A117" s="15" t="s">
        <v>99</v>
      </c>
      <c r="B117" s="12" t="s">
        <v>348</v>
      </c>
      <c r="C117" s="393"/>
      <c r="D117" s="393"/>
      <c r="E117" s="301"/>
    </row>
    <row r="118" spans="1:5" ht="12" customHeight="1">
      <c r="A118" s="15" t="s">
        <v>100</v>
      </c>
      <c r="B118" s="12" t="s">
        <v>163</v>
      </c>
      <c r="C118" s="392">
        <v>57582</v>
      </c>
      <c r="D118" s="392">
        <v>45370</v>
      </c>
      <c r="E118" s="300">
        <v>6934</v>
      </c>
    </row>
    <row r="119" spans="1:5" ht="12" customHeight="1">
      <c r="A119" s="15" t="s">
        <v>101</v>
      </c>
      <c r="B119" s="12" t="s">
        <v>349</v>
      </c>
      <c r="C119" s="392"/>
      <c r="D119" s="392"/>
      <c r="E119" s="266"/>
    </row>
    <row r="120" spans="1:5" ht="12" customHeight="1">
      <c r="A120" s="15" t="s">
        <v>102</v>
      </c>
      <c r="B120" s="295" t="s">
        <v>210</v>
      </c>
      <c r="C120" s="392"/>
      <c r="D120" s="392"/>
      <c r="E120" s="266">
        <v>300</v>
      </c>
    </row>
    <row r="121" spans="1:5" ht="12" customHeight="1">
      <c r="A121" s="15" t="s">
        <v>111</v>
      </c>
      <c r="B121" s="294" t="s">
        <v>414</v>
      </c>
      <c r="C121" s="392"/>
      <c r="D121" s="392"/>
      <c r="E121" s="266"/>
    </row>
    <row r="122" spans="1:5" ht="12" customHeight="1">
      <c r="A122" s="15" t="s">
        <v>113</v>
      </c>
      <c r="B122" s="405" t="s">
        <v>354</v>
      </c>
      <c r="C122" s="392"/>
      <c r="D122" s="392"/>
      <c r="E122" s="266"/>
    </row>
    <row r="123" spans="1:5" ht="12" customHeight="1">
      <c r="A123" s="15" t="s">
        <v>164</v>
      </c>
      <c r="B123" s="142" t="s">
        <v>337</v>
      </c>
      <c r="C123" s="392"/>
      <c r="D123" s="392"/>
      <c r="E123" s="266"/>
    </row>
    <row r="124" spans="1:5" ht="12" customHeight="1">
      <c r="A124" s="15" t="s">
        <v>165</v>
      </c>
      <c r="B124" s="142" t="s">
        <v>353</v>
      </c>
      <c r="C124" s="392"/>
      <c r="D124" s="392"/>
      <c r="E124" s="266"/>
    </row>
    <row r="125" spans="1:5" ht="12" customHeight="1">
      <c r="A125" s="15" t="s">
        <v>166</v>
      </c>
      <c r="B125" s="142" t="s">
        <v>352</v>
      </c>
      <c r="C125" s="392"/>
      <c r="D125" s="392"/>
      <c r="E125" s="266"/>
    </row>
    <row r="126" spans="1:5" ht="12" customHeight="1">
      <c r="A126" s="15" t="s">
        <v>345</v>
      </c>
      <c r="B126" s="142" t="s">
        <v>340</v>
      </c>
      <c r="C126" s="392"/>
      <c r="D126" s="392"/>
      <c r="E126" s="266">
        <v>300</v>
      </c>
    </row>
    <row r="127" spans="1:5" ht="12" customHeight="1">
      <c r="A127" s="15" t="s">
        <v>346</v>
      </c>
      <c r="B127" s="142" t="s">
        <v>351</v>
      </c>
      <c r="C127" s="392"/>
      <c r="D127" s="392"/>
      <c r="E127" s="266"/>
    </row>
    <row r="128" spans="1:5" ht="12" customHeight="1" thickBot="1">
      <c r="A128" s="13" t="s">
        <v>347</v>
      </c>
      <c r="B128" s="142" t="s">
        <v>350</v>
      </c>
      <c r="C128" s="394"/>
      <c r="D128" s="394"/>
      <c r="E128" s="268"/>
    </row>
    <row r="129" spans="1:5" ht="12" customHeight="1" thickBot="1">
      <c r="A129" s="20" t="s">
        <v>16</v>
      </c>
      <c r="B129" s="126" t="s">
        <v>434</v>
      </c>
      <c r="C129" s="391">
        <f>+C94+C115</f>
        <v>621460</v>
      </c>
      <c r="D129" s="391">
        <f>+D94+D115</f>
        <v>610735</v>
      </c>
      <c r="E129" s="265">
        <f>+E94+E115</f>
        <v>605532</v>
      </c>
    </row>
    <row r="130" spans="1:5" ht="12" customHeight="1" thickBot="1">
      <c r="A130" s="20" t="s">
        <v>17</v>
      </c>
      <c r="B130" s="126" t="s">
        <v>435</v>
      </c>
      <c r="C130" s="391">
        <f>+C131+C132+C133</f>
        <v>0</v>
      </c>
      <c r="D130" s="391">
        <f>+D131+D132+D133</f>
        <v>0</v>
      </c>
      <c r="E130" s="265">
        <f>+E131+E132+E133</f>
        <v>0</v>
      </c>
    </row>
    <row r="131" spans="1:5" ht="12" customHeight="1">
      <c r="A131" s="15" t="s">
        <v>249</v>
      </c>
      <c r="B131" s="12" t="s">
        <v>442</v>
      </c>
      <c r="C131" s="392"/>
      <c r="D131" s="392"/>
      <c r="E131" s="266"/>
    </row>
    <row r="132" spans="1:5" ht="12" customHeight="1">
      <c r="A132" s="15" t="s">
        <v>250</v>
      </c>
      <c r="B132" s="12" t="s">
        <v>443</v>
      </c>
      <c r="C132" s="392"/>
      <c r="D132" s="392"/>
      <c r="E132" s="266"/>
    </row>
    <row r="133" spans="1:5" ht="12" customHeight="1" thickBot="1">
      <c r="A133" s="13" t="s">
        <v>251</v>
      </c>
      <c r="B133" s="12" t="s">
        <v>444</v>
      </c>
      <c r="C133" s="392"/>
      <c r="D133" s="392"/>
      <c r="E133" s="266"/>
    </row>
    <row r="134" spans="1:5" ht="12" customHeight="1" thickBot="1">
      <c r="A134" s="20" t="s">
        <v>18</v>
      </c>
      <c r="B134" s="126" t="s">
        <v>436</v>
      </c>
      <c r="C134" s="391">
        <f>SUM(C135:C140)</f>
        <v>0</v>
      </c>
      <c r="D134" s="391">
        <f>SUM(D135:D140)</f>
        <v>0</v>
      </c>
      <c r="E134" s="265">
        <f>SUM(E135:E140)</f>
        <v>0</v>
      </c>
    </row>
    <row r="135" spans="1:5" ht="12" customHeight="1">
      <c r="A135" s="15" t="s">
        <v>85</v>
      </c>
      <c r="B135" s="9" t="s">
        <v>445</v>
      </c>
      <c r="C135" s="392"/>
      <c r="D135" s="392"/>
      <c r="E135" s="266"/>
    </row>
    <row r="136" spans="1:5" ht="12" customHeight="1">
      <c r="A136" s="15" t="s">
        <v>86</v>
      </c>
      <c r="B136" s="9" t="s">
        <v>437</v>
      </c>
      <c r="C136" s="392"/>
      <c r="D136" s="392"/>
      <c r="E136" s="266"/>
    </row>
    <row r="137" spans="1:5" ht="12" customHeight="1">
      <c r="A137" s="15" t="s">
        <v>87</v>
      </c>
      <c r="B137" s="9" t="s">
        <v>438</v>
      </c>
      <c r="C137" s="392"/>
      <c r="D137" s="392"/>
      <c r="E137" s="266"/>
    </row>
    <row r="138" spans="1:5" ht="12" customHeight="1">
      <c r="A138" s="15" t="s">
        <v>151</v>
      </c>
      <c r="B138" s="9" t="s">
        <v>439</v>
      </c>
      <c r="C138" s="392"/>
      <c r="D138" s="392"/>
      <c r="E138" s="266"/>
    </row>
    <row r="139" spans="1:5" ht="12" customHeight="1">
      <c r="A139" s="15" t="s">
        <v>152</v>
      </c>
      <c r="B139" s="9" t="s">
        <v>440</v>
      </c>
      <c r="C139" s="392"/>
      <c r="D139" s="392"/>
      <c r="E139" s="266"/>
    </row>
    <row r="140" spans="1:5" ht="12" customHeight="1" thickBot="1">
      <c r="A140" s="13" t="s">
        <v>153</v>
      </c>
      <c r="B140" s="9" t="s">
        <v>441</v>
      </c>
      <c r="C140" s="392"/>
      <c r="D140" s="392"/>
      <c r="E140" s="266"/>
    </row>
    <row r="141" spans="1:5" ht="12" customHeight="1" thickBot="1">
      <c r="A141" s="20" t="s">
        <v>19</v>
      </c>
      <c r="B141" s="126" t="s">
        <v>449</v>
      </c>
      <c r="C141" s="398">
        <f>+C142+C143+C144+C145</f>
        <v>7554</v>
      </c>
      <c r="D141" s="398">
        <f>+D142+D143+D144+D145</f>
        <v>15792</v>
      </c>
      <c r="E141" s="440">
        <f>+E142+E143+E144+E145</f>
        <v>8238</v>
      </c>
    </row>
    <row r="142" spans="1:5" ht="12" customHeight="1">
      <c r="A142" s="15" t="s">
        <v>88</v>
      </c>
      <c r="B142" s="9" t="s">
        <v>355</v>
      </c>
      <c r="C142" s="392">
        <v>7554</v>
      </c>
      <c r="D142" s="392">
        <v>8238</v>
      </c>
      <c r="E142" s="266"/>
    </row>
    <row r="143" spans="1:5" ht="12" customHeight="1">
      <c r="A143" s="15" t="s">
        <v>89</v>
      </c>
      <c r="B143" s="9" t="s">
        <v>356</v>
      </c>
      <c r="C143" s="392"/>
      <c r="D143" s="392">
        <v>7554</v>
      </c>
      <c r="E143" s="266">
        <v>8238</v>
      </c>
    </row>
    <row r="144" spans="1:5" ht="12" customHeight="1">
      <c r="A144" s="15" t="s">
        <v>269</v>
      </c>
      <c r="B144" s="9" t="s">
        <v>450</v>
      </c>
      <c r="C144" s="392"/>
      <c r="D144" s="392"/>
      <c r="E144" s="266"/>
    </row>
    <row r="145" spans="1:6" ht="12" customHeight="1" thickBot="1">
      <c r="A145" s="13" t="s">
        <v>270</v>
      </c>
      <c r="B145" s="7" t="s">
        <v>375</v>
      </c>
      <c r="C145" s="392"/>
      <c r="D145" s="392"/>
      <c r="E145" s="266"/>
    </row>
    <row r="146" spans="1:6" ht="12" customHeight="1" thickBot="1">
      <c r="A146" s="20" t="s">
        <v>20</v>
      </c>
      <c r="B146" s="126" t="s">
        <v>451</v>
      </c>
      <c r="C146" s="500">
        <f>SUM(C147:C151)</f>
        <v>0</v>
      </c>
      <c r="D146" s="500">
        <f>SUM(D147:D151)</f>
        <v>0</v>
      </c>
      <c r="E146" s="494">
        <f>SUM(E147:E151)</f>
        <v>0</v>
      </c>
    </row>
    <row r="147" spans="1:6" ht="12" customHeight="1">
      <c r="A147" s="15" t="s">
        <v>90</v>
      </c>
      <c r="B147" s="9" t="s">
        <v>446</v>
      </c>
      <c r="C147" s="392"/>
      <c r="D147" s="392"/>
      <c r="E147" s="266"/>
    </row>
    <row r="148" spans="1:6" ht="12" customHeight="1">
      <c r="A148" s="15" t="s">
        <v>91</v>
      </c>
      <c r="B148" s="9" t="s">
        <v>453</v>
      </c>
      <c r="C148" s="392"/>
      <c r="D148" s="392"/>
      <c r="E148" s="266"/>
    </row>
    <row r="149" spans="1:6" ht="12" customHeight="1">
      <c r="A149" s="15" t="s">
        <v>281</v>
      </c>
      <c r="B149" s="9" t="s">
        <v>448</v>
      </c>
      <c r="C149" s="392"/>
      <c r="D149" s="392"/>
      <c r="E149" s="266"/>
    </row>
    <row r="150" spans="1:6" ht="12" customHeight="1">
      <c r="A150" s="15" t="s">
        <v>282</v>
      </c>
      <c r="B150" s="9" t="s">
        <v>454</v>
      </c>
      <c r="C150" s="392"/>
      <c r="D150" s="392"/>
      <c r="E150" s="266"/>
    </row>
    <row r="151" spans="1:6" ht="12" customHeight="1" thickBot="1">
      <c r="A151" s="15" t="s">
        <v>452</v>
      </c>
      <c r="B151" s="9" t="s">
        <v>455</v>
      </c>
      <c r="C151" s="392"/>
      <c r="D151" s="392"/>
      <c r="E151" s="266"/>
    </row>
    <row r="152" spans="1:6" ht="12" customHeight="1" thickBot="1">
      <c r="A152" s="20" t="s">
        <v>21</v>
      </c>
      <c r="B152" s="126" t="s">
        <v>456</v>
      </c>
      <c r="C152" s="501"/>
      <c r="D152" s="501"/>
      <c r="E152" s="495"/>
    </row>
    <row r="153" spans="1:6" ht="12" customHeight="1" thickBot="1">
      <c r="A153" s="20" t="s">
        <v>22</v>
      </c>
      <c r="B153" s="126" t="s">
        <v>457</v>
      </c>
      <c r="C153" s="501"/>
      <c r="D153" s="501"/>
      <c r="E153" s="495"/>
    </row>
    <row r="154" spans="1:6" ht="15" customHeight="1" thickBot="1">
      <c r="A154" s="20" t="s">
        <v>23</v>
      </c>
      <c r="B154" s="126" t="s">
        <v>459</v>
      </c>
      <c r="C154" s="502">
        <f>+C130+C134+C141+C146+C152+C153</f>
        <v>7554</v>
      </c>
      <c r="D154" s="502">
        <f>+D130+D134+D141+D146+D152+D153</f>
        <v>15792</v>
      </c>
      <c r="E154" s="496">
        <f>+E130+E134+E141+E146+E152+E153</f>
        <v>8238</v>
      </c>
      <c r="F154" s="127"/>
    </row>
    <row r="155" spans="1:6" s="1" customFormat="1" ht="12.95" customHeight="1" thickBot="1">
      <c r="A155" s="296" t="s">
        <v>24</v>
      </c>
      <c r="B155" s="376" t="s">
        <v>458</v>
      </c>
      <c r="C155" s="502">
        <f>+C129+C154</f>
        <v>629014</v>
      </c>
      <c r="D155" s="502">
        <f>+D129+D154</f>
        <v>626527</v>
      </c>
      <c r="E155" s="496">
        <f>+E129+E154</f>
        <v>613770</v>
      </c>
    </row>
    <row r="156" spans="1:6">
      <c r="C156" s="379"/>
    </row>
    <row r="157" spans="1:6">
      <c r="C157" s="379"/>
    </row>
    <row r="158" spans="1:6">
      <c r="C158" s="379"/>
    </row>
    <row r="159" spans="1:6" ht="16.5" customHeight="1">
      <c r="C159" s="379"/>
    </row>
    <row r="160" spans="1:6">
      <c r="C160" s="379"/>
    </row>
    <row r="161" spans="3:3">
      <c r="C161" s="379"/>
    </row>
    <row r="162" spans="3:3">
      <c r="C162" s="379"/>
    </row>
    <row r="163" spans="3:3">
      <c r="C163" s="379"/>
    </row>
    <row r="164" spans="3:3">
      <c r="C164" s="379"/>
    </row>
    <row r="165" spans="3:3">
      <c r="C165" s="379"/>
    </row>
    <row r="166" spans="3:3">
      <c r="C166" s="379"/>
    </row>
    <row r="167" spans="3:3">
      <c r="C167" s="379"/>
    </row>
    <row r="168" spans="3:3">
      <c r="C168" s="379"/>
    </row>
  </sheetData>
  <mergeCells count="4">
    <mergeCell ref="A2:E2"/>
    <mergeCell ref="A90:E90"/>
    <mergeCell ref="A91:B91"/>
    <mergeCell ref="A3:B3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Balatonszárszó Önkormányzat
2016. ÉVI KÖLTSÉGVETÉSÉNEK ÖSSZEVONT MÉRLEGE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activeCell="D22" sqref="D22"/>
    </sheetView>
  </sheetViews>
  <sheetFormatPr defaultRowHeight="12.75"/>
  <cols>
    <col min="1" max="1" width="6.83203125" style="193" customWidth="1"/>
    <col min="2" max="2" width="49.6640625" style="50" customWidth="1"/>
    <col min="3" max="8" width="12.83203125" style="50" customWidth="1"/>
    <col min="9" max="9" width="14.33203125" style="50" customWidth="1"/>
    <col min="10" max="10" width="3.33203125" style="50" customWidth="1"/>
    <col min="11" max="16384" width="9.33203125" style="50"/>
  </cols>
  <sheetData>
    <row r="1" spans="1:10" ht="27.75" customHeight="1">
      <c r="A1" s="728" t="s">
        <v>4</v>
      </c>
      <c r="B1" s="728"/>
      <c r="C1" s="728"/>
      <c r="D1" s="728"/>
      <c r="E1" s="728"/>
      <c r="F1" s="728"/>
      <c r="G1" s="728"/>
      <c r="H1" s="728"/>
      <c r="I1" s="728"/>
    </row>
    <row r="2" spans="1:10" ht="20.25" customHeight="1" thickBot="1">
      <c r="I2" s="476" t="s">
        <v>56</v>
      </c>
    </row>
    <row r="3" spans="1:10" s="477" customFormat="1" ht="26.25" customHeight="1">
      <c r="A3" s="736" t="s">
        <v>65</v>
      </c>
      <c r="B3" s="731" t="s">
        <v>79</v>
      </c>
      <c r="C3" s="736" t="s">
        <v>80</v>
      </c>
      <c r="D3" s="736" t="str">
        <f>+CONCATENATE(LEFT(ÖSSZEFÜGGÉSEK!A5,4)," előtti kifizetés")</f>
        <v>2016 előtti kifizetés</v>
      </c>
      <c r="E3" s="733" t="s">
        <v>64</v>
      </c>
      <c r="F3" s="734"/>
      <c r="G3" s="734"/>
      <c r="H3" s="735"/>
      <c r="I3" s="731" t="s">
        <v>46</v>
      </c>
    </row>
    <row r="4" spans="1:10" s="478" customFormat="1" ht="32.25" customHeight="1" thickBot="1">
      <c r="A4" s="737"/>
      <c r="B4" s="732"/>
      <c r="C4" s="732"/>
      <c r="D4" s="737"/>
      <c r="E4" s="271" t="str">
        <f>+CONCATENATE(LEFT(ÖSSZEFÜGGÉSEK!A5,4),".")</f>
        <v>2016.</v>
      </c>
      <c r="F4" s="271" t="str">
        <f>+CONCATENATE(LEFT(ÖSSZEFÜGGÉSEK!A5,4)+1,".")</f>
        <v>2017.</v>
      </c>
      <c r="G4" s="271" t="str">
        <f>+CONCATENATE(LEFT(ÖSSZEFÜGGÉSEK!A5,4)+2,".")</f>
        <v>2018.</v>
      </c>
      <c r="H4" s="272" t="str">
        <f>+CONCATENATE(LEFT(ÖSSZEFÜGGÉSEK!A5,4)+2,".",CHAR(10)," után")</f>
        <v>2018.
 után</v>
      </c>
      <c r="I4" s="732"/>
    </row>
    <row r="5" spans="1:10" s="479" customFormat="1" ht="12.95" customHeight="1" thickBot="1">
      <c r="A5" s="273" t="s">
        <v>479</v>
      </c>
      <c r="B5" s="274" t="s">
        <v>480</v>
      </c>
      <c r="C5" s="275" t="s">
        <v>481</v>
      </c>
      <c r="D5" s="274" t="s">
        <v>483</v>
      </c>
      <c r="E5" s="273" t="s">
        <v>482</v>
      </c>
      <c r="F5" s="275" t="s">
        <v>484</v>
      </c>
      <c r="G5" s="275" t="s">
        <v>485</v>
      </c>
      <c r="H5" s="276" t="s">
        <v>486</v>
      </c>
      <c r="I5" s="277" t="s">
        <v>487</v>
      </c>
    </row>
    <row r="6" spans="1:10" ht="24.75" customHeight="1" thickBot="1">
      <c r="A6" s="278" t="s">
        <v>14</v>
      </c>
      <c r="B6" s="279" t="s">
        <v>5</v>
      </c>
      <c r="C6" s="471"/>
      <c r="D6" s="65">
        <f>+D7+D8</f>
        <v>0</v>
      </c>
      <c r="E6" s="66">
        <f>+E7+E8</f>
        <v>5000</v>
      </c>
      <c r="F6" s="67">
        <f>+F7+F8</f>
        <v>5000</v>
      </c>
      <c r="G6" s="67">
        <f>+G7+G8</f>
        <v>0</v>
      </c>
      <c r="H6" s="68">
        <f>+H7+H8</f>
        <v>0</v>
      </c>
      <c r="I6" s="65">
        <f t="shared" ref="I6:I17" si="0">SUM(D6:H6)</f>
        <v>10000</v>
      </c>
    </row>
    <row r="7" spans="1:10" ht="20.100000000000001" customHeight="1">
      <c r="A7" s="280" t="s">
        <v>15</v>
      </c>
      <c r="B7" s="69" t="s">
        <v>696</v>
      </c>
      <c r="C7" s="472" t="s">
        <v>697</v>
      </c>
      <c r="D7" s="70"/>
      <c r="E7" s="71">
        <v>5000</v>
      </c>
      <c r="F7" s="28">
        <v>5000</v>
      </c>
      <c r="G7" s="28"/>
      <c r="H7" s="25"/>
      <c r="I7" s="281">
        <f t="shared" si="0"/>
        <v>10000</v>
      </c>
      <c r="J7" s="727" t="s">
        <v>513</v>
      </c>
    </row>
    <row r="8" spans="1:10" ht="20.100000000000001" customHeight="1" thickBot="1">
      <c r="A8" s="280" t="s">
        <v>16</v>
      </c>
      <c r="B8" s="69" t="s">
        <v>66</v>
      </c>
      <c r="C8" s="472"/>
      <c r="D8" s="70"/>
      <c r="E8" s="71"/>
      <c r="F8" s="28"/>
      <c r="G8" s="28"/>
      <c r="H8" s="25"/>
      <c r="I8" s="281">
        <f t="shared" si="0"/>
        <v>0</v>
      </c>
      <c r="J8" s="727"/>
    </row>
    <row r="9" spans="1:10" ht="26.1" customHeight="1" thickBot="1">
      <c r="A9" s="278" t="s">
        <v>17</v>
      </c>
      <c r="B9" s="279" t="s">
        <v>6</v>
      </c>
      <c r="C9" s="473"/>
      <c r="D9" s="65">
        <f>+D10+D11</f>
        <v>0</v>
      </c>
      <c r="E9" s="66">
        <f>+E10+E11</f>
        <v>0</v>
      </c>
      <c r="F9" s="67">
        <f>+F10+F11</f>
        <v>0</v>
      </c>
      <c r="G9" s="67">
        <f>+G10+G11</f>
        <v>0</v>
      </c>
      <c r="H9" s="68">
        <f>+H10+H11</f>
        <v>0</v>
      </c>
      <c r="I9" s="65">
        <f t="shared" si="0"/>
        <v>0</v>
      </c>
      <c r="J9" s="727"/>
    </row>
    <row r="10" spans="1:10" ht="20.100000000000001" customHeight="1">
      <c r="A10" s="280" t="s">
        <v>18</v>
      </c>
      <c r="B10" s="69" t="s">
        <v>66</v>
      </c>
      <c r="C10" s="472"/>
      <c r="D10" s="70"/>
      <c r="E10" s="71"/>
      <c r="F10" s="28"/>
      <c r="G10" s="28"/>
      <c r="H10" s="25"/>
      <c r="I10" s="281">
        <f t="shared" si="0"/>
        <v>0</v>
      </c>
      <c r="J10" s="727"/>
    </row>
    <row r="11" spans="1:10" ht="20.100000000000001" customHeight="1" thickBot="1">
      <c r="A11" s="280" t="s">
        <v>19</v>
      </c>
      <c r="B11" s="69" t="s">
        <v>66</v>
      </c>
      <c r="C11" s="472"/>
      <c r="D11" s="70"/>
      <c r="E11" s="71"/>
      <c r="F11" s="28"/>
      <c r="G11" s="28"/>
      <c r="H11" s="25"/>
      <c r="I11" s="281">
        <f t="shared" si="0"/>
        <v>0</v>
      </c>
      <c r="J11" s="727"/>
    </row>
    <row r="12" spans="1:10" ht="20.100000000000001" customHeight="1" thickBot="1">
      <c r="A12" s="278" t="s">
        <v>20</v>
      </c>
      <c r="B12" s="279" t="s">
        <v>182</v>
      </c>
      <c r="C12" s="473"/>
      <c r="D12" s="65">
        <f>+D13</f>
        <v>0</v>
      </c>
      <c r="E12" s="66">
        <f>+E13</f>
        <v>0</v>
      </c>
      <c r="F12" s="67">
        <f>+F13</f>
        <v>0</v>
      </c>
      <c r="G12" s="67">
        <f>+G13</f>
        <v>0</v>
      </c>
      <c r="H12" s="68">
        <f>+H13</f>
        <v>0</v>
      </c>
      <c r="I12" s="65">
        <f t="shared" si="0"/>
        <v>0</v>
      </c>
      <c r="J12" s="727"/>
    </row>
    <row r="13" spans="1:10" ht="20.100000000000001" customHeight="1" thickBot="1">
      <c r="A13" s="280" t="s">
        <v>21</v>
      </c>
      <c r="B13" s="69" t="s">
        <v>66</v>
      </c>
      <c r="C13" s="472"/>
      <c r="D13" s="70"/>
      <c r="E13" s="71"/>
      <c r="F13" s="28"/>
      <c r="G13" s="28"/>
      <c r="H13" s="25"/>
      <c r="I13" s="281">
        <f t="shared" si="0"/>
        <v>0</v>
      </c>
      <c r="J13" s="727"/>
    </row>
    <row r="14" spans="1:10" ht="20.100000000000001" customHeight="1" thickBot="1">
      <c r="A14" s="278" t="s">
        <v>22</v>
      </c>
      <c r="B14" s="279" t="s">
        <v>183</v>
      </c>
      <c r="C14" s="473"/>
      <c r="D14" s="65">
        <f>+D15</f>
        <v>0</v>
      </c>
      <c r="E14" s="66">
        <f>+E15</f>
        <v>0</v>
      </c>
      <c r="F14" s="67">
        <f>+F15</f>
        <v>0</v>
      </c>
      <c r="G14" s="67">
        <f>+G15</f>
        <v>0</v>
      </c>
      <c r="H14" s="68">
        <f>+H15</f>
        <v>0</v>
      </c>
      <c r="I14" s="65">
        <f t="shared" si="0"/>
        <v>0</v>
      </c>
      <c r="J14" s="727"/>
    </row>
    <row r="15" spans="1:10" ht="20.100000000000001" customHeight="1" thickBot="1">
      <c r="A15" s="282" t="s">
        <v>23</v>
      </c>
      <c r="B15" s="72" t="s">
        <v>66</v>
      </c>
      <c r="C15" s="474"/>
      <c r="D15" s="73"/>
      <c r="E15" s="74"/>
      <c r="F15" s="29"/>
      <c r="G15" s="29"/>
      <c r="H15" s="27"/>
      <c r="I15" s="283">
        <f t="shared" si="0"/>
        <v>0</v>
      </c>
      <c r="J15" s="727"/>
    </row>
    <row r="16" spans="1:10" ht="20.100000000000001" customHeight="1" thickBot="1">
      <c r="A16" s="278" t="s">
        <v>24</v>
      </c>
      <c r="B16" s="284" t="s">
        <v>184</v>
      </c>
      <c r="C16" s="473"/>
      <c r="D16" s="65">
        <f>+D17</f>
        <v>0</v>
      </c>
      <c r="E16" s="66">
        <f>+E17</f>
        <v>0</v>
      </c>
      <c r="F16" s="67">
        <f>+F17</f>
        <v>0</v>
      </c>
      <c r="G16" s="67">
        <f>+G17</f>
        <v>0</v>
      </c>
      <c r="H16" s="68">
        <f>+H17</f>
        <v>0</v>
      </c>
      <c r="I16" s="65">
        <f t="shared" si="0"/>
        <v>0</v>
      </c>
      <c r="J16" s="727"/>
    </row>
    <row r="17" spans="1:10" ht="20.100000000000001" customHeight="1" thickBot="1">
      <c r="A17" s="285" t="s">
        <v>25</v>
      </c>
      <c r="B17" s="75" t="s">
        <v>66</v>
      </c>
      <c r="C17" s="475"/>
      <c r="D17" s="76"/>
      <c r="E17" s="77"/>
      <c r="F17" s="78"/>
      <c r="G17" s="78"/>
      <c r="H17" s="26"/>
      <c r="I17" s="286">
        <f t="shared" si="0"/>
        <v>0</v>
      </c>
      <c r="J17" s="727"/>
    </row>
    <row r="18" spans="1:10" ht="20.100000000000001" customHeight="1" thickBot="1">
      <c r="A18" s="729" t="s">
        <v>130</v>
      </c>
      <c r="B18" s="730"/>
      <c r="C18" s="123"/>
      <c r="D18" s="65">
        <f t="shared" ref="D18:I18" si="1">+D6+D9+D12+D14+D16</f>
        <v>0</v>
      </c>
      <c r="E18" s="66">
        <f t="shared" si="1"/>
        <v>5000</v>
      </c>
      <c r="F18" s="67">
        <f t="shared" si="1"/>
        <v>5000</v>
      </c>
      <c r="G18" s="67">
        <f t="shared" si="1"/>
        <v>0</v>
      </c>
      <c r="H18" s="68">
        <f t="shared" si="1"/>
        <v>0</v>
      </c>
      <c r="I18" s="65">
        <f t="shared" si="1"/>
        <v>10000</v>
      </c>
      <c r="J18" s="727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160"/>
  <sheetViews>
    <sheetView view="pageBreakPreview" zoomScaleNormal="100" zoomScaleSheetLayoutView="100" workbookViewId="0">
      <selection activeCell="A2" sqref="A2:C2"/>
    </sheetView>
  </sheetViews>
  <sheetFormatPr defaultRowHeight="15.75"/>
  <cols>
    <col min="1" max="1" width="9.5" style="377" customWidth="1"/>
    <col min="2" max="2" width="91.6640625" style="377" customWidth="1"/>
    <col min="3" max="3" width="21.6640625" style="378" customWidth="1"/>
    <col min="4" max="4" width="9" style="406" customWidth="1"/>
    <col min="5" max="16384" width="9.33203125" style="406"/>
  </cols>
  <sheetData>
    <row r="1" spans="1:3">
      <c r="C1" s="378" t="s">
        <v>716</v>
      </c>
    </row>
    <row r="2" spans="1:3" ht="15.95" customHeight="1">
      <c r="A2" s="674" t="s">
        <v>11</v>
      </c>
      <c r="B2" s="674"/>
      <c r="C2" s="674"/>
    </row>
    <row r="3" spans="1:3" ht="15.95" customHeight="1" thickBot="1">
      <c r="A3" s="675" t="s">
        <v>137</v>
      </c>
      <c r="B3" s="675"/>
      <c r="C3" s="308" t="s">
        <v>208</v>
      </c>
    </row>
    <row r="4" spans="1:3" ht="38.1" customHeight="1" thickBot="1">
      <c r="A4" s="23" t="s">
        <v>65</v>
      </c>
      <c r="B4" s="24" t="s">
        <v>13</v>
      </c>
      <c r="C4" s="37" t="str">
        <f>+CONCATENATE(LEFT(ÖSSZEFÜGGÉSEK!A5,4),". évi előirányzat")</f>
        <v>2016. évi előirányzat</v>
      </c>
    </row>
    <row r="5" spans="1:3" s="407" customFormat="1" ht="12" customHeight="1" thickBot="1">
      <c r="A5" s="402"/>
      <c r="B5" s="403" t="s">
        <v>479</v>
      </c>
      <c r="C5" s="404" t="s">
        <v>480</v>
      </c>
    </row>
    <row r="6" spans="1:3" s="408" customFormat="1" ht="12" customHeight="1" thickBot="1">
      <c r="A6" s="20" t="s">
        <v>14</v>
      </c>
      <c r="B6" s="21" t="s">
        <v>233</v>
      </c>
      <c r="C6" s="298">
        <f>+C7+C8+C9+C10+C11+C12</f>
        <v>223602</v>
      </c>
    </row>
    <row r="7" spans="1:3" s="408" customFormat="1" ht="12" customHeight="1">
      <c r="A7" s="15" t="s">
        <v>92</v>
      </c>
      <c r="B7" s="409" t="s">
        <v>234</v>
      </c>
      <c r="C7" s="301">
        <v>114152</v>
      </c>
    </row>
    <row r="8" spans="1:3" s="408" customFormat="1" ht="12" customHeight="1">
      <c r="A8" s="14" t="s">
        <v>93</v>
      </c>
      <c r="B8" s="410" t="s">
        <v>235</v>
      </c>
      <c r="C8" s="300">
        <v>47922</v>
      </c>
    </row>
    <row r="9" spans="1:3" s="408" customFormat="1" ht="12" customHeight="1">
      <c r="A9" s="14" t="s">
        <v>94</v>
      </c>
      <c r="B9" s="410" t="s">
        <v>536</v>
      </c>
      <c r="C9" s="300">
        <v>53969</v>
      </c>
    </row>
    <row r="10" spans="1:3" s="408" customFormat="1" ht="12" customHeight="1">
      <c r="A10" s="14" t="s">
        <v>95</v>
      </c>
      <c r="B10" s="410" t="s">
        <v>237</v>
      </c>
      <c r="C10" s="300">
        <v>7559</v>
      </c>
    </row>
    <row r="11" spans="1:3" s="408" customFormat="1" ht="12" customHeight="1">
      <c r="A11" s="14" t="s">
        <v>133</v>
      </c>
      <c r="B11" s="294" t="s">
        <v>418</v>
      </c>
      <c r="C11" s="300"/>
    </row>
    <row r="12" spans="1:3" s="408" customFormat="1" ht="12" customHeight="1" thickBot="1">
      <c r="A12" s="16" t="s">
        <v>96</v>
      </c>
      <c r="B12" s="295" t="s">
        <v>419</v>
      </c>
      <c r="C12" s="300"/>
    </row>
    <row r="13" spans="1:3" s="408" customFormat="1" ht="12" customHeight="1" thickBot="1">
      <c r="A13" s="20" t="s">
        <v>15</v>
      </c>
      <c r="B13" s="293" t="s">
        <v>238</v>
      </c>
      <c r="C13" s="298">
        <f>+C14+C15+C16+C17+C18</f>
        <v>45942</v>
      </c>
    </row>
    <row r="14" spans="1:3" s="408" customFormat="1" ht="12" customHeight="1">
      <c r="A14" s="15" t="s">
        <v>98</v>
      </c>
      <c r="B14" s="409" t="s">
        <v>239</v>
      </c>
      <c r="C14" s="301"/>
    </row>
    <row r="15" spans="1:3" s="408" customFormat="1" ht="12" customHeight="1">
      <c r="A15" s="14" t="s">
        <v>99</v>
      </c>
      <c r="B15" s="410" t="s">
        <v>240</v>
      </c>
      <c r="C15" s="300"/>
    </row>
    <row r="16" spans="1:3" s="408" customFormat="1" ht="12" customHeight="1">
      <c r="A16" s="14" t="s">
        <v>100</v>
      </c>
      <c r="B16" s="410" t="s">
        <v>408</v>
      </c>
      <c r="C16" s="300"/>
    </row>
    <row r="17" spans="1:3" s="408" customFormat="1" ht="12" customHeight="1">
      <c r="A17" s="14" t="s">
        <v>101</v>
      </c>
      <c r="B17" s="410" t="s">
        <v>409</v>
      </c>
      <c r="C17" s="300"/>
    </row>
    <row r="18" spans="1:3" s="408" customFormat="1" ht="12" customHeight="1">
      <c r="A18" s="14" t="s">
        <v>102</v>
      </c>
      <c r="B18" s="410" t="s">
        <v>241</v>
      </c>
      <c r="C18" s="300">
        <v>45942</v>
      </c>
    </row>
    <row r="19" spans="1:3" s="408" customFormat="1" ht="12" customHeight="1" thickBot="1">
      <c r="A19" s="16" t="s">
        <v>111</v>
      </c>
      <c r="B19" s="295" t="s">
        <v>242</v>
      </c>
      <c r="C19" s="302"/>
    </row>
    <row r="20" spans="1:3" s="408" customFormat="1" ht="12" customHeight="1" thickBot="1">
      <c r="A20" s="20" t="s">
        <v>16</v>
      </c>
      <c r="B20" s="21" t="s">
        <v>243</v>
      </c>
      <c r="C20" s="298">
        <f>+C21+C22+C23+C24+C25</f>
        <v>0</v>
      </c>
    </row>
    <row r="21" spans="1:3" s="408" customFormat="1" ht="12" customHeight="1">
      <c r="A21" s="15" t="s">
        <v>81</v>
      </c>
      <c r="B21" s="409" t="s">
        <v>244</v>
      </c>
      <c r="C21" s="301"/>
    </row>
    <row r="22" spans="1:3" s="408" customFormat="1" ht="12" customHeight="1">
      <c r="A22" s="14" t="s">
        <v>82</v>
      </c>
      <c r="B22" s="410" t="s">
        <v>245</v>
      </c>
      <c r="C22" s="300"/>
    </row>
    <row r="23" spans="1:3" s="408" customFormat="1" ht="12" customHeight="1">
      <c r="A23" s="14" t="s">
        <v>83</v>
      </c>
      <c r="B23" s="410" t="s">
        <v>410</v>
      </c>
      <c r="C23" s="300"/>
    </row>
    <row r="24" spans="1:3" s="408" customFormat="1" ht="12" customHeight="1">
      <c r="A24" s="14" t="s">
        <v>84</v>
      </c>
      <c r="B24" s="410" t="s">
        <v>411</v>
      </c>
      <c r="C24" s="300"/>
    </row>
    <row r="25" spans="1:3" s="408" customFormat="1" ht="12" customHeight="1">
      <c r="A25" s="14" t="s">
        <v>147</v>
      </c>
      <c r="B25" s="410" t="s">
        <v>246</v>
      </c>
      <c r="C25" s="300"/>
    </row>
    <row r="26" spans="1:3" s="408" customFormat="1" ht="12" customHeight="1" thickBot="1">
      <c r="A26" s="16" t="s">
        <v>148</v>
      </c>
      <c r="B26" s="411" t="s">
        <v>247</v>
      </c>
      <c r="C26" s="302"/>
    </row>
    <row r="27" spans="1:3" s="408" customFormat="1" ht="12" customHeight="1" thickBot="1">
      <c r="A27" s="20" t="s">
        <v>149</v>
      </c>
      <c r="B27" s="21" t="s">
        <v>547</v>
      </c>
      <c r="C27" s="304">
        <f>SUM(C28:C34)</f>
        <v>220250</v>
      </c>
    </row>
    <row r="28" spans="1:3" s="408" customFormat="1" ht="12" customHeight="1">
      <c r="A28" s="15" t="s">
        <v>249</v>
      </c>
      <c r="B28" s="409" t="s">
        <v>541</v>
      </c>
      <c r="C28" s="301">
        <v>148500</v>
      </c>
    </row>
    <row r="29" spans="1:3" s="408" customFormat="1" ht="12" customHeight="1">
      <c r="A29" s="14" t="s">
        <v>250</v>
      </c>
      <c r="B29" s="410" t="s">
        <v>542</v>
      </c>
      <c r="C29" s="300">
        <v>20500</v>
      </c>
    </row>
    <row r="30" spans="1:3" s="408" customFormat="1" ht="12" customHeight="1">
      <c r="A30" s="14" t="s">
        <v>251</v>
      </c>
      <c r="B30" s="410" t="s">
        <v>543</v>
      </c>
      <c r="C30" s="300">
        <v>30000</v>
      </c>
    </row>
    <row r="31" spans="1:3" s="408" customFormat="1" ht="12" customHeight="1">
      <c r="A31" s="14" t="s">
        <v>252</v>
      </c>
      <c r="B31" s="410" t="s">
        <v>544</v>
      </c>
      <c r="C31" s="300">
        <v>450</v>
      </c>
    </row>
    <row r="32" spans="1:3" s="408" customFormat="1" ht="12" customHeight="1">
      <c r="A32" s="14" t="s">
        <v>538</v>
      </c>
      <c r="B32" s="410" t="s">
        <v>253</v>
      </c>
      <c r="C32" s="300">
        <v>6800</v>
      </c>
    </row>
    <row r="33" spans="1:3" s="408" customFormat="1" ht="12" customHeight="1">
      <c r="A33" s="14" t="s">
        <v>539</v>
      </c>
      <c r="B33" s="410" t="s">
        <v>254</v>
      </c>
      <c r="C33" s="300">
        <v>13200</v>
      </c>
    </row>
    <row r="34" spans="1:3" s="408" customFormat="1" ht="12" customHeight="1" thickBot="1">
      <c r="A34" s="16" t="s">
        <v>540</v>
      </c>
      <c r="B34" s="514" t="s">
        <v>255</v>
      </c>
      <c r="C34" s="302">
        <v>800</v>
      </c>
    </row>
    <row r="35" spans="1:3" s="408" customFormat="1" ht="12" customHeight="1" thickBot="1">
      <c r="A35" s="20" t="s">
        <v>18</v>
      </c>
      <c r="B35" s="21" t="s">
        <v>420</v>
      </c>
      <c r="C35" s="298">
        <f>SUM(C36:C46)</f>
        <v>21554</v>
      </c>
    </row>
    <row r="36" spans="1:3" s="408" customFormat="1" ht="12" customHeight="1">
      <c r="A36" s="15" t="s">
        <v>85</v>
      </c>
      <c r="B36" s="409" t="s">
        <v>258</v>
      </c>
      <c r="C36" s="301"/>
    </row>
    <row r="37" spans="1:3" s="408" customFormat="1" ht="12" customHeight="1">
      <c r="A37" s="14" t="s">
        <v>86</v>
      </c>
      <c r="B37" s="410" t="s">
        <v>259</v>
      </c>
      <c r="C37" s="300">
        <v>2731</v>
      </c>
    </row>
    <row r="38" spans="1:3" s="408" customFormat="1" ht="12" customHeight="1">
      <c r="A38" s="14" t="s">
        <v>87</v>
      </c>
      <c r="B38" s="410" t="s">
        <v>260</v>
      </c>
      <c r="C38" s="300">
        <v>2500</v>
      </c>
    </row>
    <row r="39" spans="1:3" s="408" customFormat="1" ht="12" customHeight="1">
      <c r="A39" s="14" t="s">
        <v>151</v>
      </c>
      <c r="B39" s="410" t="s">
        <v>261</v>
      </c>
      <c r="C39" s="300">
        <v>14400</v>
      </c>
    </row>
    <row r="40" spans="1:3" s="408" customFormat="1" ht="12" customHeight="1">
      <c r="A40" s="14" t="s">
        <v>152</v>
      </c>
      <c r="B40" s="410" t="s">
        <v>262</v>
      </c>
      <c r="C40" s="300"/>
    </row>
    <row r="41" spans="1:3" s="408" customFormat="1" ht="12" customHeight="1">
      <c r="A41" s="14" t="s">
        <v>153</v>
      </c>
      <c r="B41" s="410" t="s">
        <v>263</v>
      </c>
      <c r="C41" s="300">
        <v>895</v>
      </c>
    </row>
    <row r="42" spans="1:3" s="408" customFormat="1" ht="12" customHeight="1">
      <c r="A42" s="14" t="s">
        <v>154</v>
      </c>
      <c r="B42" s="410" t="s">
        <v>264</v>
      </c>
      <c r="C42" s="300">
        <v>200</v>
      </c>
    </row>
    <row r="43" spans="1:3" s="408" customFormat="1" ht="12" customHeight="1">
      <c r="A43" s="14" t="s">
        <v>155</v>
      </c>
      <c r="B43" s="410" t="s">
        <v>546</v>
      </c>
      <c r="C43" s="300"/>
    </row>
    <row r="44" spans="1:3" s="408" customFormat="1" ht="12" customHeight="1">
      <c r="A44" s="14" t="s">
        <v>256</v>
      </c>
      <c r="B44" s="410" t="s">
        <v>266</v>
      </c>
      <c r="C44" s="303">
        <v>80</v>
      </c>
    </row>
    <row r="45" spans="1:3" s="408" customFormat="1" ht="12" customHeight="1">
      <c r="A45" s="16" t="s">
        <v>257</v>
      </c>
      <c r="B45" s="411" t="s">
        <v>422</v>
      </c>
      <c r="C45" s="397"/>
    </row>
    <row r="46" spans="1:3" s="408" customFormat="1" ht="12" customHeight="1" thickBot="1">
      <c r="A46" s="16" t="s">
        <v>421</v>
      </c>
      <c r="B46" s="295" t="s">
        <v>267</v>
      </c>
      <c r="C46" s="397">
        <v>748</v>
      </c>
    </row>
    <row r="47" spans="1:3" s="408" customFormat="1" ht="12" customHeight="1" thickBot="1">
      <c r="A47" s="20" t="s">
        <v>19</v>
      </c>
      <c r="B47" s="21" t="s">
        <v>268</v>
      </c>
      <c r="C47" s="298">
        <f>SUM(C48:C52)</f>
        <v>0</v>
      </c>
    </row>
    <row r="48" spans="1:3" s="408" customFormat="1" ht="12" customHeight="1">
      <c r="A48" s="15" t="s">
        <v>88</v>
      </c>
      <c r="B48" s="409" t="s">
        <v>272</v>
      </c>
      <c r="C48" s="454"/>
    </row>
    <row r="49" spans="1:3" s="408" customFormat="1" ht="12" customHeight="1">
      <c r="A49" s="14" t="s">
        <v>89</v>
      </c>
      <c r="B49" s="410" t="s">
        <v>273</v>
      </c>
      <c r="C49" s="303"/>
    </row>
    <row r="50" spans="1:3" s="408" customFormat="1" ht="12" customHeight="1">
      <c r="A50" s="14" t="s">
        <v>269</v>
      </c>
      <c r="B50" s="410" t="s">
        <v>274</v>
      </c>
      <c r="C50" s="303"/>
    </row>
    <row r="51" spans="1:3" s="408" customFormat="1" ht="12" customHeight="1">
      <c r="A51" s="14" t="s">
        <v>270</v>
      </c>
      <c r="B51" s="410" t="s">
        <v>275</v>
      </c>
      <c r="C51" s="303"/>
    </row>
    <row r="52" spans="1:3" s="408" customFormat="1" ht="12" customHeight="1" thickBot="1">
      <c r="A52" s="16" t="s">
        <v>271</v>
      </c>
      <c r="B52" s="295" t="s">
        <v>276</v>
      </c>
      <c r="C52" s="397"/>
    </row>
    <row r="53" spans="1:3" s="408" customFormat="1" ht="12" customHeight="1" thickBot="1">
      <c r="A53" s="20" t="s">
        <v>156</v>
      </c>
      <c r="B53" s="21" t="s">
        <v>277</v>
      </c>
      <c r="C53" s="298">
        <f>SUM(C54:C56)</f>
        <v>0</v>
      </c>
    </row>
    <row r="54" spans="1:3" s="408" customFormat="1" ht="12" customHeight="1">
      <c r="A54" s="15" t="s">
        <v>90</v>
      </c>
      <c r="B54" s="409" t="s">
        <v>278</v>
      </c>
      <c r="C54" s="301"/>
    </row>
    <row r="55" spans="1:3" s="408" customFormat="1" ht="12" customHeight="1">
      <c r="A55" s="14" t="s">
        <v>91</v>
      </c>
      <c r="B55" s="410" t="s">
        <v>412</v>
      </c>
      <c r="C55" s="300"/>
    </row>
    <row r="56" spans="1:3" s="408" customFormat="1" ht="12" customHeight="1">
      <c r="A56" s="14" t="s">
        <v>281</v>
      </c>
      <c r="B56" s="410" t="s">
        <v>279</v>
      </c>
      <c r="C56" s="300"/>
    </row>
    <row r="57" spans="1:3" s="408" customFormat="1" ht="12" customHeight="1" thickBot="1">
      <c r="A57" s="16" t="s">
        <v>282</v>
      </c>
      <c r="B57" s="295" t="s">
        <v>280</v>
      </c>
      <c r="C57" s="302"/>
    </row>
    <row r="58" spans="1:3" s="408" customFormat="1" ht="12" customHeight="1" thickBot="1">
      <c r="A58" s="20" t="s">
        <v>21</v>
      </c>
      <c r="B58" s="293" t="s">
        <v>283</v>
      </c>
      <c r="C58" s="298">
        <f>SUM(C59:C61)</f>
        <v>0</v>
      </c>
    </row>
    <row r="59" spans="1:3" s="408" customFormat="1" ht="12" customHeight="1">
      <c r="A59" s="15" t="s">
        <v>157</v>
      </c>
      <c r="B59" s="409" t="s">
        <v>285</v>
      </c>
      <c r="C59" s="303"/>
    </row>
    <row r="60" spans="1:3" s="408" customFormat="1" ht="12" customHeight="1">
      <c r="A60" s="14" t="s">
        <v>158</v>
      </c>
      <c r="B60" s="410" t="s">
        <v>413</v>
      </c>
      <c r="C60" s="303"/>
    </row>
    <row r="61" spans="1:3" s="408" customFormat="1" ht="12" customHeight="1">
      <c r="A61" s="14" t="s">
        <v>209</v>
      </c>
      <c r="B61" s="410" t="s">
        <v>286</v>
      </c>
      <c r="C61" s="303"/>
    </row>
    <row r="62" spans="1:3" s="408" customFormat="1" ht="12" customHeight="1" thickBot="1">
      <c r="A62" s="16" t="s">
        <v>284</v>
      </c>
      <c r="B62" s="295" t="s">
        <v>287</v>
      </c>
      <c r="C62" s="303"/>
    </row>
    <row r="63" spans="1:3" s="408" customFormat="1" ht="12" customHeight="1" thickBot="1">
      <c r="A63" s="488" t="s">
        <v>462</v>
      </c>
      <c r="B63" s="21" t="s">
        <v>288</v>
      </c>
      <c r="C63" s="304">
        <f>+C6+C13+C20+C27+C35+C47+C53+C58</f>
        <v>511348</v>
      </c>
    </row>
    <row r="64" spans="1:3" s="408" customFormat="1" ht="12" customHeight="1" thickBot="1">
      <c r="A64" s="457" t="s">
        <v>289</v>
      </c>
      <c r="B64" s="293" t="s">
        <v>290</v>
      </c>
      <c r="C64" s="298">
        <f>SUM(C65:C67)</f>
        <v>0</v>
      </c>
    </row>
    <row r="65" spans="1:3" s="408" customFormat="1" ht="12" customHeight="1">
      <c r="A65" s="15" t="s">
        <v>321</v>
      </c>
      <c r="B65" s="409" t="s">
        <v>291</v>
      </c>
      <c r="C65" s="303"/>
    </row>
    <row r="66" spans="1:3" s="408" customFormat="1" ht="12" customHeight="1">
      <c r="A66" s="14" t="s">
        <v>330</v>
      </c>
      <c r="B66" s="410" t="s">
        <v>292</v>
      </c>
      <c r="C66" s="303"/>
    </row>
    <row r="67" spans="1:3" s="408" customFormat="1" ht="12" customHeight="1" thickBot="1">
      <c r="A67" s="16" t="s">
        <v>331</v>
      </c>
      <c r="B67" s="482" t="s">
        <v>447</v>
      </c>
      <c r="C67" s="303"/>
    </row>
    <row r="68" spans="1:3" s="408" customFormat="1" ht="12" customHeight="1" thickBot="1">
      <c r="A68" s="457" t="s">
        <v>294</v>
      </c>
      <c r="B68" s="293" t="s">
        <v>295</v>
      </c>
      <c r="C68" s="298">
        <f>SUM(C69:C72)</f>
        <v>0</v>
      </c>
    </row>
    <row r="69" spans="1:3" s="408" customFormat="1" ht="12" customHeight="1">
      <c r="A69" s="15" t="s">
        <v>134</v>
      </c>
      <c r="B69" s="409" t="s">
        <v>296</v>
      </c>
      <c r="C69" s="303"/>
    </row>
    <row r="70" spans="1:3" s="408" customFormat="1" ht="12" customHeight="1">
      <c r="A70" s="14" t="s">
        <v>135</v>
      </c>
      <c r="B70" s="410" t="s">
        <v>297</v>
      </c>
      <c r="C70" s="303"/>
    </row>
    <row r="71" spans="1:3" s="408" customFormat="1" ht="12" customHeight="1">
      <c r="A71" s="14" t="s">
        <v>322</v>
      </c>
      <c r="B71" s="410" t="s">
        <v>298</v>
      </c>
      <c r="C71" s="303"/>
    </row>
    <row r="72" spans="1:3" s="408" customFormat="1" ht="12" customHeight="1" thickBot="1">
      <c r="A72" s="16" t="s">
        <v>323</v>
      </c>
      <c r="B72" s="295" t="s">
        <v>299</v>
      </c>
      <c r="C72" s="303"/>
    </row>
    <row r="73" spans="1:3" s="408" customFormat="1" ht="12" customHeight="1" thickBot="1">
      <c r="A73" s="457" t="s">
        <v>300</v>
      </c>
      <c r="B73" s="293" t="s">
        <v>301</v>
      </c>
      <c r="C73" s="298">
        <f>SUM(C74:C75)</f>
        <v>63357</v>
      </c>
    </row>
    <row r="74" spans="1:3" s="408" customFormat="1" ht="12" customHeight="1">
      <c r="A74" s="15" t="s">
        <v>324</v>
      </c>
      <c r="B74" s="409" t="s">
        <v>302</v>
      </c>
      <c r="C74" s="303">
        <v>63357</v>
      </c>
    </row>
    <row r="75" spans="1:3" s="408" customFormat="1" ht="12" customHeight="1" thickBot="1">
      <c r="A75" s="16" t="s">
        <v>325</v>
      </c>
      <c r="B75" s="295" t="s">
        <v>303</v>
      </c>
      <c r="C75" s="303"/>
    </row>
    <row r="76" spans="1:3" s="408" customFormat="1" ht="12" customHeight="1" thickBot="1">
      <c r="A76" s="457" t="s">
        <v>304</v>
      </c>
      <c r="B76" s="293" t="s">
        <v>305</v>
      </c>
      <c r="C76" s="298">
        <f>SUM(C77:C79)</f>
        <v>0</v>
      </c>
    </row>
    <row r="77" spans="1:3" s="408" customFormat="1" ht="12" customHeight="1">
      <c r="A77" s="15" t="s">
        <v>326</v>
      </c>
      <c r="B77" s="409" t="s">
        <v>306</v>
      </c>
      <c r="C77" s="303"/>
    </row>
    <row r="78" spans="1:3" s="408" customFormat="1" ht="12" customHeight="1">
      <c r="A78" s="14" t="s">
        <v>327</v>
      </c>
      <c r="B78" s="410" t="s">
        <v>307</v>
      </c>
      <c r="C78" s="303"/>
    </row>
    <row r="79" spans="1:3" s="408" customFormat="1" ht="12" customHeight="1" thickBot="1">
      <c r="A79" s="16" t="s">
        <v>328</v>
      </c>
      <c r="B79" s="295" t="s">
        <v>308</v>
      </c>
      <c r="C79" s="303"/>
    </row>
    <row r="80" spans="1:3" s="408" customFormat="1" ht="12" customHeight="1" thickBot="1">
      <c r="A80" s="457" t="s">
        <v>309</v>
      </c>
      <c r="B80" s="293" t="s">
        <v>329</v>
      </c>
      <c r="C80" s="298">
        <f>SUM(C81:C84)</f>
        <v>0</v>
      </c>
    </row>
    <row r="81" spans="1:3" s="408" customFormat="1" ht="12" customHeight="1">
      <c r="A81" s="413" t="s">
        <v>310</v>
      </c>
      <c r="B81" s="409" t="s">
        <v>311</v>
      </c>
      <c r="C81" s="303"/>
    </row>
    <row r="82" spans="1:3" s="408" customFormat="1" ht="12" customHeight="1">
      <c r="A82" s="414" t="s">
        <v>312</v>
      </c>
      <c r="B82" s="410" t="s">
        <v>313</v>
      </c>
      <c r="C82" s="303"/>
    </row>
    <row r="83" spans="1:3" s="408" customFormat="1" ht="12" customHeight="1">
      <c r="A83" s="414" t="s">
        <v>314</v>
      </c>
      <c r="B83" s="410" t="s">
        <v>315</v>
      </c>
      <c r="C83" s="303"/>
    </row>
    <row r="84" spans="1:3" s="408" customFormat="1" ht="12" customHeight="1" thickBot="1">
      <c r="A84" s="415" t="s">
        <v>316</v>
      </c>
      <c r="B84" s="295" t="s">
        <v>317</v>
      </c>
      <c r="C84" s="303"/>
    </row>
    <row r="85" spans="1:3" s="408" customFormat="1" ht="12" customHeight="1" thickBot="1">
      <c r="A85" s="457" t="s">
        <v>318</v>
      </c>
      <c r="B85" s="293" t="s">
        <v>461</v>
      </c>
      <c r="C85" s="455"/>
    </row>
    <row r="86" spans="1:3" s="408" customFormat="1" ht="13.5" customHeight="1" thickBot="1">
      <c r="A86" s="457" t="s">
        <v>320</v>
      </c>
      <c r="B86" s="293" t="s">
        <v>319</v>
      </c>
      <c r="C86" s="455"/>
    </row>
    <row r="87" spans="1:3" s="408" customFormat="1" ht="15.75" customHeight="1" thickBot="1">
      <c r="A87" s="457" t="s">
        <v>332</v>
      </c>
      <c r="B87" s="416" t="s">
        <v>464</v>
      </c>
      <c r="C87" s="304">
        <f>+C64+C68+C73+C76+C80+C86+C85</f>
        <v>63357</v>
      </c>
    </row>
    <row r="88" spans="1:3" s="408" customFormat="1" ht="16.5" customHeight="1" thickBot="1">
      <c r="A88" s="458" t="s">
        <v>463</v>
      </c>
      <c r="B88" s="417" t="s">
        <v>465</v>
      </c>
      <c r="C88" s="304">
        <f>+C63+C87</f>
        <v>574705</v>
      </c>
    </row>
    <row r="89" spans="1:3" s="408" customFormat="1" ht="83.25" customHeight="1">
      <c r="A89" s="5"/>
      <c r="B89" s="6"/>
      <c r="C89" s="305"/>
    </row>
    <row r="90" spans="1:3" ht="16.5" customHeight="1">
      <c r="A90" s="674" t="s">
        <v>42</v>
      </c>
      <c r="B90" s="674"/>
      <c r="C90" s="674"/>
    </row>
    <row r="91" spans="1:3" s="418" customFormat="1" ht="16.5" customHeight="1" thickBot="1">
      <c r="A91" s="676" t="s">
        <v>138</v>
      </c>
      <c r="B91" s="676"/>
      <c r="C91" s="138" t="s">
        <v>208</v>
      </c>
    </row>
    <row r="92" spans="1:3" ht="38.1" customHeight="1" thickBot="1">
      <c r="A92" s="23" t="s">
        <v>65</v>
      </c>
      <c r="B92" s="24" t="s">
        <v>43</v>
      </c>
      <c r="C92" s="37" t="str">
        <f>+C4</f>
        <v>2016. évi előirányzat</v>
      </c>
    </row>
    <row r="93" spans="1:3" s="407" customFormat="1" ht="12" customHeight="1" thickBot="1">
      <c r="A93" s="32"/>
      <c r="B93" s="33" t="s">
        <v>479</v>
      </c>
      <c r="C93" s="34" t="s">
        <v>480</v>
      </c>
    </row>
    <row r="94" spans="1:3" ht="12" customHeight="1" thickBot="1">
      <c r="A94" s="22" t="s">
        <v>14</v>
      </c>
      <c r="B94" s="31" t="s">
        <v>423</v>
      </c>
      <c r="C94" s="297">
        <f>C95+C96+C97+C98+C99+C112</f>
        <v>490744</v>
      </c>
    </row>
    <row r="95" spans="1:3" ht="12" customHeight="1">
      <c r="A95" s="17" t="s">
        <v>92</v>
      </c>
      <c r="B95" s="10" t="s">
        <v>44</v>
      </c>
      <c r="C95" s="299">
        <v>118145</v>
      </c>
    </row>
    <row r="96" spans="1:3" ht="12" customHeight="1">
      <c r="A96" s="14" t="s">
        <v>93</v>
      </c>
      <c r="B96" s="8" t="s">
        <v>159</v>
      </c>
      <c r="C96" s="300">
        <v>30086</v>
      </c>
    </row>
    <row r="97" spans="1:3" ht="12" customHeight="1">
      <c r="A97" s="14" t="s">
        <v>94</v>
      </c>
      <c r="B97" s="8" t="s">
        <v>124</v>
      </c>
      <c r="C97" s="302">
        <f>137293</f>
        <v>137293</v>
      </c>
    </row>
    <row r="98" spans="1:3" ht="12" customHeight="1">
      <c r="A98" s="14" t="s">
        <v>95</v>
      </c>
      <c r="B98" s="11" t="s">
        <v>160</v>
      </c>
      <c r="C98" s="302">
        <v>9400</v>
      </c>
    </row>
    <row r="99" spans="1:3" ht="12" customHeight="1">
      <c r="A99" s="14" t="s">
        <v>106</v>
      </c>
      <c r="B99" s="19" t="s">
        <v>161</v>
      </c>
      <c r="C99" s="302">
        <v>145820</v>
      </c>
    </row>
    <row r="100" spans="1:3" ht="12" customHeight="1">
      <c r="A100" s="14" t="s">
        <v>96</v>
      </c>
      <c r="B100" s="8" t="s">
        <v>428</v>
      </c>
      <c r="C100" s="302"/>
    </row>
    <row r="101" spans="1:3" ht="12" customHeight="1">
      <c r="A101" s="14" t="s">
        <v>97</v>
      </c>
      <c r="B101" s="143" t="s">
        <v>427</v>
      </c>
      <c r="C101" s="302"/>
    </row>
    <row r="102" spans="1:3" ht="12" customHeight="1">
      <c r="A102" s="14" t="s">
        <v>107</v>
      </c>
      <c r="B102" s="143" t="s">
        <v>426</v>
      </c>
      <c r="C102" s="302"/>
    </row>
    <row r="103" spans="1:3" ht="12" customHeight="1">
      <c r="A103" s="14" t="s">
        <v>108</v>
      </c>
      <c r="B103" s="141" t="s">
        <v>335</v>
      </c>
      <c r="C103" s="302"/>
    </row>
    <row r="104" spans="1:3" ht="12" customHeight="1">
      <c r="A104" s="14" t="s">
        <v>109</v>
      </c>
      <c r="B104" s="142" t="s">
        <v>336</v>
      </c>
      <c r="C104" s="302"/>
    </row>
    <row r="105" spans="1:3" ht="12" customHeight="1">
      <c r="A105" s="14" t="s">
        <v>110</v>
      </c>
      <c r="B105" s="142" t="s">
        <v>337</v>
      </c>
      <c r="C105" s="302"/>
    </row>
    <row r="106" spans="1:3" ht="12" customHeight="1">
      <c r="A106" s="14" t="s">
        <v>112</v>
      </c>
      <c r="B106" s="141" t="s">
        <v>338</v>
      </c>
      <c r="C106" s="302">
        <v>78970</v>
      </c>
    </row>
    <row r="107" spans="1:3" ht="12" customHeight="1">
      <c r="A107" s="14" t="s">
        <v>162</v>
      </c>
      <c r="B107" s="141" t="s">
        <v>339</v>
      </c>
      <c r="C107" s="302"/>
    </row>
    <row r="108" spans="1:3" ht="12" customHeight="1">
      <c r="A108" s="14" t="s">
        <v>333</v>
      </c>
      <c r="B108" s="142" t="s">
        <v>340</v>
      </c>
      <c r="C108" s="302"/>
    </row>
    <row r="109" spans="1:3" ht="12" customHeight="1">
      <c r="A109" s="13" t="s">
        <v>334</v>
      </c>
      <c r="B109" s="143" t="s">
        <v>341</v>
      </c>
      <c r="C109" s="302"/>
    </row>
    <row r="110" spans="1:3" ht="12" customHeight="1">
      <c r="A110" s="14" t="s">
        <v>424</v>
      </c>
      <c r="B110" s="143" t="s">
        <v>342</v>
      </c>
      <c r="C110" s="302"/>
    </row>
    <row r="111" spans="1:3" ht="12" customHeight="1">
      <c r="A111" s="16" t="s">
        <v>425</v>
      </c>
      <c r="B111" s="143" t="s">
        <v>343</v>
      </c>
      <c r="C111" s="302">
        <v>66850</v>
      </c>
    </row>
    <row r="112" spans="1:3" ht="12" customHeight="1">
      <c r="A112" s="14" t="s">
        <v>429</v>
      </c>
      <c r="B112" s="11" t="s">
        <v>45</v>
      </c>
      <c r="C112" s="300">
        <v>50000</v>
      </c>
    </row>
    <row r="113" spans="1:3" ht="12" customHeight="1">
      <c r="A113" s="14" t="s">
        <v>430</v>
      </c>
      <c r="B113" s="8" t="s">
        <v>432</v>
      </c>
      <c r="C113" s="300">
        <v>50000</v>
      </c>
    </row>
    <row r="114" spans="1:3" ht="12" customHeight="1" thickBot="1">
      <c r="A114" s="18" t="s">
        <v>431</v>
      </c>
      <c r="B114" s="486" t="s">
        <v>433</v>
      </c>
      <c r="C114" s="306"/>
    </row>
    <row r="115" spans="1:3" ht="12" customHeight="1" thickBot="1">
      <c r="A115" s="483" t="s">
        <v>15</v>
      </c>
      <c r="B115" s="484" t="s">
        <v>344</v>
      </c>
      <c r="C115" s="485">
        <f>+C116+C118+C120</f>
        <v>11385</v>
      </c>
    </row>
    <row r="116" spans="1:3" ht="12" customHeight="1">
      <c r="A116" s="15" t="s">
        <v>98</v>
      </c>
      <c r="B116" s="8" t="s">
        <v>207</v>
      </c>
      <c r="C116" s="301">
        <v>10420</v>
      </c>
    </row>
    <row r="117" spans="1:3" ht="12" customHeight="1">
      <c r="A117" s="15" t="s">
        <v>99</v>
      </c>
      <c r="B117" s="12" t="s">
        <v>348</v>
      </c>
      <c r="C117" s="301"/>
    </row>
    <row r="118" spans="1:3" ht="12" customHeight="1">
      <c r="A118" s="15" t="s">
        <v>100</v>
      </c>
      <c r="B118" s="12" t="s">
        <v>163</v>
      </c>
      <c r="C118" s="300">
        <v>965</v>
      </c>
    </row>
    <row r="119" spans="1:3" ht="12" customHeight="1">
      <c r="A119" s="15" t="s">
        <v>101</v>
      </c>
      <c r="B119" s="12" t="s">
        <v>349</v>
      </c>
      <c r="C119" s="266"/>
    </row>
    <row r="120" spans="1:3" ht="12" customHeight="1">
      <c r="A120" s="15" t="s">
        <v>102</v>
      </c>
      <c r="B120" s="295" t="s">
        <v>210</v>
      </c>
      <c r="C120" s="266"/>
    </row>
    <row r="121" spans="1:3" ht="12" customHeight="1">
      <c r="A121" s="15" t="s">
        <v>111</v>
      </c>
      <c r="B121" s="294" t="s">
        <v>414</v>
      </c>
      <c r="C121" s="266"/>
    </row>
    <row r="122" spans="1:3" ht="12" customHeight="1">
      <c r="A122" s="15" t="s">
        <v>113</v>
      </c>
      <c r="B122" s="405" t="s">
        <v>354</v>
      </c>
      <c r="C122" s="266"/>
    </row>
    <row r="123" spans="1:3">
      <c r="A123" s="15" t="s">
        <v>164</v>
      </c>
      <c r="B123" s="142" t="s">
        <v>337</v>
      </c>
      <c r="C123" s="266"/>
    </row>
    <row r="124" spans="1:3" ht="12" customHeight="1">
      <c r="A124" s="15" t="s">
        <v>165</v>
      </c>
      <c r="B124" s="142" t="s">
        <v>353</v>
      </c>
      <c r="C124" s="266"/>
    </row>
    <row r="125" spans="1:3" ht="12" customHeight="1">
      <c r="A125" s="15" t="s">
        <v>166</v>
      </c>
      <c r="B125" s="142" t="s">
        <v>352</v>
      </c>
      <c r="C125" s="266"/>
    </row>
    <row r="126" spans="1:3" ht="12" customHeight="1">
      <c r="A126" s="15" t="s">
        <v>345</v>
      </c>
      <c r="B126" s="142" t="s">
        <v>340</v>
      </c>
      <c r="C126" s="266"/>
    </row>
    <row r="127" spans="1:3" ht="12" customHeight="1">
      <c r="A127" s="15" t="s">
        <v>346</v>
      </c>
      <c r="B127" s="142" t="s">
        <v>351</v>
      </c>
      <c r="C127" s="266"/>
    </row>
    <row r="128" spans="1:3" ht="16.5" thickBot="1">
      <c r="A128" s="13" t="s">
        <v>347</v>
      </c>
      <c r="B128" s="142" t="s">
        <v>350</v>
      </c>
      <c r="C128" s="268"/>
    </row>
    <row r="129" spans="1:3" ht="12" customHeight="1" thickBot="1">
      <c r="A129" s="20" t="s">
        <v>16</v>
      </c>
      <c r="B129" s="126" t="s">
        <v>434</v>
      </c>
      <c r="C129" s="298">
        <f>+C94+C115</f>
        <v>502129</v>
      </c>
    </row>
    <row r="130" spans="1:3" ht="12" customHeight="1" thickBot="1">
      <c r="A130" s="20" t="s">
        <v>17</v>
      </c>
      <c r="B130" s="126" t="s">
        <v>435</v>
      </c>
      <c r="C130" s="298">
        <f>+C131+C132+C133</f>
        <v>0</v>
      </c>
    </row>
    <row r="131" spans="1:3" ht="12" customHeight="1">
      <c r="A131" s="15" t="s">
        <v>249</v>
      </c>
      <c r="B131" s="12" t="s">
        <v>442</v>
      </c>
      <c r="C131" s="266"/>
    </row>
    <row r="132" spans="1:3" ht="12" customHeight="1">
      <c r="A132" s="15" t="s">
        <v>250</v>
      </c>
      <c r="B132" s="12" t="s">
        <v>443</v>
      </c>
      <c r="C132" s="266"/>
    </row>
    <row r="133" spans="1:3" ht="12" customHeight="1" thickBot="1">
      <c r="A133" s="13" t="s">
        <v>251</v>
      </c>
      <c r="B133" s="12" t="s">
        <v>444</v>
      </c>
      <c r="C133" s="266"/>
    </row>
    <row r="134" spans="1:3" ht="12" customHeight="1" thickBot="1">
      <c r="A134" s="20" t="s">
        <v>18</v>
      </c>
      <c r="B134" s="126" t="s">
        <v>436</v>
      </c>
      <c r="C134" s="298">
        <f>SUM(C135:C140)</f>
        <v>0</v>
      </c>
    </row>
    <row r="135" spans="1:3" ht="12" customHeight="1">
      <c r="A135" s="15" t="s">
        <v>85</v>
      </c>
      <c r="B135" s="9" t="s">
        <v>445</v>
      </c>
      <c r="C135" s="266"/>
    </row>
    <row r="136" spans="1:3" ht="12" customHeight="1">
      <c r="A136" s="15" t="s">
        <v>86</v>
      </c>
      <c r="B136" s="9" t="s">
        <v>437</v>
      </c>
      <c r="C136" s="266"/>
    </row>
    <row r="137" spans="1:3" ht="12" customHeight="1">
      <c r="A137" s="15" t="s">
        <v>87</v>
      </c>
      <c r="B137" s="9" t="s">
        <v>438</v>
      </c>
      <c r="C137" s="266"/>
    </row>
    <row r="138" spans="1:3" ht="12" customHeight="1">
      <c r="A138" s="15" t="s">
        <v>151</v>
      </c>
      <c r="B138" s="9" t="s">
        <v>439</v>
      </c>
      <c r="C138" s="266"/>
    </row>
    <row r="139" spans="1:3" ht="12" customHeight="1">
      <c r="A139" s="15" t="s">
        <v>152</v>
      </c>
      <c r="B139" s="9" t="s">
        <v>440</v>
      </c>
      <c r="C139" s="266"/>
    </row>
    <row r="140" spans="1:3" ht="12" customHeight="1" thickBot="1">
      <c r="A140" s="13" t="s">
        <v>153</v>
      </c>
      <c r="B140" s="9" t="s">
        <v>441</v>
      </c>
      <c r="C140" s="266"/>
    </row>
    <row r="141" spans="1:3" ht="12" customHeight="1" thickBot="1">
      <c r="A141" s="20" t="s">
        <v>19</v>
      </c>
      <c r="B141" s="126" t="s">
        <v>449</v>
      </c>
      <c r="C141" s="304">
        <f>+C142+C143+C144+C145</f>
        <v>8238</v>
      </c>
    </row>
    <row r="142" spans="1:3" ht="12" customHeight="1">
      <c r="A142" s="15" t="s">
        <v>88</v>
      </c>
      <c r="B142" s="9" t="s">
        <v>355</v>
      </c>
      <c r="C142" s="266"/>
    </row>
    <row r="143" spans="1:3" ht="12" customHeight="1">
      <c r="A143" s="15" t="s">
        <v>89</v>
      </c>
      <c r="B143" s="9" t="s">
        <v>356</v>
      </c>
      <c r="C143" s="266">
        <v>8238</v>
      </c>
    </row>
    <row r="144" spans="1:3" ht="12" customHeight="1">
      <c r="A144" s="15" t="s">
        <v>269</v>
      </c>
      <c r="B144" s="9" t="s">
        <v>450</v>
      </c>
      <c r="C144" s="266"/>
    </row>
    <row r="145" spans="1:8" ht="12" customHeight="1" thickBot="1">
      <c r="A145" s="13" t="s">
        <v>270</v>
      </c>
      <c r="B145" s="7" t="s">
        <v>375</v>
      </c>
      <c r="C145" s="266"/>
    </row>
    <row r="146" spans="1:8" ht="12" customHeight="1" thickBot="1">
      <c r="A146" s="20" t="s">
        <v>20</v>
      </c>
      <c r="B146" s="126" t="s">
        <v>451</v>
      </c>
      <c r="C146" s="307">
        <f>SUM(C147:C151)</f>
        <v>0</v>
      </c>
    </row>
    <row r="147" spans="1:8" ht="12" customHeight="1">
      <c r="A147" s="15" t="s">
        <v>90</v>
      </c>
      <c r="B147" s="9" t="s">
        <v>446</v>
      </c>
      <c r="C147" s="266"/>
    </row>
    <row r="148" spans="1:8" ht="12" customHeight="1">
      <c r="A148" s="15" t="s">
        <v>91</v>
      </c>
      <c r="B148" s="9" t="s">
        <v>453</v>
      </c>
      <c r="C148" s="266"/>
    </row>
    <row r="149" spans="1:8" ht="12" customHeight="1">
      <c r="A149" s="15" t="s">
        <v>281</v>
      </c>
      <c r="B149" s="9" t="s">
        <v>448</v>
      </c>
      <c r="C149" s="266"/>
    </row>
    <row r="150" spans="1:8" ht="12" customHeight="1">
      <c r="A150" s="15" t="s">
        <v>282</v>
      </c>
      <c r="B150" s="9" t="s">
        <v>454</v>
      </c>
      <c r="C150" s="266"/>
    </row>
    <row r="151" spans="1:8" ht="12" customHeight="1" thickBot="1">
      <c r="A151" s="15" t="s">
        <v>452</v>
      </c>
      <c r="B151" s="9" t="s">
        <v>455</v>
      </c>
      <c r="C151" s="266"/>
    </row>
    <row r="152" spans="1:8" ht="12" customHeight="1" thickBot="1">
      <c r="A152" s="20" t="s">
        <v>21</v>
      </c>
      <c r="B152" s="126" t="s">
        <v>456</v>
      </c>
      <c r="C152" s="487"/>
    </row>
    <row r="153" spans="1:8" ht="12" customHeight="1" thickBot="1">
      <c r="A153" s="20" t="s">
        <v>22</v>
      </c>
      <c r="B153" s="126" t="s">
        <v>457</v>
      </c>
      <c r="C153" s="487"/>
    </row>
    <row r="154" spans="1:8" ht="15" customHeight="1" thickBot="1">
      <c r="A154" s="20" t="s">
        <v>23</v>
      </c>
      <c r="B154" s="126" t="s">
        <v>459</v>
      </c>
      <c r="C154" s="419">
        <f>+C130+C134+C141+C146+C152+C153</f>
        <v>8238</v>
      </c>
      <c r="E154" s="420"/>
      <c r="F154" s="421"/>
      <c r="G154" s="421"/>
      <c r="H154" s="421"/>
    </row>
    <row r="155" spans="1:8" s="408" customFormat="1" ht="12.95" customHeight="1" thickBot="1">
      <c r="A155" s="296" t="s">
        <v>24</v>
      </c>
      <c r="B155" s="376" t="s">
        <v>458</v>
      </c>
      <c r="C155" s="419">
        <f>+C129+C154</f>
        <v>510367</v>
      </c>
    </row>
    <row r="156" spans="1:8" ht="7.5" customHeight="1"/>
    <row r="157" spans="1:8">
      <c r="A157" s="677" t="s">
        <v>357</v>
      </c>
      <c r="B157" s="677"/>
      <c r="C157" s="677"/>
    </row>
    <row r="158" spans="1:8" ht="15" customHeight="1" thickBot="1">
      <c r="A158" s="675" t="s">
        <v>139</v>
      </c>
      <c r="B158" s="675"/>
      <c r="C158" s="308" t="s">
        <v>208</v>
      </c>
    </row>
    <row r="159" spans="1:8" ht="13.5" customHeight="1" thickBot="1">
      <c r="A159" s="20">
        <v>1</v>
      </c>
      <c r="B159" s="30" t="s">
        <v>460</v>
      </c>
      <c r="C159" s="298">
        <f>+C63-C129</f>
        <v>9219</v>
      </c>
      <c r="D159" s="422"/>
    </row>
    <row r="160" spans="1:8" ht="27.75" customHeight="1" thickBot="1">
      <c r="A160" s="20" t="s">
        <v>15</v>
      </c>
      <c r="B160" s="30" t="s">
        <v>466</v>
      </c>
      <c r="C160" s="298">
        <f>+C87-C154</f>
        <v>55119</v>
      </c>
    </row>
  </sheetData>
  <mergeCells count="6">
    <mergeCell ref="A158:B158"/>
    <mergeCell ref="A2:C2"/>
    <mergeCell ref="A3:B3"/>
    <mergeCell ref="A90:C90"/>
    <mergeCell ref="A91:B91"/>
    <mergeCell ref="A157:C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8" fitToHeight="2" orientation="portrait" r:id="rId1"/>
  <headerFooter alignWithMargins="0">
    <oddHeader xml:space="preserve">&amp;C&amp;"Times New Roman CE,Félkövér"&amp;12
Balatonszárszó Önkormányzat
2016. ÉVI KÖLTSÉGVETÉS
KÖTELEZŐ FELADATAINAK MÉRLEGE 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2060"/>
  </sheetPr>
  <dimension ref="A1:P296"/>
  <sheetViews>
    <sheetView view="pageBreakPreview" zoomScale="60" zoomScaleNormal="100" workbookViewId="0">
      <selection activeCell="M8" sqref="M8:M10"/>
    </sheetView>
  </sheetViews>
  <sheetFormatPr defaultRowHeight="12.75"/>
  <cols>
    <col min="1" max="1" width="25.1640625" style="535" customWidth="1"/>
    <col min="2" max="2" width="0.33203125" style="535" hidden="1" customWidth="1"/>
    <col min="3" max="3" width="20" style="535" customWidth="1"/>
    <col min="4" max="7" width="14.1640625" style="535" customWidth="1"/>
    <col min="8" max="8" width="12.6640625" style="535" customWidth="1"/>
    <col min="9" max="12" width="14.1640625" style="535" customWidth="1"/>
    <col min="13" max="13" width="13.83203125" style="535" customWidth="1"/>
    <col min="14" max="14" width="12.1640625" style="535" customWidth="1"/>
    <col min="15" max="15" width="15.1640625" style="535" customWidth="1"/>
    <col min="16" max="16384" width="9.33203125" style="535"/>
  </cols>
  <sheetData>
    <row r="1" spans="1:15" ht="14.25">
      <c r="A1" s="534"/>
      <c r="B1" s="534"/>
      <c r="M1" s="536"/>
      <c r="N1" s="618"/>
      <c r="O1" s="619" t="s">
        <v>698</v>
      </c>
    </row>
    <row r="2" spans="1:15" ht="15">
      <c r="A2" s="757"/>
      <c r="B2" s="757"/>
      <c r="C2" s="757"/>
      <c r="D2" s="757"/>
      <c r="E2" s="757"/>
      <c r="F2" s="757"/>
      <c r="G2" s="757"/>
      <c r="H2" s="757"/>
      <c r="I2" s="757"/>
      <c r="J2" s="757"/>
      <c r="K2" s="757"/>
      <c r="L2" s="757"/>
      <c r="M2" s="757"/>
      <c r="N2" s="757"/>
      <c r="O2" s="757"/>
    </row>
    <row r="3" spans="1:15" ht="15">
      <c r="A3" s="739" t="s">
        <v>628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  <c r="L3" s="739"/>
      <c r="M3" s="739"/>
      <c r="N3" s="739"/>
      <c r="O3" s="739"/>
    </row>
    <row r="4" spans="1:15" ht="15">
      <c r="A4" s="537"/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</row>
    <row r="5" spans="1:15" ht="15">
      <c r="A5" s="537"/>
      <c r="B5" s="537"/>
      <c r="C5" s="537"/>
      <c r="D5" s="537"/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7"/>
    </row>
    <row r="6" spans="1:15" ht="15">
      <c r="A6" s="538" t="s">
        <v>629</v>
      </c>
      <c r="B6" s="539"/>
      <c r="C6" s="539"/>
      <c r="D6" s="539"/>
      <c r="E6" s="539"/>
      <c r="F6" s="539"/>
      <c r="G6" s="539"/>
      <c r="H6" s="539"/>
      <c r="I6" s="539"/>
      <c r="J6" s="539"/>
      <c r="K6" s="539"/>
      <c r="L6" s="537"/>
      <c r="M6" s="537"/>
      <c r="N6" s="537"/>
      <c r="O6" s="537"/>
    </row>
    <row r="7" spans="1:15" ht="15">
      <c r="A7" s="537"/>
      <c r="B7" s="537"/>
      <c r="C7" s="537"/>
      <c r="D7" s="537"/>
      <c r="E7" s="537"/>
      <c r="F7" s="537"/>
      <c r="G7" s="537"/>
      <c r="H7" s="537"/>
      <c r="I7" s="537"/>
      <c r="J7" s="537"/>
      <c r="K7" s="537"/>
      <c r="L7" s="537"/>
      <c r="M7" s="537"/>
      <c r="N7" s="537"/>
      <c r="O7" s="537"/>
    </row>
    <row r="8" spans="1:15" ht="15">
      <c r="A8" s="740" t="s">
        <v>630</v>
      </c>
      <c r="B8" s="540"/>
      <c r="C8" s="743" t="s">
        <v>631</v>
      </c>
      <c r="D8" s="744"/>
      <c r="E8" s="744"/>
      <c r="F8" s="744"/>
      <c r="G8" s="745"/>
      <c r="H8" s="743" t="s">
        <v>632</v>
      </c>
      <c r="I8" s="744"/>
      <c r="J8" s="744"/>
      <c r="K8" s="744"/>
      <c r="L8" s="745"/>
      <c r="M8" s="740" t="s">
        <v>633</v>
      </c>
      <c r="N8" s="746" t="s">
        <v>634</v>
      </c>
      <c r="O8" s="746" t="s">
        <v>635</v>
      </c>
    </row>
    <row r="9" spans="1:15" ht="15">
      <c r="A9" s="741"/>
      <c r="B9" s="540"/>
      <c r="C9" s="747" t="s">
        <v>636</v>
      </c>
      <c r="D9" s="749" t="s">
        <v>637</v>
      </c>
      <c r="E9" s="751" t="s">
        <v>638</v>
      </c>
      <c r="F9" s="752"/>
      <c r="G9" s="753"/>
      <c r="H9" s="747" t="s">
        <v>636</v>
      </c>
      <c r="I9" s="749" t="s">
        <v>637</v>
      </c>
      <c r="J9" s="751" t="s">
        <v>638</v>
      </c>
      <c r="K9" s="752"/>
      <c r="L9" s="753"/>
      <c r="M9" s="741"/>
      <c r="N9" s="741"/>
      <c r="O9" s="741"/>
    </row>
    <row r="10" spans="1:15" ht="30">
      <c r="A10" s="742"/>
      <c r="B10" s="540"/>
      <c r="C10" s="748"/>
      <c r="D10" s="750"/>
      <c r="E10" s="541" t="s">
        <v>639</v>
      </c>
      <c r="F10" s="542" t="s">
        <v>640</v>
      </c>
      <c r="G10" s="543" t="s">
        <v>641</v>
      </c>
      <c r="H10" s="748"/>
      <c r="I10" s="750"/>
      <c r="J10" s="541" t="s">
        <v>639</v>
      </c>
      <c r="K10" s="542" t="s">
        <v>640</v>
      </c>
      <c r="L10" s="543" t="s">
        <v>641</v>
      </c>
      <c r="M10" s="742"/>
      <c r="N10" s="742"/>
      <c r="O10" s="742"/>
    </row>
    <row r="11" spans="1:15">
      <c r="A11" s="544" t="s">
        <v>642</v>
      </c>
      <c r="B11" s="545"/>
      <c r="C11" s="546" t="s">
        <v>643</v>
      </c>
      <c r="D11" s="547">
        <v>1</v>
      </c>
      <c r="E11" s="602">
        <v>84000</v>
      </c>
      <c r="F11" s="548"/>
      <c r="G11" s="603"/>
      <c r="H11" s="544"/>
      <c r="I11" s="549"/>
      <c r="J11" s="549"/>
      <c r="K11" s="549"/>
      <c r="L11" s="549"/>
      <c r="M11" s="548"/>
      <c r="N11" s="550" t="s">
        <v>644</v>
      </c>
      <c r="O11" s="549" t="s">
        <v>645</v>
      </c>
    </row>
    <row r="12" spans="1:15">
      <c r="A12" s="544" t="s">
        <v>642</v>
      </c>
      <c r="B12" s="546"/>
      <c r="C12" s="546" t="s">
        <v>643</v>
      </c>
      <c r="D12" s="547">
        <v>1</v>
      </c>
      <c r="E12" s="548">
        <v>21000</v>
      </c>
      <c r="F12" s="549"/>
      <c r="G12" s="549"/>
      <c r="H12" s="544"/>
      <c r="I12" s="549"/>
      <c r="J12" s="551"/>
      <c r="K12" s="551"/>
      <c r="L12" s="551"/>
      <c r="M12" s="549"/>
      <c r="N12" s="546" t="s">
        <v>644</v>
      </c>
      <c r="O12" s="544"/>
    </row>
    <row r="13" spans="1:15">
      <c r="A13" s="544"/>
      <c r="B13" s="546"/>
      <c r="C13" s="546"/>
      <c r="D13" s="549"/>
      <c r="E13" s="549"/>
      <c r="F13" s="549"/>
      <c r="G13" s="549"/>
      <c r="H13" s="544"/>
      <c r="I13" s="549"/>
      <c r="J13" s="551"/>
      <c r="K13" s="551"/>
      <c r="L13" s="551"/>
      <c r="M13" s="549"/>
      <c r="N13" s="546"/>
      <c r="O13" s="546"/>
    </row>
    <row r="14" spans="1:15">
      <c r="A14" s="544"/>
      <c r="B14" s="552"/>
      <c r="C14" s="546"/>
      <c r="D14" s="549"/>
      <c r="E14" s="549"/>
      <c r="F14" s="549"/>
      <c r="G14" s="549"/>
      <c r="H14" s="544"/>
      <c r="I14" s="549"/>
      <c r="J14" s="549"/>
      <c r="K14" s="549"/>
      <c r="L14" s="549"/>
      <c r="M14" s="549"/>
      <c r="N14" s="546"/>
      <c r="O14" s="546"/>
    </row>
    <row r="15" spans="1:15">
      <c r="A15" s="544"/>
      <c r="B15" s="552"/>
      <c r="C15" s="546"/>
      <c r="D15" s="549"/>
      <c r="E15" s="549"/>
      <c r="F15" s="549"/>
      <c r="G15" s="549"/>
      <c r="H15" s="544"/>
      <c r="I15" s="549"/>
      <c r="J15" s="549"/>
      <c r="K15" s="549"/>
      <c r="L15" s="549"/>
      <c r="M15" s="549"/>
      <c r="N15" s="546"/>
      <c r="O15" s="546"/>
    </row>
    <row r="16" spans="1:15">
      <c r="A16" s="544"/>
      <c r="B16" s="552"/>
      <c r="C16" s="546"/>
      <c r="D16" s="549"/>
      <c r="E16" s="549"/>
      <c r="F16" s="549"/>
      <c r="G16" s="549"/>
      <c r="H16" s="544"/>
      <c r="I16" s="549"/>
      <c r="J16" s="549"/>
      <c r="K16" s="549"/>
      <c r="L16" s="549"/>
      <c r="M16" s="549"/>
      <c r="N16" s="546"/>
      <c r="O16" s="546"/>
    </row>
    <row r="17" spans="1:15">
      <c r="A17" s="544"/>
      <c r="B17" s="552"/>
      <c r="C17" s="546"/>
      <c r="D17" s="549"/>
      <c r="E17" s="549"/>
      <c r="F17" s="549"/>
      <c r="G17" s="549"/>
      <c r="H17" s="544"/>
      <c r="I17" s="549"/>
      <c r="J17" s="549"/>
      <c r="K17" s="549"/>
      <c r="L17" s="549"/>
      <c r="M17" s="549"/>
      <c r="N17" s="546"/>
      <c r="O17" s="546"/>
    </row>
    <row r="18" spans="1:15">
      <c r="A18" s="544"/>
      <c r="B18" s="552"/>
      <c r="C18" s="546"/>
      <c r="D18" s="549"/>
      <c r="E18" s="549"/>
      <c r="F18" s="549"/>
      <c r="G18" s="549"/>
      <c r="H18" s="544"/>
      <c r="I18" s="549"/>
      <c r="J18" s="549"/>
      <c r="K18" s="549"/>
      <c r="L18" s="549"/>
      <c r="M18" s="549"/>
      <c r="N18" s="546"/>
      <c r="O18" s="546"/>
    </row>
    <row r="19" spans="1:15">
      <c r="A19" s="544"/>
      <c r="B19" s="552"/>
      <c r="C19" s="546"/>
      <c r="D19" s="549"/>
      <c r="E19" s="549"/>
      <c r="F19" s="549"/>
      <c r="G19" s="549"/>
      <c r="H19" s="544"/>
      <c r="I19" s="549"/>
      <c r="J19" s="549"/>
      <c r="K19" s="549"/>
      <c r="L19" s="549"/>
      <c r="M19" s="549"/>
      <c r="N19" s="546"/>
      <c r="O19" s="546"/>
    </row>
    <row r="20" spans="1:15">
      <c r="A20" s="544"/>
      <c r="B20" s="552"/>
      <c r="C20" s="546"/>
      <c r="D20" s="549"/>
      <c r="E20" s="549"/>
      <c r="F20" s="549"/>
      <c r="G20" s="549"/>
      <c r="H20" s="544"/>
      <c r="I20" s="549"/>
      <c r="J20" s="549"/>
      <c r="K20" s="549"/>
      <c r="L20" s="549"/>
      <c r="M20" s="549"/>
      <c r="N20" s="546"/>
      <c r="O20" s="546"/>
    </row>
    <row r="21" spans="1:15">
      <c r="A21" s="544"/>
      <c r="B21" s="552"/>
      <c r="C21" s="546"/>
      <c r="D21" s="549"/>
      <c r="E21" s="549"/>
      <c r="F21" s="549"/>
      <c r="G21" s="549"/>
      <c r="H21" s="544"/>
      <c r="I21" s="549"/>
      <c r="J21" s="549"/>
      <c r="K21" s="549"/>
      <c r="L21" s="549"/>
      <c r="M21" s="549"/>
      <c r="N21" s="546"/>
      <c r="O21" s="546"/>
    </row>
    <row r="22" spans="1:15">
      <c r="A22" s="544"/>
      <c r="B22" s="552"/>
      <c r="C22" s="546"/>
      <c r="D22" s="549"/>
      <c r="E22" s="549"/>
      <c r="F22" s="549"/>
      <c r="G22" s="549"/>
      <c r="H22" s="544"/>
      <c r="I22" s="549"/>
      <c r="J22" s="549"/>
      <c r="K22" s="549"/>
      <c r="L22" s="549"/>
      <c r="M22" s="549"/>
      <c r="N22" s="546"/>
      <c r="O22" s="546"/>
    </row>
    <row r="23" spans="1:15">
      <c r="A23" s="544"/>
      <c r="B23" s="552"/>
      <c r="C23" s="546"/>
      <c r="D23" s="549"/>
      <c r="E23" s="549"/>
      <c r="F23" s="549"/>
      <c r="G23" s="549"/>
      <c r="H23" s="544"/>
      <c r="I23" s="549"/>
      <c r="J23" s="549"/>
      <c r="K23" s="549"/>
      <c r="L23" s="549"/>
      <c r="M23" s="549"/>
      <c r="N23" s="546"/>
      <c r="O23" s="546"/>
    </row>
    <row r="24" spans="1:15">
      <c r="A24" s="544"/>
      <c r="B24" s="552"/>
      <c r="C24" s="546"/>
      <c r="D24" s="549"/>
      <c r="E24" s="549"/>
      <c r="F24" s="549"/>
      <c r="G24" s="549"/>
      <c r="H24" s="544"/>
      <c r="I24" s="549"/>
      <c r="J24" s="549"/>
      <c r="K24" s="549"/>
      <c r="L24" s="549"/>
      <c r="M24" s="549"/>
      <c r="N24" s="546"/>
      <c r="O24" s="546"/>
    </row>
    <row r="25" spans="1:15">
      <c r="A25" s="544"/>
      <c r="B25" s="552"/>
      <c r="C25" s="553"/>
      <c r="D25" s="554"/>
      <c r="E25" s="554"/>
      <c r="F25" s="554"/>
      <c r="G25" s="554"/>
      <c r="H25" s="544"/>
      <c r="I25" s="549"/>
      <c r="J25" s="554"/>
      <c r="K25" s="554"/>
      <c r="L25" s="554"/>
      <c r="M25" s="554"/>
      <c r="N25" s="546"/>
      <c r="O25" s="546"/>
    </row>
    <row r="26" spans="1:15">
      <c r="A26" s="544"/>
      <c r="B26" s="546"/>
      <c r="C26" s="546"/>
      <c r="D26" s="549"/>
      <c r="E26" s="549"/>
      <c r="F26" s="549"/>
      <c r="G26" s="549"/>
      <c r="H26" s="544"/>
      <c r="I26" s="549"/>
      <c r="J26" s="549"/>
      <c r="K26" s="549"/>
      <c r="L26" s="549"/>
      <c r="M26" s="549"/>
      <c r="N26" s="546"/>
      <c r="O26" s="546"/>
    </row>
    <row r="27" spans="1:15">
      <c r="A27" s="555"/>
      <c r="B27" s="556"/>
      <c r="C27" s="546"/>
      <c r="D27" s="549"/>
      <c r="E27" s="549"/>
      <c r="F27" s="549"/>
      <c r="G27" s="549"/>
      <c r="H27" s="544"/>
      <c r="I27" s="549"/>
      <c r="J27" s="549"/>
      <c r="K27" s="549"/>
      <c r="L27" s="549"/>
      <c r="M27" s="549"/>
      <c r="N27" s="546"/>
      <c r="O27" s="546"/>
    </row>
    <row r="28" spans="1:15">
      <c r="A28" s="555"/>
      <c r="B28" s="545"/>
      <c r="C28" s="546"/>
      <c r="D28" s="549"/>
      <c r="E28" s="549"/>
      <c r="F28" s="549"/>
      <c r="G28" s="549"/>
      <c r="H28" s="544"/>
      <c r="I28" s="549"/>
      <c r="J28" s="549"/>
      <c r="K28" s="549"/>
      <c r="L28" s="549"/>
      <c r="M28" s="549"/>
      <c r="N28" s="546"/>
      <c r="O28" s="546"/>
    </row>
    <row r="29" spans="1:15">
      <c r="A29" s="555"/>
      <c r="B29" s="545"/>
      <c r="C29" s="546"/>
      <c r="D29" s="549"/>
      <c r="E29" s="549"/>
      <c r="F29" s="549"/>
      <c r="G29" s="549"/>
      <c r="H29" s="544"/>
      <c r="I29" s="549"/>
      <c r="J29" s="549"/>
      <c r="K29" s="549"/>
      <c r="L29" s="549"/>
      <c r="M29" s="549"/>
      <c r="N29" s="546"/>
      <c r="O29" s="546"/>
    </row>
    <row r="30" spans="1:15">
      <c r="A30" s="544"/>
      <c r="B30" s="546"/>
      <c r="C30" s="546"/>
      <c r="D30" s="549"/>
      <c r="E30" s="549"/>
      <c r="F30" s="549"/>
      <c r="G30" s="549"/>
      <c r="H30" s="544"/>
      <c r="I30" s="549"/>
      <c r="J30" s="549"/>
      <c r="K30" s="549"/>
      <c r="L30" s="549"/>
      <c r="M30" s="549"/>
      <c r="N30" s="546"/>
      <c r="O30" s="546"/>
    </row>
    <row r="31" spans="1:15">
      <c r="A31" s="555" t="s">
        <v>47</v>
      </c>
      <c r="B31" s="556"/>
      <c r="C31" s="556"/>
      <c r="D31" s="557"/>
      <c r="E31" s="558">
        <f>SUM(E11:E30)</f>
        <v>105000</v>
      </c>
      <c r="F31" s="558"/>
      <c r="G31" s="558"/>
      <c r="H31" s="544"/>
      <c r="I31" s="549"/>
      <c r="J31" s="549"/>
      <c r="K31" s="549"/>
      <c r="L31" s="549"/>
      <c r="M31" s="559"/>
      <c r="N31" s="546"/>
      <c r="O31" s="546"/>
    </row>
    <row r="32" spans="1:15">
      <c r="A32" s="560"/>
      <c r="B32" s="561"/>
      <c r="C32" s="561"/>
      <c r="D32" s="562"/>
      <c r="E32" s="562"/>
      <c r="F32" s="562"/>
      <c r="G32" s="562"/>
      <c r="H32" s="560"/>
      <c r="I32" s="562"/>
      <c r="J32" s="562"/>
      <c r="K32" s="562"/>
      <c r="L32" s="562"/>
      <c r="M32" s="562"/>
      <c r="N32" s="561"/>
      <c r="O32" s="561"/>
    </row>
    <row r="33" spans="1:15" ht="15">
      <c r="A33" s="537"/>
      <c r="B33" s="537"/>
      <c r="C33" s="537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537"/>
    </row>
    <row r="34" spans="1:15" ht="15">
      <c r="A34" s="538" t="s">
        <v>646</v>
      </c>
      <c r="B34" s="537"/>
      <c r="C34" s="537"/>
      <c r="D34" s="537"/>
      <c r="E34" s="537"/>
      <c r="F34" s="537"/>
      <c r="G34" s="537"/>
      <c r="H34" s="537"/>
      <c r="I34" s="537"/>
      <c r="J34" s="537"/>
      <c r="K34" s="537"/>
      <c r="L34" s="537"/>
      <c r="M34" s="537"/>
      <c r="N34" s="537"/>
      <c r="O34" s="537"/>
    </row>
    <row r="35" spans="1:15" ht="15">
      <c r="A35" s="538"/>
      <c r="B35" s="537"/>
      <c r="C35" s="537"/>
      <c r="D35" s="537"/>
      <c r="E35" s="537"/>
      <c r="F35" s="537"/>
      <c r="G35" s="537"/>
      <c r="H35" s="537"/>
      <c r="I35" s="537"/>
      <c r="J35" s="537"/>
      <c r="K35" s="537"/>
      <c r="L35" s="537"/>
      <c r="M35" s="537"/>
      <c r="N35" s="537"/>
      <c r="O35" s="537"/>
    </row>
    <row r="36" spans="1:15" ht="15">
      <c r="A36" s="538"/>
      <c r="B36" s="537"/>
      <c r="C36" s="537"/>
      <c r="D36" s="537"/>
      <c r="E36" s="537"/>
      <c r="F36" s="537"/>
      <c r="G36" s="537"/>
      <c r="H36" s="537"/>
      <c r="I36" s="537"/>
      <c r="J36" s="537"/>
      <c r="K36" s="537"/>
      <c r="L36" s="537"/>
      <c r="M36" s="537"/>
      <c r="N36" s="537"/>
      <c r="O36" s="537"/>
    </row>
    <row r="44" spans="1:15" s="540" customFormat="1"/>
    <row r="45" spans="1:15" s="540" customFormat="1"/>
    <row r="55" spans="1:16" ht="15">
      <c r="A55" s="756" t="s">
        <v>582</v>
      </c>
      <c r="B55" s="756"/>
      <c r="C55" s="756"/>
      <c r="D55" s="756"/>
      <c r="E55" s="756"/>
      <c r="F55" s="756"/>
      <c r="G55" s="756"/>
      <c r="H55" s="756"/>
      <c r="I55" s="756"/>
      <c r="J55" s="756"/>
      <c r="K55" s="756"/>
      <c r="L55" s="756"/>
      <c r="M55" s="756"/>
      <c r="N55" s="756"/>
      <c r="O55" s="756"/>
    </row>
    <row r="56" spans="1:16" ht="15">
      <c r="A56" s="538"/>
      <c r="B56" s="537"/>
      <c r="C56" s="537"/>
      <c r="D56" s="537"/>
      <c r="E56" s="537"/>
      <c r="F56" s="537"/>
      <c r="G56" s="537"/>
      <c r="H56" s="537"/>
      <c r="I56" s="537"/>
      <c r="J56" s="537"/>
      <c r="K56" s="537"/>
      <c r="L56" s="537"/>
      <c r="M56" s="537"/>
      <c r="N56" s="738"/>
      <c r="O56" s="738"/>
    </row>
    <row r="57" spans="1:16" ht="15">
      <c r="A57" s="739" t="s">
        <v>647</v>
      </c>
      <c r="B57" s="739"/>
      <c r="C57" s="739"/>
      <c r="D57" s="739"/>
      <c r="E57" s="739"/>
      <c r="F57" s="739"/>
      <c r="G57" s="739"/>
      <c r="H57" s="739"/>
      <c r="I57" s="739"/>
      <c r="J57" s="739"/>
      <c r="K57" s="739"/>
      <c r="L57" s="739"/>
      <c r="M57" s="739"/>
      <c r="N57" s="739"/>
      <c r="O57" s="739"/>
    </row>
    <row r="58" spans="1:16" ht="15">
      <c r="A58" s="739" t="s">
        <v>628</v>
      </c>
      <c r="B58" s="739"/>
      <c r="C58" s="739"/>
      <c r="D58" s="739"/>
      <c r="E58" s="739"/>
      <c r="F58" s="739"/>
      <c r="G58" s="739"/>
      <c r="H58" s="739"/>
      <c r="I58" s="739"/>
      <c r="J58" s="739"/>
      <c r="K58" s="739"/>
      <c r="L58" s="739"/>
      <c r="M58" s="739"/>
      <c r="N58" s="739"/>
      <c r="O58" s="739"/>
    </row>
    <row r="59" spans="1:16" ht="15">
      <c r="A59" s="537"/>
      <c r="B59" s="537"/>
      <c r="C59" s="537"/>
      <c r="D59" s="537"/>
      <c r="E59" s="537"/>
      <c r="F59" s="537"/>
      <c r="G59" s="537"/>
      <c r="H59" s="537"/>
      <c r="I59" s="537"/>
      <c r="J59" s="537"/>
      <c r="K59" s="537"/>
      <c r="L59" s="537"/>
      <c r="M59" s="537"/>
      <c r="N59" s="537"/>
      <c r="O59" s="537"/>
    </row>
    <row r="60" spans="1:16" ht="15">
      <c r="A60" s="538" t="s">
        <v>648</v>
      </c>
      <c r="B60" s="537"/>
      <c r="C60" s="537"/>
      <c r="D60" s="537"/>
      <c r="E60" s="537"/>
      <c r="F60" s="537"/>
      <c r="G60" s="537"/>
      <c r="H60" s="537"/>
      <c r="I60" s="537"/>
      <c r="J60" s="537"/>
      <c r="K60" s="537"/>
      <c r="L60" s="537"/>
      <c r="M60" s="537"/>
      <c r="N60" s="537"/>
      <c r="O60" s="537"/>
    </row>
    <row r="61" spans="1:16" ht="15">
      <c r="A61" s="538"/>
      <c r="B61" s="537"/>
      <c r="C61" s="537"/>
      <c r="D61" s="537"/>
      <c r="E61" s="537"/>
      <c r="F61" s="537"/>
      <c r="G61" s="537"/>
      <c r="H61" s="537"/>
      <c r="I61" s="537"/>
      <c r="J61" s="537"/>
      <c r="K61" s="537"/>
      <c r="L61" s="537"/>
      <c r="M61" s="537"/>
      <c r="N61" s="537"/>
      <c r="O61" s="537"/>
    </row>
    <row r="62" spans="1:16" ht="15">
      <c r="A62" s="538" t="s">
        <v>649</v>
      </c>
      <c r="B62" s="537"/>
      <c r="C62" s="537"/>
      <c r="D62" s="537"/>
      <c r="E62" s="537"/>
      <c r="F62" s="537"/>
      <c r="G62" s="537"/>
      <c r="H62" s="537"/>
      <c r="I62" s="537"/>
      <c r="J62" s="537"/>
      <c r="K62" s="537"/>
      <c r="L62" s="537"/>
      <c r="M62" s="537"/>
      <c r="N62" s="537"/>
      <c r="O62" s="537"/>
      <c r="P62" s="534"/>
    </row>
    <row r="63" spans="1:16" ht="15" customHeight="1">
      <c r="A63" s="740" t="s">
        <v>630</v>
      </c>
      <c r="B63" s="540"/>
      <c r="C63" s="743" t="s">
        <v>631</v>
      </c>
      <c r="D63" s="744"/>
      <c r="E63" s="744"/>
      <c r="F63" s="744"/>
      <c r="G63" s="745"/>
      <c r="H63" s="743" t="s">
        <v>632</v>
      </c>
      <c r="I63" s="744"/>
      <c r="J63" s="744"/>
      <c r="K63" s="744"/>
      <c r="L63" s="745"/>
      <c r="M63" s="740" t="s">
        <v>633</v>
      </c>
      <c r="N63" s="746" t="s">
        <v>634</v>
      </c>
      <c r="O63" s="746" t="s">
        <v>635</v>
      </c>
    </row>
    <row r="64" spans="1:16" ht="15">
      <c r="A64" s="741"/>
      <c r="B64" s="540"/>
      <c r="C64" s="747" t="s">
        <v>636</v>
      </c>
      <c r="D64" s="749" t="s">
        <v>637</v>
      </c>
      <c r="E64" s="751" t="s">
        <v>638</v>
      </c>
      <c r="F64" s="752"/>
      <c r="G64" s="753"/>
      <c r="H64" s="747" t="s">
        <v>636</v>
      </c>
      <c r="I64" s="749" t="s">
        <v>637</v>
      </c>
      <c r="J64" s="751" t="s">
        <v>638</v>
      </c>
      <c r="K64" s="752"/>
      <c r="L64" s="753"/>
      <c r="M64" s="741"/>
      <c r="N64" s="741"/>
      <c r="O64" s="741"/>
    </row>
    <row r="65" spans="1:15" ht="30">
      <c r="A65" s="742"/>
      <c r="B65" s="540"/>
      <c r="C65" s="748"/>
      <c r="D65" s="750"/>
      <c r="E65" s="541" t="s">
        <v>639</v>
      </c>
      <c r="F65" s="542" t="s">
        <v>640</v>
      </c>
      <c r="G65" s="543" t="s">
        <v>641</v>
      </c>
      <c r="H65" s="748"/>
      <c r="I65" s="750"/>
      <c r="J65" s="541" t="s">
        <v>639</v>
      </c>
      <c r="K65" s="542" t="s">
        <v>640</v>
      </c>
      <c r="L65" s="543" t="s">
        <v>641</v>
      </c>
      <c r="M65" s="742"/>
      <c r="N65" s="742"/>
      <c r="O65" s="742"/>
    </row>
    <row r="66" spans="1:15">
      <c r="A66" s="563"/>
      <c r="B66" s="563"/>
      <c r="C66" s="563"/>
      <c r="D66" s="563"/>
      <c r="E66" s="563"/>
      <c r="F66" s="563"/>
      <c r="G66" s="563"/>
      <c r="H66" s="563"/>
      <c r="I66" s="564"/>
      <c r="J66" s="604"/>
      <c r="K66" s="604"/>
      <c r="L66" s="604"/>
      <c r="M66" s="605"/>
      <c r="N66" s="565"/>
      <c r="O66" s="606"/>
    </row>
    <row r="67" spans="1:15">
      <c r="A67" s="563"/>
      <c r="B67" s="563"/>
      <c r="C67" s="563"/>
      <c r="D67" s="563"/>
      <c r="E67" s="563"/>
      <c r="F67" s="563"/>
      <c r="G67" s="563"/>
      <c r="H67" s="563"/>
      <c r="I67" s="564"/>
      <c r="J67" s="604"/>
      <c r="K67" s="604"/>
      <c r="L67" s="604"/>
      <c r="M67" s="605"/>
      <c r="N67" s="565"/>
      <c r="O67" s="606"/>
    </row>
    <row r="68" spans="1:15">
      <c r="A68" s="563"/>
      <c r="B68" s="563"/>
      <c r="C68" s="563"/>
      <c r="D68" s="563"/>
      <c r="E68" s="563"/>
      <c r="F68" s="563"/>
      <c r="G68" s="563"/>
      <c r="H68" s="563"/>
      <c r="I68" s="564"/>
      <c r="J68" s="604"/>
      <c r="K68" s="604"/>
      <c r="L68" s="604"/>
      <c r="M68" s="605"/>
      <c r="N68" s="565"/>
      <c r="O68" s="606"/>
    </row>
    <row r="69" spans="1:15">
      <c r="A69" s="563"/>
      <c r="B69" s="563"/>
      <c r="C69" s="563"/>
      <c r="D69" s="563"/>
      <c r="E69" s="563"/>
      <c r="F69" s="563"/>
      <c r="G69" s="563"/>
      <c r="H69" s="563"/>
      <c r="I69" s="564"/>
      <c r="J69" s="604"/>
      <c r="K69" s="604"/>
      <c r="L69" s="604"/>
      <c r="M69" s="605"/>
      <c r="N69" s="565"/>
      <c r="O69" s="606"/>
    </row>
    <row r="70" spans="1:15">
      <c r="A70" s="563"/>
      <c r="B70" s="563"/>
      <c r="C70" s="563"/>
      <c r="D70" s="563"/>
      <c r="E70" s="563"/>
      <c r="F70" s="563"/>
      <c r="G70" s="563"/>
      <c r="H70" s="563"/>
      <c r="I70" s="564"/>
      <c r="J70" s="604"/>
      <c r="K70" s="604"/>
      <c r="L70" s="604"/>
      <c r="M70" s="605"/>
      <c r="N70" s="565"/>
      <c r="O70" s="606"/>
    </row>
    <row r="71" spans="1:15">
      <c r="A71" s="563"/>
      <c r="B71" s="563"/>
      <c r="C71" s="563"/>
      <c r="D71" s="563"/>
      <c r="E71" s="563"/>
      <c r="F71" s="563"/>
      <c r="G71" s="563"/>
      <c r="H71" s="563"/>
      <c r="I71" s="564"/>
      <c r="J71" s="604"/>
      <c r="K71" s="604"/>
      <c r="L71" s="604"/>
      <c r="M71" s="605"/>
      <c r="N71" s="565"/>
      <c r="O71" s="606"/>
    </row>
    <row r="72" spans="1:15">
      <c r="A72" s="563"/>
      <c r="B72" s="563"/>
      <c r="C72" s="563"/>
      <c r="D72" s="563"/>
      <c r="E72" s="563"/>
      <c r="F72" s="563"/>
      <c r="G72" s="563"/>
      <c r="H72" s="563"/>
      <c r="I72" s="564"/>
      <c r="J72" s="604"/>
      <c r="K72" s="604"/>
      <c r="L72" s="604"/>
      <c r="M72" s="605"/>
      <c r="N72" s="565"/>
      <c r="O72" s="606"/>
    </row>
    <row r="73" spans="1:15">
      <c r="A73" s="563"/>
      <c r="B73" s="563"/>
      <c r="C73" s="563"/>
      <c r="D73" s="563"/>
      <c r="E73" s="563"/>
      <c r="F73" s="563"/>
      <c r="G73" s="563"/>
      <c r="H73" s="563"/>
      <c r="I73" s="564"/>
      <c r="J73" s="604"/>
      <c r="K73" s="604"/>
      <c r="L73" s="604"/>
      <c r="M73" s="605"/>
      <c r="N73" s="565"/>
      <c r="O73" s="606"/>
    </row>
    <row r="74" spans="1:15">
      <c r="A74" s="563"/>
      <c r="B74" s="563"/>
      <c r="C74" s="563"/>
      <c r="D74" s="563"/>
      <c r="E74" s="563"/>
      <c r="F74" s="563"/>
      <c r="G74" s="563"/>
      <c r="H74" s="563"/>
      <c r="I74" s="564"/>
      <c r="J74" s="604"/>
      <c r="K74" s="604"/>
      <c r="L74" s="604"/>
      <c r="M74" s="605"/>
      <c r="N74" s="565"/>
      <c r="O74" s="606"/>
    </row>
    <row r="75" spans="1:15">
      <c r="A75" s="563"/>
      <c r="B75" s="563"/>
      <c r="C75" s="563"/>
      <c r="D75" s="563"/>
      <c r="E75" s="563"/>
      <c r="F75" s="563"/>
      <c r="G75" s="563"/>
      <c r="H75" s="563"/>
      <c r="I75" s="564"/>
      <c r="J75" s="604"/>
      <c r="K75" s="604"/>
      <c r="L75" s="604"/>
      <c r="M75" s="605"/>
      <c r="N75" s="565"/>
      <c r="O75" s="606"/>
    </row>
    <row r="76" spans="1:15">
      <c r="A76" s="563"/>
      <c r="B76" s="563"/>
      <c r="C76" s="563"/>
      <c r="D76" s="563"/>
      <c r="E76" s="563"/>
      <c r="F76" s="563"/>
      <c r="G76" s="563"/>
      <c r="H76" s="563"/>
      <c r="I76" s="564"/>
      <c r="J76" s="604"/>
      <c r="K76" s="604"/>
      <c r="L76" s="604"/>
      <c r="M76" s="605"/>
      <c r="N76" s="565"/>
      <c r="O76" s="606"/>
    </row>
    <row r="77" spans="1:15">
      <c r="A77" s="563"/>
      <c r="B77" s="563"/>
      <c r="C77" s="563"/>
      <c r="D77" s="563"/>
      <c r="E77" s="563"/>
      <c r="F77" s="563"/>
      <c r="G77" s="563"/>
      <c r="H77" s="563"/>
      <c r="I77" s="564"/>
      <c r="J77" s="604"/>
      <c r="K77" s="604"/>
      <c r="L77" s="604"/>
      <c r="M77" s="605"/>
      <c r="N77" s="565"/>
      <c r="O77" s="606"/>
    </row>
    <row r="78" spans="1:15">
      <c r="A78" s="563"/>
      <c r="B78" s="563"/>
      <c r="C78" s="563"/>
      <c r="D78" s="563"/>
      <c r="E78" s="563"/>
      <c r="F78" s="563"/>
      <c r="G78" s="563"/>
      <c r="H78" s="563"/>
      <c r="I78" s="564"/>
      <c r="J78" s="604"/>
      <c r="K78" s="604"/>
      <c r="L78" s="604"/>
      <c r="M78" s="605"/>
      <c r="N78" s="565"/>
      <c r="O78" s="606"/>
    </row>
    <row r="79" spans="1:15">
      <c r="A79" s="563"/>
      <c r="B79" s="563"/>
      <c r="C79" s="563"/>
      <c r="D79" s="563"/>
      <c r="E79" s="563"/>
      <c r="F79" s="563"/>
      <c r="G79" s="563"/>
      <c r="H79" s="563"/>
      <c r="I79" s="564"/>
      <c r="J79" s="604"/>
      <c r="K79" s="604"/>
      <c r="L79" s="604"/>
      <c r="M79" s="605"/>
      <c r="N79" s="565"/>
      <c r="O79" s="606"/>
    </row>
    <row r="80" spans="1:15">
      <c r="A80" s="563"/>
      <c r="B80" s="563"/>
      <c r="C80" s="563"/>
      <c r="D80" s="563"/>
      <c r="E80" s="563"/>
      <c r="F80" s="563"/>
      <c r="G80" s="563"/>
      <c r="H80" s="563"/>
      <c r="I80" s="564"/>
      <c r="J80" s="604"/>
      <c r="K80" s="604"/>
      <c r="L80" s="604"/>
      <c r="M80" s="605"/>
      <c r="N80" s="565"/>
      <c r="O80" s="606"/>
    </row>
    <row r="81" spans="1:15">
      <c r="A81" s="563"/>
      <c r="B81" s="563"/>
      <c r="C81" s="563"/>
      <c r="D81" s="563"/>
      <c r="E81" s="563"/>
      <c r="F81" s="563"/>
      <c r="G81" s="563"/>
      <c r="H81" s="563"/>
      <c r="I81" s="564"/>
      <c r="J81" s="604"/>
      <c r="K81" s="604"/>
      <c r="L81" s="604"/>
      <c r="M81" s="605"/>
      <c r="N81" s="565"/>
      <c r="O81" s="606"/>
    </row>
    <row r="82" spans="1:15">
      <c r="A82" s="563"/>
      <c r="B82" s="563"/>
      <c r="C82" s="563"/>
      <c r="D82" s="563"/>
      <c r="E82" s="563"/>
      <c r="F82" s="563"/>
      <c r="G82" s="563"/>
      <c r="H82" s="563"/>
      <c r="I82" s="564"/>
      <c r="J82" s="604"/>
      <c r="K82" s="604"/>
      <c r="L82" s="604"/>
      <c r="M82" s="605"/>
      <c r="N82" s="565"/>
      <c r="O82" s="606"/>
    </row>
    <row r="83" spans="1:15">
      <c r="A83" s="563"/>
      <c r="B83" s="563"/>
      <c r="C83" s="563"/>
      <c r="D83" s="563"/>
      <c r="E83" s="563"/>
      <c r="F83" s="563"/>
      <c r="G83" s="563"/>
      <c r="H83" s="563"/>
      <c r="I83" s="564"/>
      <c r="J83" s="604"/>
      <c r="K83" s="604"/>
      <c r="L83" s="604"/>
      <c r="M83" s="605"/>
      <c r="N83" s="565"/>
      <c r="O83" s="606"/>
    </row>
    <row r="84" spans="1:15">
      <c r="A84" s="563"/>
      <c r="B84" s="563"/>
      <c r="C84" s="563"/>
      <c r="D84" s="563"/>
      <c r="E84" s="563"/>
      <c r="F84" s="563"/>
      <c r="G84" s="563"/>
      <c r="H84" s="563"/>
      <c r="I84" s="564"/>
      <c r="J84" s="604"/>
      <c r="K84" s="604"/>
      <c r="L84" s="604"/>
      <c r="M84" s="605"/>
      <c r="N84" s="565"/>
      <c r="O84" s="606"/>
    </row>
    <row r="85" spans="1:15">
      <c r="A85" s="563"/>
      <c r="B85" s="563"/>
      <c r="C85" s="563"/>
      <c r="D85" s="563"/>
      <c r="E85" s="563"/>
      <c r="F85" s="563"/>
      <c r="G85" s="563"/>
      <c r="H85" s="563"/>
      <c r="I85" s="564"/>
      <c r="J85" s="604"/>
      <c r="K85" s="604"/>
      <c r="L85" s="604"/>
      <c r="M85" s="605"/>
      <c r="N85" s="565"/>
      <c r="O85" s="606"/>
    </row>
    <row r="86" spans="1:15">
      <c r="A86" s="563"/>
      <c r="B86" s="563"/>
      <c r="C86" s="563"/>
      <c r="D86" s="563"/>
      <c r="E86" s="563"/>
      <c r="F86" s="563"/>
      <c r="G86" s="563"/>
      <c r="H86" s="563"/>
      <c r="I86" s="564"/>
      <c r="J86" s="604"/>
      <c r="K86" s="604"/>
      <c r="L86" s="604"/>
      <c r="M86" s="605"/>
      <c r="N86" s="565"/>
      <c r="O86" s="606"/>
    </row>
    <row r="87" spans="1:15">
      <c r="A87" s="563"/>
      <c r="B87" s="563"/>
      <c r="C87" s="563"/>
      <c r="D87" s="563"/>
      <c r="E87" s="563"/>
      <c r="F87" s="563"/>
      <c r="G87" s="563"/>
      <c r="H87" s="563"/>
      <c r="I87" s="564"/>
      <c r="J87" s="604"/>
      <c r="K87" s="604"/>
      <c r="L87" s="604"/>
      <c r="M87" s="605"/>
      <c r="N87" s="565"/>
      <c r="O87" s="606"/>
    </row>
    <row r="88" spans="1:15">
      <c r="A88" s="563"/>
      <c r="B88" s="563"/>
      <c r="C88" s="563"/>
      <c r="D88" s="563"/>
      <c r="E88" s="563"/>
      <c r="F88" s="563"/>
      <c r="G88" s="563"/>
      <c r="H88" s="563"/>
      <c r="I88" s="564"/>
      <c r="J88" s="604"/>
      <c r="K88" s="604"/>
      <c r="L88" s="604"/>
      <c r="M88" s="605"/>
      <c r="N88" s="565"/>
      <c r="O88" s="606"/>
    </row>
    <row r="89" spans="1:15">
      <c r="A89" s="563"/>
      <c r="B89" s="563"/>
      <c r="C89" s="563"/>
      <c r="D89" s="563"/>
      <c r="E89" s="563"/>
      <c r="F89" s="563"/>
      <c r="G89" s="563"/>
      <c r="H89" s="563"/>
      <c r="I89" s="564"/>
      <c r="J89" s="604"/>
      <c r="K89" s="604"/>
      <c r="L89" s="604"/>
      <c r="M89" s="605"/>
      <c r="N89" s="565"/>
      <c r="O89" s="606"/>
    </row>
    <row r="90" spans="1:15">
      <c r="A90" s="563"/>
      <c r="B90" s="563"/>
      <c r="C90" s="563"/>
      <c r="D90" s="563"/>
      <c r="E90" s="563"/>
      <c r="F90" s="563"/>
      <c r="G90" s="563"/>
      <c r="H90" s="563"/>
      <c r="I90" s="564"/>
      <c r="J90" s="604"/>
      <c r="K90" s="604"/>
      <c r="L90" s="604"/>
      <c r="M90" s="605"/>
      <c r="N90" s="565"/>
      <c r="O90" s="606"/>
    </row>
    <row r="91" spans="1:15">
      <c r="A91" s="563"/>
      <c r="B91" s="563"/>
      <c r="C91" s="563"/>
      <c r="D91" s="563"/>
      <c r="E91" s="563"/>
      <c r="F91" s="563"/>
      <c r="G91" s="563"/>
      <c r="H91" s="563"/>
      <c r="I91" s="564"/>
      <c r="J91" s="604"/>
      <c r="K91" s="604"/>
      <c r="L91" s="604"/>
      <c r="M91" s="605"/>
      <c r="N91" s="565"/>
      <c r="O91" s="606"/>
    </row>
    <row r="92" spans="1:15">
      <c r="A92" s="563"/>
      <c r="B92" s="563"/>
      <c r="C92" s="563"/>
      <c r="D92" s="563"/>
      <c r="E92" s="563"/>
      <c r="F92" s="563"/>
      <c r="G92" s="563"/>
      <c r="H92" s="563"/>
      <c r="I92" s="564"/>
      <c r="J92" s="604"/>
      <c r="K92" s="604"/>
      <c r="L92" s="604"/>
      <c r="M92" s="605"/>
      <c r="N92" s="565"/>
      <c r="O92" s="606"/>
    </row>
    <row r="93" spans="1:15">
      <c r="A93" s="563"/>
      <c r="B93" s="563"/>
      <c r="C93" s="563"/>
      <c r="D93" s="563"/>
      <c r="E93" s="563"/>
      <c r="F93" s="563"/>
      <c r="G93" s="563"/>
      <c r="H93" s="563"/>
      <c r="I93" s="564"/>
      <c r="J93" s="604"/>
      <c r="K93" s="604"/>
      <c r="L93" s="604"/>
      <c r="M93" s="605"/>
      <c r="N93" s="565"/>
      <c r="O93" s="606"/>
    </row>
    <row r="94" spans="1:15">
      <c r="A94" s="563"/>
      <c r="B94" s="563"/>
      <c r="C94" s="563"/>
      <c r="D94" s="563"/>
      <c r="E94" s="563"/>
      <c r="F94" s="563"/>
      <c r="G94" s="563"/>
      <c r="H94" s="563"/>
      <c r="I94" s="564"/>
      <c r="J94" s="604"/>
      <c r="K94" s="604"/>
      <c r="L94" s="604"/>
      <c r="M94" s="605"/>
      <c r="N94" s="565"/>
      <c r="O94" s="606"/>
    </row>
    <row r="95" spans="1:15">
      <c r="A95" s="563"/>
      <c r="B95" s="563"/>
      <c r="C95" s="563"/>
      <c r="D95" s="563"/>
      <c r="E95" s="563"/>
      <c r="F95" s="563"/>
      <c r="G95" s="563"/>
      <c r="H95" s="563"/>
      <c r="I95" s="564"/>
      <c r="J95" s="604"/>
      <c r="K95" s="604"/>
      <c r="L95" s="604"/>
      <c r="M95" s="605"/>
      <c r="N95" s="565"/>
      <c r="O95" s="606"/>
    </row>
    <row r="96" spans="1:15">
      <c r="A96" s="563"/>
      <c r="B96" s="563"/>
      <c r="C96" s="563"/>
      <c r="D96" s="563"/>
      <c r="E96" s="563"/>
      <c r="F96" s="563"/>
      <c r="G96" s="563"/>
      <c r="H96" s="563"/>
      <c r="I96" s="564"/>
      <c r="J96" s="604"/>
      <c r="K96" s="604"/>
      <c r="L96" s="604"/>
      <c r="M96" s="605"/>
      <c r="N96" s="565"/>
      <c r="O96" s="606"/>
    </row>
    <row r="97" spans="1:15">
      <c r="A97" s="563"/>
      <c r="B97" s="563"/>
      <c r="C97" s="563"/>
      <c r="D97" s="563"/>
      <c r="E97" s="563"/>
      <c r="F97" s="563"/>
      <c r="G97" s="563"/>
      <c r="H97" s="563"/>
      <c r="I97" s="564"/>
      <c r="J97" s="604"/>
      <c r="K97" s="604"/>
      <c r="L97" s="604"/>
      <c r="M97" s="605"/>
      <c r="N97" s="565"/>
      <c r="O97" s="606"/>
    </row>
    <row r="98" spans="1:15">
      <c r="A98" s="563"/>
      <c r="B98" s="563"/>
      <c r="C98" s="563"/>
      <c r="D98" s="563"/>
      <c r="E98" s="563"/>
      <c r="F98" s="563"/>
      <c r="G98" s="563"/>
      <c r="H98" s="563"/>
      <c r="I98" s="564"/>
      <c r="J98" s="604"/>
      <c r="K98" s="604"/>
      <c r="L98" s="604"/>
      <c r="M98" s="605"/>
      <c r="N98" s="565"/>
      <c r="O98" s="606"/>
    </row>
    <row r="99" spans="1:15">
      <c r="A99" s="563"/>
      <c r="B99" s="563"/>
      <c r="C99" s="563"/>
      <c r="D99" s="563"/>
      <c r="E99" s="563"/>
      <c r="F99" s="563"/>
      <c r="G99" s="563"/>
      <c r="H99" s="563"/>
      <c r="I99" s="564"/>
      <c r="J99" s="604"/>
      <c r="K99" s="604"/>
      <c r="L99" s="604"/>
      <c r="M99" s="605"/>
      <c r="N99" s="565"/>
      <c r="O99" s="606"/>
    </row>
    <row r="100" spans="1:15">
      <c r="A100" s="563"/>
      <c r="B100" s="563"/>
      <c r="C100" s="563"/>
      <c r="D100" s="563"/>
      <c r="E100" s="563"/>
      <c r="F100" s="563"/>
      <c r="G100" s="563"/>
      <c r="H100" s="563"/>
      <c r="I100" s="564"/>
      <c r="J100" s="604"/>
      <c r="K100" s="604"/>
      <c r="L100" s="604"/>
      <c r="M100" s="605"/>
      <c r="N100" s="565"/>
      <c r="O100" s="606"/>
    </row>
    <row r="101" spans="1:15">
      <c r="A101" s="563"/>
      <c r="B101" s="563"/>
      <c r="C101" s="563"/>
      <c r="D101" s="563"/>
      <c r="E101" s="563"/>
      <c r="F101" s="563"/>
      <c r="G101" s="563"/>
      <c r="H101" s="563"/>
      <c r="I101" s="564"/>
      <c r="J101" s="604"/>
      <c r="K101" s="604"/>
      <c r="L101" s="604"/>
      <c r="M101" s="605"/>
      <c r="N101" s="565"/>
      <c r="O101" s="606"/>
    </row>
    <row r="102" spans="1:15">
      <c r="A102" s="563"/>
      <c r="B102" s="563"/>
      <c r="C102" s="563"/>
      <c r="D102" s="563"/>
      <c r="E102" s="563"/>
      <c r="F102" s="563"/>
      <c r="G102" s="563"/>
      <c r="H102" s="563"/>
      <c r="I102" s="564"/>
      <c r="J102" s="604"/>
      <c r="K102" s="604"/>
      <c r="L102" s="604"/>
      <c r="M102" s="605"/>
      <c r="N102" s="565"/>
      <c r="O102" s="606"/>
    </row>
    <row r="103" spans="1:15">
      <c r="A103" s="563"/>
      <c r="B103" s="563"/>
      <c r="C103" s="563"/>
      <c r="D103" s="563"/>
      <c r="E103" s="563"/>
      <c r="F103" s="563"/>
      <c r="G103" s="563"/>
      <c r="H103" s="563"/>
      <c r="I103" s="564"/>
      <c r="J103" s="604"/>
      <c r="K103" s="604"/>
      <c r="L103" s="604"/>
      <c r="M103" s="605"/>
      <c r="N103" s="565"/>
      <c r="O103" s="606"/>
    </row>
    <row r="104" spans="1:15">
      <c r="A104" s="563"/>
      <c r="B104" s="563"/>
      <c r="C104" s="563"/>
      <c r="D104" s="563"/>
      <c r="E104" s="563"/>
      <c r="F104" s="563"/>
      <c r="G104" s="563"/>
      <c r="H104" s="563"/>
      <c r="I104" s="564"/>
      <c r="J104" s="604"/>
      <c r="K104" s="604"/>
      <c r="L104" s="604"/>
      <c r="M104" s="605"/>
      <c r="N104" s="565"/>
      <c r="O104" s="606"/>
    </row>
    <row r="105" spans="1:15">
      <c r="A105" s="563"/>
      <c r="B105" s="563"/>
      <c r="C105" s="563"/>
      <c r="D105" s="563"/>
      <c r="E105" s="563"/>
      <c r="F105" s="563"/>
      <c r="G105" s="563"/>
      <c r="H105" s="563"/>
      <c r="I105" s="564"/>
      <c r="J105" s="604"/>
      <c r="K105" s="604"/>
      <c r="L105" s="604"/>
      <c r="M105" s="605"/>
      <c r="N105" s="565"/>
      <c r="O105" s="606"/>
    </row>
    <row r="106" spans="1:15">
      <c r="A106" s="563"/>
      <c r="B106" s="563"/>
      <c r="C106" s="563"/>
      <c r="D106" s="563"/>
      <c r="E106" s="563"/>
      <c r="F106" s="563"/>
      <c r="G106" s="563"/>
      <c r="H106" s="563"/>
      <c r="I106" s="564"/>
      <c r="J106" s="604"/>
      <c r="K106" s="604"/>
      <c r="L106" s="604"/>
      <c r="M106" s="605"/>
      <c r="N106" s="565"/>
      <c r="O106" s="606"/>
    </row>
    <row r="107" spans="1:15">
      <c r="A107" s="563"/>
      <c r="B107" s="563"/>
      <c r="C107" s="563"/>
      <c r="D107" s="563"/>
      <c r="E107" s="563"/>
      <c r="F107" s="563"/>
      <c r="G107" s="563"/>
      <c r="H107" s="563"/>
      <c r="I107" s="564"/>
      <c r="J107" s="604"/>
      <c r="K107" s="604"/>
      <c r="L107" s="604"/>
      <c r="M107" s="605"/>
      <c r="N107" s="565"/>
      <c r="O107" s="606"/>
    </row>
    <row r="108" spans="1:15">
      <c r="A108" s="556" t="s">
        <v>650</v>
      </c>
      <c r="B108" s="556"/>
      <c r="C108" s="556"/>
      <c r="D108" s="556"/>
      <c r="E108" s="556"/>
      <c r="F108" s="556"/>
      <c r="G108" s="556"/>
      <c r="H108" s="556"/>
      <c r="I108" s="556"/>
      <c r="J108" s="559">
        <f>SUM(J66:J107)</f>
        <v>0</v>
      </c>
      <c r="K108" s="559"/>
      <c r="L108" s="559"/>
      <c r="M108" s="559"/>
      <c r="N108" s="556"/>
      <c r="O108" s="556"/>
    </row>
    <row r="109" spans="1:15">
      <c r="A109" s="566"/>
      <c r="B109" s="566"/>
      <c r="C109" s="566"/>
      <c r="D109" s="566"/>
      <c r="E109" s="566"/>
      <c r="F109" s="566"/>
      <c r="G109" s="566"/>
      <c r="H109" s="566"/>
      <c r="I109" s="566"/>
      <c r="J109" s="567"/>
      <c r="K109" s="567"/>
      <c r="L109" s="567"/>
      <c r="M109" s="567"/>
      <c r="N109" s="566"/>
      <c r="O109" s="566"/>
    </row>
    <row r="110" spans="1:15">
      <c r="A110" s="566"/>
      <c r="B110" s="566"/>
      <c r="C110" s="566"/>
      <c r="D110" s="566"/>
      <c r="E110" s="566"/>
      <c r="F110" s="566"/>
      <c r="G110" s="566"/>
      <c r="H110" s="566"/>
      <c r="I110" s="566"/>
      <c r="J110" s="567"/>
      <c r="K110" s="567"/>
      <c r="L110" s="567"/>
      <c r="M110" s="567"/>
      <c r="N110" s="566"/>
      <c r="O110" s="566"/>
    </row>
    <row r="111" spans="1:15" ht="15">
      <c r="A111" s="756" t="s">
        <v>651</v>
      </c>
      <c r="B111" s="756"/>
      <c r="C111" s="756"/>
      <c r="D111" s="756"/>
      <c r="E111" s="756"/>
      <c r="F111" s="756"/>
      <c r="G111" s="756"/>
      <c r="H111" s="756"/>
      <c r="I111" s="756"/>
      <c r="J111" s="756"/>
      <c r="K111" s="756"/>
      <c r="L111" s="756"/>
      <c r="M111" s="756"/>
      <c r="N111" s="756"/>
      <c r="O111" s="756"/>
    </row>
    <row r="112" spans="1:15" ht="15">
      <c r="A112" s="568"/>
      <c r="B112" s="568"/>
      <c r="C112" s="568"/>
      <c r="D112" s="568"/>
      <c r="E112" s="568"/>
      <c r="F112" s="568"/>
      <c r="G112" s="568"/>
      <c r="H112" s="568"/>
      <c r="I112" s="568"/>
      <c r="J112" s="568"/>
      <c r="K112" s="568"/>
      <c r="L112" s="568"/>
      <c r="M112" s="568"/>
      <c r="N112" s="755"/>
      <c r="O112" s="755"/>
    </row>
    <row r="113" spans="1:15" ht="15">
      <c r="A113" s="739" t="s">
        <v>647</v>
      </c>
      <c r="B113" s="739"/>
      <c r="C113" s="739"/>
      <c r="D113" s="739"/>
      <c r="E113" s="739"/>
      <c r="F113" s="739"/>
      <c r="G113" s="739"/>
      <c r="H113" s="739"/>
      <c r="I113" s="739"/>
      <c r="J113" s="739"/>
      <c r="K113" s="739"/>
      <c r="L113" s="739"/>
      <c r="M113" s="739"/>
      <c r="N113" s="739"/>
      <c r="O113" s="739"/>
    </row>
    <row r="114" spans="1:15" ht="15">
      <c r="A114" s="739" t="s">
        <v>628</v>
      </c>
      <c r="B114" s="739"/>
      <c r="C114" s="739"/>
      <c r="D114" s="739"/>
      <c r="E114" s="739"/>
      <c r="F114" s="739"/>
      <c r="G114" s="739"/>
      <c r="H114" s="739"/>
      <c r="I114" s="739"/>
      <c r="J114" s="739"/>
      <c r="K114" s="739"/>
      <c r="L114" s="739"/>
      <c r="M114" s="739"/>
      <c r="N114" s="739"/>
      <c r="O114" s="739"/>
    </row>
    <row r="115" spans="1:15" ht="15">
      <c r="A115" s="537"/>
      <c r="B115" s="537"/>
      <c r="C115" s="537"/>
      <c r="D115" s="537"/>
      <c r="E115" s="537"/>
      <c r="F115" s="537"/>
      <c r="G115" s="537"/>
      <c r="H115" s="537"/>
      <c r="I115" s="537"/>
      <c r="J115" s="537"/>
      <c r="K115" s="537"/>
      <c r="L115" s="537"/>
      <c r="M115" s="537"/>
      <c r="N115" s="537"/>
      <c r="O115" s="537"/>
    </row>
    <row r="116" spans="1:15" ht="15">
      <c r="A116" s="569" t="s">
        <v>652</v>
      </c>
      <c r="C116" s="570" t="s">
        <v>653</v>
      </c>
    </row>
    <row r="117" spans="1:15" ht="15" customHeight="1">
      <c r="A117" s="740" t="s">
        <v>630</v>
      </c>
      <c r="B117" s="540"/>
      <c r="C117" s="743" t="s">
        <v>631</v>
      </c>
      <c r="D117" s="744"/>
      <c r="E117" s="744"/>
      <c r="F117" s="744"/>
      <c r="G117" s="745"/>
      <c r="H117" s="743" t="s">
        <v>632</v>
      </c>
      <c r="I117" s="744"/>
      <c r="J117" s="744"/>
      <c r="K117" s="744"/>
      <c r="L117" s="745"/>
      <c r="M117" s="740" t="s">
        <v>633</v>
      </c>
      <c r="N117" s="746" t="s">
        <v>634</v>
      </c>
      <c r="O117" s="746" t="s">
        <v>635</v>
      </c>
    </row>
    <row r="118" spans="1:15" ht="15">
      <c r="A118" s="741"/>
      <c r="B118" s="540"/>
      <c r="C118" s="747" t="s">
        <v>636</v>
      </c>
      <c r="D118" s="749" t="s">
        <v>637</v>
      </c>
      <c r="E118" s="751" t="s">
        <v>638</v>
      </c>
      <c r="F118" s="752"/>
      <c r="G118" s="753"/>
      <c r="H118" s="747" t="s">
        <v>636</v>
      </c>
      <c r="I118" s="749" t="s">
        <v>637</v>
      </c>
      <c r="J118" s="751" t="s">
        <v>638</v>
      </c>
      <c r="K118" s="752"/>
      <c r="L118" s="753"/>
      <c r="M118" s="741"/>
      <c r="N118" s="741"/>
      <c r="O118" s="741"/>
    </row>
    <row r="119" spans="1:15" ht="30">
      <c r="A119" s="742"/>
      <c r="B119" s="540"/>
      <c r="C119" s="748"/>
      <c r="D119" s="750"/>
      <c r="E119" s="541" t="s">
        <v>639</v>
      </c>
      <c r="F119" s="542" t="s">
        <v>640</v>
      </c>
      <c r="G119" s="543" t="s">
        <v>641</v>
      </c>
      <c r="H119" s="748"/>
      <c r="I119" s="750"/>
      <c r="J119" s="541" t="s">
        <v>639</v>
      </c>
      <c r="K119" s="542" t="s">
        <v>640</v>
      </c>
      <c r="L119" s="543" t="s">
        <v>641</v>
      </c>
      <c r="M119" s="742"/>
      <c r="N119" s="742"/>
      <c r="O119" s="742"/>
    </row>
    <row r="120" spans="1:15">
      <c r="A120" s="563" t="s">
        <v>642</v>
      </c>
      <c r="B120" s="563"/>
      <c r="C120" s="563" t="s">
        <v>654</v>
      </c>
      <c r="D120" s="547" t="s">
        <v>655</v>
      </c>
      <c r="E120" s="605">
        <v>12210</v>
      </c>
      <c r="F120" s="605"/>
      <c r="G120" s="605"/>
      <c r="H120" s="563"/>
      <c r="I120" s="563"/>
      <c r="J120" s="563"/>
      <c r="K120" s="563"/>
      <c r="L120" s="563"/>
      <c r="M120" s="605"/>
      <c r="N120" s="565" t="s">
        <v>656</v>
      </c>
      <c r="O120" s="607" t="s">
        <v>657</v>
      </c>
    </row>
    <row r="121" spans="1:15">
      <c r="A121" s="563" t="s">
        <v>642</v>
      </c>
      <c r="B121" s="563"/>
      <c r="C121" s="563" t="s">
        <v>654</v>
      </c>
      <c r="D121" s="547" t="s">
        <v>655</v>
      </c>
      <c r="E121" s="605">
        <v>12650</v>
      </c>
      <c r="F121" s="605"/>
      <c r="G121" s="605"/>
      <c r="H121" s="563"/>
      <c r="I121" s="563"/>
      <c r="J121" s="563"/>
      <c r="K121" s="563"/>
      <c r="L121" s="563"/>
      <c r="M121" s="605"/>
      <c r="N121" s="565" t="s">
        <v>656</v>
      </c>
      <c r="O121" s="607" t="s">
        <v>658</v>
      </c>
    </row>
    <row r="122" spans="1:15">
      <c r="A122" s="563" t="s">
        <v>642</v>
      </c>
      <c r="B122" s="563"/>
      <c r="C122" s="563" t="s">
        <v>654</v>
      </c>
      <c r="D122" s="547" t="s">
        <v>655</v>
      </c>
      <c r="E122" s="605">
        <v>8820</v>
      </c>
      <c r="F122" s="605"/>
      <c r="G122" s="605"/>
      <c r="H122" s="563"/>
      <c r="I122" s="563"/>
      <c r="J122" s="563"/>
      <c r="K122" s="563"/>
      <c r="L122" s="563"/>
      <c r="M122" s="605"/>
      <c r="N122" s="565" t="s">
        <v>656</v>
      </c>
      <c r="O122" s="607" t="s">
        <v>659</v>
      </c>
    </row>
    <row r="123" spans="1:15">
      <c r="A123" s="563" t="s">
        <v>642</v>
      </c>
      <c r="B123" s="563"/>
      <c r="C123" s="563" t="s">
        <v>654</v>
      </c>
      <c r="D123" s="547" t="s">
        <v>655</v>
      </c>
      <c r="E123" s="605">
        <v>6160</v>
      </c>
      <c r="F123" s="605"/>
      <c r="G123" s="605"/>
      <c r="H123" s="563"/>
      <c r="I123" s="563"/>
      <c r="J123" s="563"/>
      <c r="K123" s="563"/>
      <c r="L123" s="563"/>
      <c r="M123" s="605"/>
      <c r="N123" s="565" t="s">
        <v>656</v>
      </c>
      <c r="O123" s="607" t="s">
        <v>660</v>
      </c>
    </row>
    <row r="124" spans="1:15">
      <c r="A124" s="563" t="s">
        <v>642</v>
      </c>
      <c r="B124" s="563"/>
      <c r="C124" s="563" t="s">
        <v>654</v>
      </c>
      <c r="D124" s="547" t="s">
        <v>655</v>
      </c>
      <c r="E124" s="605">
        <v>7955</v>
      </c>
      <c r="F124" s="605"/>
      <c r="G124" s="605"/>
      <c r="H124" s="563"/>
      <c r="I124" s="563"/>
      <c r="J124" s="563"/>
      <c r="K124" s="563"/>
      <c r="L124" s="563"/>
      <c r="M124" s="605"/>
      <c r="N124" s="565" t="s">
        <v>656</v>
      </c>
      <c r="O124" s="607" t="s">
        <v>661</v>
      </c>
    </row>
    <row r="125" spans="1:15">
      <c r="A125" s="563" t="s">
        <v>642</v>
      </c>
      <c r="B125" s="563"/>
      <c r="C125" s="563" t="s">
        <v>654</v>
      </c>
      <c r="D125" s="547" t="s">
        <v>655</v>
      </c>
      <c r="E125" s="605">
        <v>13000</v>
      </c>
      <c r="F125" s="605"/>
      <c r="G125" s="605"/>
      <c r="H125" s="563"/>
      <c r="I125" s="563"/>
      <c r="J125" s="563"/>
      <c r="K125" s="563"/>
      <c r="L125" s="563"/>
      <c r="M125" s="605"/>
      <c r="N125" s="565" t="s">
        <v>656</v>
      </c>
      <c r="O125" s="607" t="s">
        <v>662</v>
      </c>
    </row>
    <row r="126" spans="1:15">
      <c r="A126" s="563" t="s">
        <v>642</v>
      </c>
      <c r="B126" s="563"/>
      <c r="C126" s="563" t="s">
        <v>654</v>
      </c>
      <c r="D126" s="547" t="s">
        <v>655</v>
      </c>
      <c r="E126" s="605">
        <v>12210</v>
      </c>
      <c r="F126" s="605"/>
      <c r="G126" s="605"/>
      <c r="H126" s="563"/>
      <c r="I126" s="563"/>
      <c r="J126" s="563"/>
      <c r="K126" s="563"/>
      <c r="L126" s="563"/>
      <c r="M126" s="605"/>
      <c r="N126" s="565" t="s">
        <v>656</v>
      </c>
      <c r="O126" s="607" t="s">
        <v>663</v>
      </c>
    </row>
    <row r="127" spans="1:15">
      <c r="A127" s="563" t="s">
        <v>642</v>
      </c>
      <c r="B127" s="563"/>
      <c r="C127" s="563" t="s">
        <v>654</v>
      </c>
      <c r="D127" s="547" t="s">
        <v>655</v>
      </c>
      <c r="E127" s="605">
        <v>13000</v>
      </c>
      <c r="F127" s="605"/>
      <c r="G127" s="605"/>
      <c r="H127" s="563"/>
      <c r="I127" s="563"/>
      <c r="J127" s="563"/>
      <c r="K127" s="563"/>
      <c r="L127" s="563"/>
      <c r="M127" s="605"/>
      <c r="N127" s="565" t="s">
        <v>656</v>
      </c>
      <c r="O127" s="607" t="s">
        <v>664</v>
      </c>
    </row>
    <row r="128" spans="1:15">
      <c r="A128" s="563" t="s">
        <v>642</v>
      </c>
      <c r="B128" s="563"/>
      <c r="C128" s="563" t="s">
        <v>654</v>
      </c>
      <c r="D128" s="547" t="s">
        <v>655</v>
      </c>
      <c r="E128" s="605">
        <v>7700</v>
      </c>
      <c r="F128" s="605"/>
      <c r="G128" s="605"/>
      <c r="H128" s="563"/>
      <c r="I128" s="563"/>
      <c r="J128" s="563"/>
      <c r="K128" s="563"/>
      <c r="L128" s="563"/>
      <c r="M128" s="605"/>
      <c r="N128" s="565" t="s">
        <v>656</v>
      </c>
      <c r="O128" s="607" t="s">
        <v>665</v>
      </c>
    </row>
    <row r="129" spans="1:15">
      <c r="A129" s="563" t="s">
        <v>642</v>
      </c>
      <c r="B129" s="563"/>
      <c r="C129" s="563" t="s">
        <v>654</v>
      </c>
      <c r="D129" s="547" t="s">
        <v>655</v>
      </c>
      <c r="E129" s="605">
        <v>12420</v>
      </c>
      <c r="F129" s="605"/>
      <c r="G129" s="605"/>
      <c r="H129" s="563"/>
      <c r="I129" s="563"/>
      <c r="J129" s="563"/>
      <c r="K129" s="563"/>
      <c r="L129" s="563"/>
      <c r="M129" s="605"/>
      <c r="N129" s="565" t="s">
        <v>656</v>
      </c>
      <c r="O129" s="607" t="s">
        <v>666</v>
      </c>
    </row>
    <row r="130" spans="1:15">
      <c r="A130" s="563" t="s">
        <v>642</v>
      </c>
      <c r="B130" s="563"/>
      <c r="C130" s="563" t="s">
        <v>654</v>
      </c>
      <c r="D130" s="547" t="s">
        <v>655</v>
      </c>
      <c r="E130" s="605">
        <v>12210</v>
      </c>
      <c r="F130" s="605"/>
      <c r="G130" s="605"/>
      <c r="H130" s="563"/>
      <c r="I130" s="563"/>
      <c r="J130" s="563"/>
      <c r="K130" s="563"/>
      <c r="L130" s="563"/>
      <c r="M130" s="605"/>
      <c r="N130" s="565" t="s">
        <v>656</v>
      </c>
      <c r="O130" s="607" t="s">
        <v>667</v>
      </c>
    </row>
    <row r="131" spans="1:15">
      <c r="A131" s="563" t="s">
        <v>642</v>
      </c>
      <c r="B131" s="563"/>
      <c r="C131" s="563" t="s">
        <v>654</v>
      </c>
      <c r="D131" s="547" t="s">
        <v>655</v>
      </c>
      <c r="E131" s="605">
        <v>13000</v>
      </c>
      <c r="F131" s="605"/>
      <c r="G131" s="605"/>
      <c r="H131" s="563"/>
      <c r="I131" s="563"/>
      <c r="J131" s="563"/>
      <c r="K131" s="563"/>
      <c r="L131" s="563"/>
      <c r="M131" s="605"/>
      <c r="N131" s="565" t="s">
        <v>656</v>
      </c>
      <c r="O131" s="607" t="s">
        <v>668</v>
      </c>
    </row>
    <row r="132" spans="1:15">
      <c r="A132" s="563" t="s">
        <v>642</v>
      </c>
      <c r="B132" s="563"/>
      <c r="C132" s="563" t="s">
        <v>654</v>
      </c>
      <c r="D132" s="547" t="s">
        <v>655</v>
      </c>
      <c r="E132" s="605">
        <v>6500</v>
      </c>
      <c r="F132" s="605"/>
      <c r="G132" s="605"/>
      <c r="H132" s="563"/>
      <c r="I132" s="563"/>
      <c r="J132" s="563"/>
      <c r="K132" s="563"/>
      <c r="L132" s="563"/>
      <c r="M132" s="605"/>
      <c r="N132" s="565" t="s">
        <v>656</v>
      </c>
      <c r="O132" s="607" t="s">
        <v>669</v>
      </c>
    </row>
    <row r="133" spans="1:15">
      <c r="A133" s="563" t="s">
        <v>642</v>
      </c>
      <c r="B133" s="563"/>
      <c r="C133" s="563" t="s">
        <v>654</v>
      </c>
      <c r="D133" s="547" t="s">
        <v>655</v>
      </c>
      <c r="E133" s="605">
        <v>13000</v>
      </c>
      <c r="F133" s="605"/>
      <c r="G133" s="605"/>
      <c r="H133" s="563"/>
      <c r="I133" s="563"/>
      <c r="J133" s="563"/>
      <c r="K133" s="563"/>
      <c r="L133" s="563"/>
      <c r="M133" s="605"/>
      <c r="N133" s="565" t="s">
        <v>656</v>
      </c>
      <c r="O133" s="607" t="s">
        <v>670</v>
      </c>
    </row>
    <row r="134" spans="1:15">
      <c r="A134" s="563" t="s">
        <v>642</v>
      </c>
      <c r="B134" s="563"/>
      <c r="C134" s="563" t="s">
        <v>654</v>
      </c>
      <c r="D134" s="547" t="s">
        <v>655</v>
      </c>
      <c r="E134" s="605">
        <v>13000</v>
      </c>
      <c r="F134" s="605"/>
      <c r="G134" s="605"/>
      <c r="H134" s="563"/>
      <c r="I134" s="563"/>
      <c r="J134" s="563"/>
      <c r="K134" s="563"/>
      <c r="L134" s="563"/>
      <c r="M134" s="605"/>
      <c r="N134" s="565" t="s">
        <v>656</v>
      </c>
      <c r="O134" s="607" t="s">
        <v>671</v>
      </c>
    </row>
    <row r="135" spans="1:15">
      <c r="A135" s="563" t="s">
        <v>642</v>
      </c>
      <c r="B135" s="563"/>
      <c r="C135" s="563" t="s">
        <v>654</v>
      </c>
      <c r="D135" s="547" t="s">
        <v>655</v>
      </c>
      <c r="E135" s="605">
        <v>8666</v>
      </c>
      <c r="F135" s="605"/>
      <c r="G135" s="605"/>
      <c r="H135" s="563"/>
      <c r="I135" s="563"/>
      <c r="J135" s="563"/>
      <c r="K135" s="563"/>
      <c r="L135" s="563"/>
      <c r="M135" s="605"/>
      <c r="N135" s="565" t="s">
        <v>656</v>
      </c>
      <c r="O135" s="607" t="s">
        <v>672</v>
      </c>
    </row>
    <row r="136" spans="1:15">
      <c r="A136" s="563" t="s">
        <v>642</v>
      </c>
      <c r="B136" s="563"/>
      <c r="C136" s="563" t="s">
        <v>654</v>
      </c>
      <c r="D136" s="547" t="s">
        <v>655</v>
      </c>
      <c r="E136" s="605">
        <v>4083</v>
      </c>
      <c r="F136" s="605"/>
      <c r="G136" s="605"/>
      <c r="H136" s="563"/>
      <c r="I136" s="563"/>
      <c r="J136" s="563"/>
      <c r="K136" s="563"/>
      <c r="L136" s="563"/>
      <c r="M136" s="605"/>
      <c r="N136" s="565" t="s">
        <v>656</v>
      </c>
      <c r="O136" s="607" t="s">
        <v>673</v>
      </c>
    </row>
    <row r="137" spans="1:15">
      <c r="A137" s="563"/>
      <c r="B137" s="563"/>
      <c r="C137" s="563"/>
      <c r="D137" s="547"/>
      <c r="E137" s="605"/>
      <c r="F137" s="605"/>
      <c r="G137" s="605"/>
      <c r="H137" s="563"/>
      <c r="I137" s="563"/>
      <c r="J137" s="563"/>
      <c r="K137" s="563"/>
      <c r="L137" s="563"/>
      <c r="M137" s="605"/>
      <c r="N137" s="565"/>
      <c r="O137" s="608"/>
    </row>
    <row r="138" spans="1:15">
      <c r="A138" s="563"/>
      <c r="B138" s="563"/>
      <c r="C138" s="563"/>
      <c r="D138" s="547"/>
      <c r="E138" s="605"/>
      <c r="F138" s="605"/>
      <c r="G138" s="605"/>
      <c r="H138" s="563"/>
      <c r="I138" s="563"/>
      <c r="J138" s="563"/>
      <c r="K138" s="563"/>
      <c r="L138" s="563"/>
      <c r="M138" s="605"/>
      <c r="N138" s="565"/>
      <c r="O138" s="608"/>
    </row>
    <row r="139" spans="1:15">
      <c r="A139" s="563"/>
      <c r="B139" s="563"/>
      <c r="C139" s="563"/>
      <c r="D139" s="547"/>
      <c r="E139" s="605"/>
      <c r="F139" s="605"/>
      <c r="G139" s="605"/>
      <c r="H139" s="563"/>
      <c r="I139" s="563"/>
      <c r="J139" s="563"/>
      <c r="K139" s="563"/>
      <c r="L139" s="563"/>
      <c r="M139" s="605"/>
      <c r="N139" s="565"/>
      <c r="O139" s="608"/>
    </row>
    <row r="140" spans="1:15">
      <c r="A140" s="563"/>
      <c r="B140" s="563"/>
      <c r="C140" s="563"/>
      <c r="D140" s="547"/>
      <c r="E140" s="605"/>
      <c r="F140" s="605"/>
      <c r="G140" s="605"/>
      <c r="H140" s="563"/>
      <c r="I140" s="563"/>
      <c r="J140" s="563"/>
      <c r="K140" s="563"/>
      <c r="L140" s="563"/>
      <c r="M140" s="605"/>
      <c r="N140" s="565"/>
      <c r="O140" s="608"/>
    </row>
    <row r="141" spans="1:15">
      <c r="A141" s="563"/>
      <c r="B141" s="563"/>
      <c r="C141" s="563"/>
      <c r="D141" s="547"/>
      <c r="E141" s="605"/>
      <c r="F141" s="605"/>
      <c r="G141" s="605"/>
      <c r="H141" s="563"/>
      <c r="I141" s="563"/>
      <c r="J141" s="563"/>
      <c r="K141" s="563"/>
      <c r="L141" s="563"/>
      <c r="M141" s="605"/>
      <c r="N141" s="565"/>
      <c r="O141" s="608"/>
    </row>
    <row r="142" spans="1:15">
      <c r="A142" s="563"/>
      <c r="B142" s="563"/>
      <c r="C142" s="563"/>
      <c r="D142" s="547"/>
      <c r="E142" s="605"/>
      <c r="F142" s="605"/>
      <c r="G142" s="605"/>
      <c r="H142" s="563"/>
      <c r="I142" s="563"/>
      <c r="J142" s="563"/>
      <c r="K142" s="563"/>
      <c r="L142" s="563"/>
      <c r="M142" s="605"/>
      <c r="N142" s="565"/>
      <c r="O142" s="608"/>
    </row>
    <row r="143" spans="1:15">
      <c r="A143" s="563"/>
      <c r="B143" s="563"/>
      <c r="C143" s="563"/>
      <c r="D143" s="547"/>
      <c r="E143" s="605"/>
      <c r="F143" s="605"/>
      <c r="G143" s="605"/>
      <c r="H143" s="563"/>
      <c r="I143" s="563"/>
      <c r="J143" s="563"/>
      <c r="K143" s="563"/>
      <c r="L143" s="563"/>
      <c r="M143" s="605"/>
      <c r="N143" s="565"/>
      <c r="O143" s="608"/>
    </row>
    <row r="144" spans="1:15">
      <c r="A144" s="563"/>
      <c r="B144" s="563"/>
      <c r="C144" s="563"/>
      <c r="D144" s="547"/>
      <c r="E144" s="605"/>
      <c r="F144" s="605"/>
      <c r="G144" s="605"/>
      <c r="H144" s="563"/>
      <c r="I144" s="563"/>
      <c r="J144" s="563"/>
      <c r="K144" s="563"/>
      <c r="L144" s="563"/>
      <c r="M144" s="605"/>
      <c r="N144" s="565"/>
      <c r="O144" s="608"/>
    </row>
    <row r="145" spans="1:15">
      <c r="A145" s="563"/>
      <c r="B145" s="563"/>
      <c r="C145" s="546"/>
      <c r="D145" s="547"/>
      <c r="E145" s="605"/>
      <c r="F145" s="605"/>
      <c r="G145" s="605"/>
      <c r="H145" s="563"/>
      <c r="I145" s="563"/>
      <c r="J145" s="563"/>
      <c r="K145" s="563"/>
      <c r="L145" s="563"/>
      <c r="M145" s="605"/>
      <c r="N145" s="565"/>
      <c r="O145" s="608"/>
    </row>
    <row r="146" spans="1:15">
      <c r="A146" s="563"/>
      <c r="B146" s="563"/>
      <c r="C146" s="546"/>
      <c r="D146" s="547"/>
      <c r="E146" s="605"/>
      <c r="F146" s="605"/>
      <c r="G146" s="605"/>
      <c r="H146" s="563"/>
      <c r="I146" s="563"/>
      <c r="J146" s="563"/>
      <c r="K146" s="563"/>
      <c r="L146" s="563"/>
      <c r="M146" s="605"/>
      <c r="N146" s="565"/>
      <c r="O146" s="608"/>
    </row>
    <row r="147" spans="1:15">
      <c r="A147" s="563"/>
      <c r="B147" s="563"/>
      <c r="C147" s="546"/>
      <c r="D147" s="547"/>
      <c r="E147" s="605"/>
      <c r="F147" s="605"/>
      <c r="G147" s="605"/>
      <c r="H147" s="563"/>
      <c r="I147" s="563"/>
      <c r="J147" s="563"/>
      <c r="K147" s="563"/>
      <c r="L147" s="563"/>
      <c r="M147" s="605"/>
      <c r="N147" s="565"/>
      <c r="O147" s="608"/>
    </row>
    <row r="148" spans="1:15">
      <c r="A148" s="563"/>
      <c r="B148" s="563"/>
      <c r="C148" s="546"/>
      <c r="D148" s="547"/>
      <c r="E148" s="605"/>
      <c r="F148" s="605"/>
      <c r="G148" s="605"/>
      <c r="H148" s="563"/>
      <c r="I148" s="563"/>
      <c r="J148" s="563"/>
      <c r="K148" s="563"/>
      <c r="L148" s="563"/>
      <c r="M148" s="605"/>
      <c r="N148" s="565"/>
      <c r="O148" s="608"/>
    </row>
    <row r="149" spans="1:15">
      <c r="A149" s="563"/>
      <c r="B149" s="563"/>
      <c r="C149" s="546"/>
      <c r="D149" s="547"/>
      <c r="E149" s="605"/>
      <c r="F149" s="605"/>
      <c r="G149" s="605"/>
      <c r="H149" s="563"/>
      <c r="I149" s="563"/>
      <c r="J149" s="563"/>
      <c r="K149" s="563"/>
      <c r="L149" s="563"/>
      <c r="M149" s="605"/>
      <c r="N149" s="565"/>
      <c r="O149" s="608"/>
    </row>
    <row r="150" spans="1:15">
      <c r="A150" s="546"/>
      <c r="B150" s="546"/>
      <c r="C150" s="546"/>
      <c r="D150" s="546"/>
      <c r="E150" s="546"/>
      <c r="F150" s="546"/>
      <c r="G150" s="546"/>
      <c r="H150" s="546"/>
      <c r="I150" s="546"/>
      <c r="J150" s="546"/>
      <c r="K150" s="546"/>
      <c r="L150" s="546"/>
      <c r="M150" s="546"/>
      <c r="N150" s="546"/>
      <c r="O150" s="546"/>
    </row>
    <row r="151" spans="1:15">
      <c r="A151" s="546"/>
      <c r="B151" s="546"/>
      <c r="C151" s="546"/>
      <c r="D151" s="546"/>
      <c r="E151" s="546"/>
      <c r="F151" s="546"/>
      <c r="G151" s="546"/>
      <c r="H151" s="546"/>
      <c r="I151" s="546"/>
      <c r="J151" s="546"/>
      <c r="K151" s="546"/>
      <c r="L151" s="546"/>
      <c r="M151" s="546"/>
      <c r="N151" s="546"/>
      <c r="O151" s="546"/>
    </row>
    <row r="152" spans="1:15">
      <c r="A152" s="563"/>
      <c r="B152" s="563"/>
      <c r="C152" s="563"/>
      <c r="D152" s="563"/>
      <c r="E152" s="563"/>
      <c r="F152" s="563"/>
      <c r="G152" s="563"/>
      <c r="H152" s="563"/>
      <c r="I152" s="563"/>
      <c r="J152" s="563"/>
      <c r="K152" s="563"/>
      <c r="L152" s="563"/>
      <c r="M152" s="563"/>
      <c r="N152" s="563"/>
      <c r="O152" s="563"/>
    </row>
    <row r="153" spans="1:15" ht="15" customHeight="1">
      <c r="A153" s="563"/>
      <c r="B153" s="563"/>
      <c r="C153" s="563"/>
      <c r="D153" s="563"/>
      <c r="E153" s="563"/>
      <c r="F153" s="563"/>
      <c r="G153" s="563"/>
      <c r="H153" s="563"/>
      <c r="I153" s="563"/>
      <c r="J153" s="563"/>
      <c r="K153" s="563"/>
      <c r="L153" s="563"/>
      <c r="M153" s="563"/>
      <c r="N153" s="563"/>
      <c r="O153" s="563"/>
    </row>
    <row r="154" spans="1:15" ht="15" customHeight="1">
      <c r="A154" s="563"/>
      <c r="B154" s="563"/>
      <c r="C154" s="563"/>
      <c r="D154" s="563"/>
      <c r="E154" s="563"/>
      <c r="F154" s="563"/>
      <c r="G154" s="563"/>
      <c r="H154" s="563"/>
      <c r="I154" s="563"/>
      <c r="J154" s="563"/>
      <c r="K154" s="563"/>
      <c r="L154" s="563"/>
      <c r="M154" s="563"/>
      <c r="N154" s="563"/>
      <c r="O154" s="563"/>
    </row>
    <row r="155" spans="1:15" ht="15" customHeight="1">
      <c r="A155" s="563"/>
      <c r="B155" s="563"/>
      <c r="C155" s="563"/>
      <c r="D155" s="563"/>
      <c r="E155" s="563"/>
      <c r="F155" s="563"/>
      <c r="G155" s="563"/>
      <c r="H155" s="563"/>
      <c r="I155" s="563"/>
      <c r="J155" s="563"/>
      <c r="K155" s="563"/>
      <c r="L155" s="563"/>
      <c r="M155" s="563"/>
      <c r="N155" s="563"/>
      <c r="O155" s="563"/>
    </row>
    <row r="156" spans="1:15" ht="15" customHeight="1">
      <c r="A156" s="563"/>
      <c r="B156" s="563"/>
      <c r="C156" s="563"/>
      <c r="D156" s="563"/>
      <c r="E156" s="563"/>
      <c r="F156" s="563"/>
      <c r="G156" s="563"/>
      <c r="H156" s="563"/>
      <c r="I156" s="563"/>
      <c r="J156" s="563"/>
      <c r="K156" s="563"/>
      <c r="L156" s="563"/>
      <c r="M156" s="563"/>
      <c r="N156" s="563"/>
      <c r="O156" s="563"/>
    </row>
    <row r="157" spans="1:15" ht="15" customHeight="1">
      <c r="A157" s="563"/>
      <c r="B157" s="563"/>
      <c r="C157" s="563"/>
      <c r="D157" s="563"/>
      <c r="E157" s="563"/>
      <c r="F157" s="563"/>
      <c r="G157" s="563"/>
      <c r="H157" s="563"/>
      <c r="I157" s="563"/>
      <c r="J157" s="563"/>
      <c r="K157" s="563"/>
      <c r="L157" s="563"/>
      <c r="M157" s="563"/>
      <c r="N157" s="563"/>
      <c r="O157" s="563"/>
    </row>
    <row r="158" spans="1:15" ht="15" customHeight="1">
      <c r="A158" s="571" t="s">
        <v>674</v>
      </c>
      <c r="B158" s="546"/>
      <c r="C158" s="556"/>
      <c r="D158" s="556"/>
      <c r="E158" s="559">
        <f>SUM(E120:E157)</f>
        <v>176584</v>
      </c>
      <c r="F158" s="559"/>
      <c r="G158" s="559"/>
      <c r="H158" s="559"/>
      <c r="I158" s="559"/>
      <c r="J158" s="559"/>
      <c r="K158" s="559"/>
      <c r="L158" s="559"/>
      <c r="M158" s="559"/>
      <c r="N158" s="563"/>
      <c r="O158" s="563"/>
    </row>
    <row r="159" spans="1:15" ht="15" customHeight="1"/>
    <row r="161" spans="1:15">
      <c r="C161" s="545" t="s">
        <v>675</v>
      </c>
      <c r="G161" s="572">
        <f>E158</f>
        <v>176584</v>
      </c>
      <c r="H161" s="545" t="s">
        <v>676</v>
      </c>
      <c r="L161" s="573" t="s">
        <v>677</v>
      </c>
    </row>
    <row r="162" spans="1:15">
      <c r="A162" s="574"/>
      <c r="B162" s="574"/>
      <c r="C162" s="574"/>
      <c r="D162" s="574"/>
      <c r="E162" s="574"/>
      <c r="F162" s="574"/>
      <c r="G162" s="574"/>
      <c r="H162" s="574"/>
      <c r="I162" s="574"/>
      <c r="J162" s="574"/>
      <c r="K162" s="574"/>
      <c r="L162" s="574"/>
      <c r="M162" s="574"/>
      <c r="N162" s="574"/>
      <c r="O162" s="574"/>
    </row>
    <row r="163" spans="1:15" ht="15">
      <c r="A163" s="754" t="s">
        <v>678</v>
      </c>
      <c r="B163" s="754"/>
      <c r="C163" s="754"/>
      <c r="D163" s="754"/>
      <c r="E163" s="754"/>
      <c r="F163" s="754"/>
      <c r="G163" s="754"/>
      <c r="H163" s="754"/>
      <c r="I163" s="754"/>
      <c r="J163" s="754"/>
      <c r="K163" s="754"/>
      <c r="L163" s="754"/>
      <c r="M163" s="754"/>
      <c r="N163" s="754"/>
      <c r="O163" s="754"/>
    </row>
    <row r="164" spans="1:15" ht="15">
      <c r="A164" s="575"/>
      <c r="B164" s="575"/>
      <c r="C164" s="575"/>
      <c r="D164" s="575"/>
      <c r="E164" s="575"/>
      <c r="F164" s="575"/>
      <c r="G164" s="575"/>
      <c r="H164" s="575"/>
      <c r="I164" s="575"/>
      <c r="J164" s="575"/>
      <c r="K164" s="575"/>
      <c r="L164" s="575"/>
      <c r="M164" s="575"/>
      <c r="N164" s="738"/>
      <c r="O164" s="738"/>
    </row>
    <row r="165" spans="1:15" ht="15">
      <c r="A165" s="739" t="s">
        <v>647</v>
      </c>
      <c r="B165" s="739"/>
      <c r="C165" s="739"/>
      <c r="D165" s="739"/>
      <c r="E165" s="739"/>
      <c r="F165" s="739"/>
      <c r="G165" s="739"/>
      <c r="H165" s="739"/>
      <c r="I165" s="739"/>
      <c r="J165" s="739"/>
      <c r="K165" s="739"/>
      <c r="L165" s="739"/>
      <c r="M165" s="739"/>
      <c r="N165" s="739"/>
      <c r="O165" s="739"/>
    </row>
    <row r="166" spans="1:15" ht="15">
      <c r="A166" s="739" t="s">
        <v>628</v>
      </c>
      <c r="B166" s="739"/>
      <c r="C166" s="739"/>
      <c r="D166" s="739"/>
      <c r="E166" s="739"/>
      <c r="F166" s="739"/>
      <c r="G166" s="739"/>
      <c r="H166" s="739"/>
      <c r="I166" s="739"/>
      <c r="J166" s="739"/>
      <c r="K166" s="739"/>
      <c r="L166" s="739"/>
      <c r="M166" s="739"/>
      <c r="N166" s="739"/>
      <c r="O166" s="739"/>
    </row>
    <row r="167" spans="1:15" ht="15" customHeight="1">
      <c r="A167" s="576"/>
      <c r="B167" s="577"/>
      <c r="C167" s="577"/>
      <c r="D167" s="577"/>
      <c r="E167" s="577"/>
      <c r="F167" s="577"/>
      <c r="G167" s="577"/>
      <c r="H167" s="577"/>
      <c r="I167" s="577"/>
      <c r="J167" s="577"/>
      <c r="K167" s="577"/>
      <c r="L167" s="577"/>
      <c r="M167" s="577"/>
      <c r="N167" s="577"/>
      <c r="O167" s="577"/>
    </row>
    <row r="168" spans="1:15">
      <c r="A168" s="574"/>
      <c r="B168" s="574"/>
      <c r="C168" s="574"/>
      <c r="D168" s="574"/>
      <c r="E168" s="574"/>
      <c r="F168" s="574"/>
      <c r="G168" s="574"/>
      <c r="H168" s="574"/>
      <c r="I168" s="574"/>
      <c r="J168" s="574"/>
      <c r="K168" s="574"/>
      <c r="L168" s="574"/>
      <c r="M168" s="574"/>
    </row>
    <row r="169" spans="1:15" ht="15">
      <c r="A169" s="578" t="s">
        <v>679</v>
      </c>
      <c r="B169" s="574"/>
      <c r="C169" s="574"/>
      <c r="D169" s="570"/>
      <c r="E169" s="570"/>
      <c r="F169" s="570"/>
      <c r="G169" s="574"/>
      <c r="H169" s="574"/>
      <c r="I169" s="574"/>
      <c r="J169" s="574"/>
      <c r="K169" s="574"/>
      <c r="L169" s="574"/>
      <c r="M169" s="574"/>
    </row>
    <row r="170" spans="1:15" ht="15">
      <c r="A170" s="740" t="s">
        <v>630</v>
      </c>
      <c r="B170" s="540"/>
      <c r="C170" s="743" t="s">
        <v>631</v>
      </c>
      <c r="D170" s="744"/>
      <c r="E170" s="744"/>
      <c r="F170" s="744"/>
      <c r="G170" s="745"/>
      <c r="H170" s="743" t="s">
        <v>632</v>
      </c>
      <c r="I170" s="744"/>
      <c r="J170" s="744"/>
      <c r="K170" s="744"/>
      <c r="L170" s="745"/>
      <c r="M170" s="740" t="s">
        <v>633</v>
      </c>
      <c r="N170" s="746" t="s">
        <v>634</v>
      </c>
      <c r="O170" s="746" t="s">
        <v>635</v>
      </c>
    </row>
    <row r="171" spans="1:15" ht="15">
      <c r="A171" s="741"/>
      <c r="B171" s="540"/>
      <c r="C171" s="747" t="s">
        <v>636</v>
      </c>
      <c r="D171" s="749" t="s">
        <v>637</v>
      </c>
      <c r="E171" s="751" t="s">
        <v>638</v>
      </c>
      <c r="F171" s="752"/>
      <c r="G171" s="753"/>
      <c r="H171" s="747" t="s">
        <v>636</v>
      </c>
      <c r="I171" s="749" t="s">
        <v>637</v>
      </c>
      <c r="J171" s="751" t="s">
        <v>638</v>
      </c>
      <c r="K171" s="752"/>
      <c r="L171" s="753"/>
      <c r="M171" s="741"/>
      <c r="N171" s="741"/>
      <c r="O171" s="741"/>
    </row>
    <row r="172" spans="1:15" ht="30">
      <c r="A172" s="742"/>
      <c r="B172" s="540"/>
      <c r="C172" s="748"/>
      <c r="D172" s="750"/>
      <c r="E172" s="541" t="s">
        <v>639</v>
      </c>
      <c r="F172" s="542" t="s">
        <v>640</v>
      </c>
      <c r="G172" s="543" t="s">
        <v>641</v>
      </c>
      <c r="H172" s="748"/>
      <c r="I172" s="750"/>
      <c r="J172" s="541" t="s">
        <v>639</v>
      </c>
      <c r="K172" s="542" t="s">
        <v>640</v>
      </c>
      <c r="L172" s="543" t="s">
        <v>641</v>
      </c>
      <c r="M172" s="742"/>
      <c r="N172" s="742"/>
      <c r="O172" s="742"/>
    </row>
    <row r="173" spans="1:15" ht="63.75">
      <c r="A173" s="579" t="s">
        <v>642</v>
      </c>
      <c r="B173" s="579"/>
      <c r="C173" s="580" t="s">
        <v>680</v>
      </c>
      <c r="D173" s="581">
        <v>1</v>
      </c>
      <c r="E173" s="609">
        <v>144000</v>
      </c>
      <c r="F173" s="609"/>
      <c r="G173" s="610"/>
      <c r="H173" s="579"/>
      <c r="I173" s="579"/>
      <c r="J173" s="579"/>
      <c r="K173" s="579"/>
      <c r="L173" s="579"/>
      <c r="M173" s="582"/>
      <c r="N173" s="583" t="s">
        <v>656</v>
      </c>
      <c r="O173" s="584" t="s">
        <v>681</v>
      </c>
    </row>
    <row r="174" spans="1:15" ht="63.75">
      <c r="A174" s="579" t="s">
        <v>642</v>
      </c>
      <c r="B174" s="579"/>
      <c r="C174" s="580" t="s">
        <v>680</v>
      </c>
      <c r="D174" s="581">
        <v>1</v>
      </c>
      <c r="E174" s="609">
        <v>102200</v>
      </c>
      <c r="F174" s="609"/>
      <c r="G174" s="610"/>
      <c r="H174" s="579"/>
      <c r="I174" s="579"/>
      <c r="J174" s="579"/>
      <c r="K174" s="579"/>
      <c r="L174" s="579"/>
      <c r="M174" s="582"/>
      <c r="N174" s="583" t="s">
        <v>656</v>
      </c>
      <c r="O174" s="584"/>
    </row>
    <row r="175" spans="1:15" ht="63.75">
      <c r="A175" s="546" t="s">
        <v>642</v>
      </c>
      <c r="B175" s="563"/>
      <c r="C175" s="580" t="s">
        <v>680</v>
      </c>
      <c r="D175" s="564">
        <v>1</v>
      </c>
      <c r="E175" s="585">
        <v>144000</v>
      </c>
      <c r="F175" s="585"/>
      <c r="G175" s="605"/>
      <c r="H175" s="563"/>
      <c r="I175" s="563"/>
      <c r="J175" s="563"/>
      <c r="K175" s="563"/>
      <c r="L175" s="563"/>
      <c r="M175" s="605"/>
      <c r="N175" s="565" t="s">
        <v>656</v>
      </c>
      <c r="O175" s="607" t="s">
        <v>682</v>
      </c>
    </row>
    <row r="176" spans="1:15" ht="63.75">
      <c r="A176" s="546" t="s">
        <v>642</v>
      </c>
      <c r="B176" s="563"/>
      <c r="C176" s="580" t="s">
        <v>680</v>
      </c>
      <c r="D176" s="564">
        <v>1</v>
      </c>
      <c r="E176" s="585">
        <v>144000</v>
      </c>
      <c r="F176" s="564"/>
      <c r="G176" s="605"/>
      <c r="H176" s="563"/>
      <c r="I176" s="563"/>
      <c r="J176" s="563"/>
      <c r="K176" s="563"/>
      <c r="L176" s="563"/>
      <c r="M176" s="605"/>
      <c r="N176" s="563" t="s">
        <v>656</v>
      </c>
      <c r="O176" s="607" t="s">
        <v>683</v>
      </c>
    </row>
    <row r="177" spans="1:15">
      <c r="A177" s="563"/>
      <c r="B177" s="563"/>
      <c r="C177" s="563"/>
      <c r="D177" s="564"/>
      <c r="E177" s="564"/>
      <c r="F177" s="564"/>
      <c r="G177" s="605"/>
      <c r="H177" s="563"/>
      <c r="I177" s="563"/>
      <c r="J177" s="563"/>
      <c r="K177" s="563"/>
      <c r="L177" s="563"/>
      <c r="M177" s="605"/>
      <c r="N177" s="563"/>
      <c r="O177" s="608"/>
    </row>
    <row r="178" spans="1:15">
      <c r="A178" s="563"/>
      <c r="B178" s="563"/>
      <c r="C178" s="563"/>
      <c r="D178" s="564"/>
      <c r="E178" s="564"/>
      <c r="F178" s="564"/>
      <c r="G178" s="605"/>
      <c r="H178" s="563"/>
      <c r="I178" s="563"/>
      <c r="J178" s="563"/>
      <c r="K178" s="563"/>
      <c r="L178" s="563"/>
      <c r="M178" s="605"/>
      <c r="N178" s="563"/>
      <c r="O178" s="608"/>
    </row>
    <row r="179" spans="1:15">
      <c r="A179" s="563"/>
      <c r="B179" s="563"/>
      <c r="C179" s="563"/>
      <c r="D179" s="564"/>
      <c r="E179" s="564"/>
      <c r="F179" s="564"/>
      <c r="G179" s="605"/>
      <c r="H179" s="563"/>
      <c r="I179" s="563"/>
      <c r="J179" s="563"/>
      <c r="K179" s="563"/>
      <c r="L179" s="563"/>
      <c r="M179" s="605"/>
      <c r="N179" s="563"/>
      <c r="O179" s="608"/>
    </row>
    <row r="180" spans="1:15">
      <c r="A180" s="563"/>
      <c r="B180" s="563"/>
      <c r="C180" s="563"/>
      <c r="D180" s="564"/>
      <c r="E180" s="564"/>
      <c r="F180" s="564"/>
      <c r="G180" s="605"/>
      <c r="H180" s="563"/>
      <c r="I180" s="563"/>
      <c r="J180" s="563"/>
      <c r="K180" s="563"/>
      <c r="L180" s="563"/>
      <c r="M180" s="605"/>
      <c r="N180" s="563"/>
      <c r="O180" s="608"/>
    </row>
    <row r="181" spans="1:15">
      <c r="A181" s="563"/>
      <c r="B181" s="563"/>
      <c r="C181" s="563"/>
      <c r="D181" s="564"/>
      <c r="E181" s="564"/>
      <c r="F181" s="564"/>
      <c r="G181" s="605"/>
      <c r="H181" s="563"/>
      <c r="I181" s="563"/>
      <c r="J181" s="563"/>
      <c r="K181" s="563"/>
      <c r="L181" s="563"/>
      <c r="M181" s="605"/>
      <c r="N181" s="563"/>
      <c r="O181" s="608"/>
    </row>
    <row r="182" spans="1:15">
      <c r="A182" s="563"/>
      <c r="B182" s="563"/>
      <c r="C182" s="563"/>
      <c r="D182" s="564"/>
      <c r="E182" s="564"/>
      <c r="F182" s="564"/>
      <c r="G182" s="605"/>
      <c r="H182" s="563"/>
      <c r="I182" s="563"/>
      <c r="J182" s="563"/>
      <c r="K182" s="563"/>
      <c r="L182" s="563"/>
      <c r="M182" s="605"/>
      <c r="N182" s="563"/>
      <c r="O182" s="608"/>
    </row>
    <row r="183" spans="1:15">
      <c r="A183" s="563"/>
      <c r="B183" s="563"/>
      <c r="C183" s="563"/>
      <c r="D183" s="564"/>
      <c r="E183" s="564"/>
      <c r="F183" s="564"/>
      <c r="G183" s="605"/>
      <c r="H183" s="563"/>
      <c r="I183" s="563"/>
      <c r="J183" s="563"/>
      <c r="K183" s="563"/>
      <c r="L183" s="563"/>
      <c r="M183" s="605"/>
      <c r="N183" s="563"/>
      <c r="O183" s="608"/>
    </row>
    <row r="184" spans="1:15">
      <c r="A184" s="563"/>
      <c r="B184" s="563"/>
      <c r="C184" s="563"/>
      <c r="D184" s="564"/>
      <c r="E184" s="564"/>
      <c r="F184" s="564"/>
      <c r="G184" s="605"/>
      <c r="H184" s="563"/>
      <c r="I184" s="563"/>
      <c r="J184" s="563"/>
      <c r="K184" s="563"/>
      <c r="L184" s="563"/>
      <c r="M184" s="605"/>
      <c r="N184" s="563"/>
      <c r="O184" s="608"/>
    </row>
    <row r="185" spans="1:15">
      <c r="A185" s="563"/>
      <c r="B185" s="563"/>
      <c r="C185" s="563"/>
      <c r="D185" s="564"/>
      <c r="E185" s="564"/>
      <c r="F185" s="564"/>
      <c r="G185" s="605"/>
      <c r="H185" s="563"/>
      <c r="I185" s="563"/>
      <c r="J185" s="563"/>
      <c r="K185" s="563"/>
      <c r="L185" s="563"/>
      <c r="M185" s="605"/>
      <c r="N185" s="563"/>
      <c r="O185" s="608"/>
    </row>
    <row r="186" spans="1:15">
      <c r="A186" s="563"/>
      <c r="B186" s="563"/>
      <c r="C186" s="563"/>
      <c r="D186" s="564"/>
      <c r="E186" s="564"/>
      <c r="F186" s="564"/>
      <c r="G186" s="605"/>
      <c r="H186" s="563"/>
      <c r="I186" s="563"/>
      <c r="J186" s="563"/>
      <c r="K186" s="563"/>
      <c r="L186" s="563"/>
      <c r="M186" s="605"/>
      <c r="N186" s="563"/>
      <c r="O186" s="608"/>
    </row>
    <row r="187" spans="1:15">
      <c r="A187" s="563"/>
      <c r="B187" s="563"/>
      <c r="C187" s="563"/>
      <c r="D187" s="564"/>
      <c r="E187" s="564"/>
      <c r="F187" s="564"/>
      <c r="G187" s="605"/>
      <c r="H187" s="563"/>
      <c r="I187" s="563"/>
      <c r="J187" s="563"/>
      <c r="K187" s="563"/>
      <c r="L187" s="563"/>
      <c r="M187" s="605"/>
      <c r="N187" s="563"/>
      <c r="O187" s="608"/>
    </row>
    <row r="188" spans="1:15">
      <c r="A188" s="563"/>
      <c r="B188" s="563"/>
      <c r="C188" s="563"/>
      <c r="D188" s="564"/>
      <c r="E188" s="564"/>
      <c r="F188" s="564"/>
      <c r="G188" s="605"/>
      <c r="H188" s="563"/>
      <c r="I188" s="563"/>
      <c r="J188" s="563"/>
      <c r="K188" s="563"/>
      <c r="L188" s="563"/>
      <c r="M188" s="605"/>
      <c r="N188" s="563"/>
      <c r="O188" s="608"/>
    </row>
    <row r="189" spans="1:15">
      <c r="A189" s="563"/>
      <c r="B189" s="563"/>
      <c r="C189" s="563"/>
      <c r="D189" s="564"/>
      <c r="E189" s="564"/>
      <c r="F189" s="564"/>
      <c r="G189" s="605"/>
      <c r="H189" s="563"/>
      <c r="I189" s="563"/>
      <c r="J189" s="563"/>
      <c r="K189" s="563"/>
      <c r="L189" s="563"/>
      <c r="M189" s="605"/>
      <c r="N189" s="563"/>
      <c r="O189" s="608"/>
    </row>
    <row r="190" spans="1:15">
      <c r="A190" s="563"/>
      <c r="B190" s="563"/>
      <c r="C190" s="563"/>
      <c r="D190" s="564"/>
      <c r="E190" s="564"/>
      <c r="F190" s="564"/>
      <c r="G190" s="605"/>
      <c r="H190" s="563"/>
      <c r="I190" s="563"/>
      <c r="J190" s="563"/>
      <c r="K190" s="563"/>
      <c r="L190" s="563"/>
      <c r="M190" s="605"/>
      <c r="N190" s="563"/>
      <c r="O190" s="608"/>
    </row>
    <row r="191" spans="1:15">
      <c r="A191" s="563"/>
      <c r="B191" s="563"/>
      <c r="C191" s="563"/>
      <c r="D191" s="564"/>
      <c r="E191" s="564"/>
      <c r="F191" s="564"/>
      <c r="G191" s="605"/>
      <c r="H191" s="563"/>
      <c r="I191" s="563"/>
      <c r="J191" s="563"/>
      <c r="K191" s="563"/>
      <c r="L191" s="563"/>
      <c r="M191" s="605"/>
      <c r="N191" s="563"/>
      <c r="O191" s="608"/>
    </row>
    <row r="192" spans="1:15">
      <c r="A192" s="563"/>
      <c r="B192" s="563"/>
      <c r="C192" s="563"/>
      <c r="D192" s="564"/>
      <c r="E192" s="564"/>
      <c r="F192" s="564"/>
      <c r="G192" s="605"/>
      <c r="H192" s="563"/>
      <c r="I192" s="563"/>
      <c r="J192" s="563"/>
      <c r="K192" s="563"/>
      <c r="L192" s="563"/>
      <c r="M192" s="605"/>
      <c r="N192" s="563"/>
      <c r="O192" s="608"/>
    </row>
    <row r="193" spans="1:15" ht="12.75" customHeight="1">
      <c r="A193" s="563"/>
      <c r="B193" s="563"/>
      <c r="C193" s="563"/>
      <c r="D193" s="564"/>
      <c r="E193" s="564"/>
      <c r="F193" s="564"/>
      <c r="G193" s="605"/>
      <c r="H193" s="563"/>
      <c r="I193" s="563"/>
      <c r="J193" s="563"/>
      <c r="K193" s="563"/>
      <c r="L193" s="563"/>
      <c r="M193" s="605"/>
      <c r="N193" s="563"/>
      <c r="O193" s="608"/>
    </row>
    <row r="194" spans="1:15">
      <c r="A194" s="563"/>
      <c r="B194" s="563"/>
      <c r="C194" s="563"/>
      <c r="D194" s="563"/>
      <c r="E194" s="563"/>
      <c r="F194" s="563"/>
      <c r="G194" s="563"/>
      <c r="H194" s="563"/>
      <c r="I194" s="563"/>
      <c r="J194" s="563"/>
      <c r="K194" s="563"/>
      <c r="L194" s="563"/>
      <c r="M194" s="563"/>
      <c r="N194" s="563"/>
      <c r="O194" s="563"/>
    </row>
    <row r="195" spans="1:15">
      <c r="A195" s="563"/>
      <c r="B195" s="563"/>
      <c r="C195" s="563"/>
      <c r="D195" s="563"/>
      <c r="E195" s="563"/>
      <c r="F195" s="563"/>
      <c r="G195" s="563"/>
      <c r="H195" s="563"/>
      <c r="I195" s="563"/>
      <c r="J195" s="563"/>
      <c r="K195" s="563"/>
      <c r="L195" s="563"/>
      <c r="M195" s="563"/>
      <c r="N195" s="563"/>
      <c r="O195" s="563"/>
    </row>
    <row r="196" spans="1:15">
      <c r="A196" s="563"/>
      <c r="B196" s="563"/>
      <c r="C196" s="563"/>
      <c r="D196" s="563"/>
      <c r="E196" s="563"/>
      <c r="F196" s="563"/>
      <c r="G196" s="563"/>
      <c r="H196" s="563"/>
      <c r="I196" s="563"/>
      <c r="J196" s="563"/>
      <c r="K196" s="563"/>
      <c r="L196" s="563"/>
      <c r="M196" s="563"/>
      <c r="N196" s="563"/>
      <c r="O196" s="563"/>
    </row>
    <row r="197" spans="1:15">
      <c r="A197" s="563"/>
      <c r="B197" s="563"/>
      <c r="C197" s="563"/>
      <c r="D197" s="563"/>
      <c r="E197" s="563"/>
      <c r="F197" s="563"/>
      <c r="G197" s="563"/>
      <c r="H197" s="563"/>
      <c r="I197" s="563"/>
      <c r="J197" s="563"/>
      <c r="K197" s="563"/>
      <c r="L197" s="563"/>
      <c r="M197" s="563"/>
      <c r="N197" s="563"/>
      <c r="O197" s="563"/>
    </row>
    <row r="198" spans="1:15">
      <c r="A198" s="556" t="s">
        <v>684</v>
      </c>
      <c r="B198" s="563"/>
      <c r="C198" s="556"/>
      <c r="D198" s="586"/>
      <c r="E198" s="587">
        <f>SUM(E173:E197)</f>
        <v>534200</v>
      </c>
      <c r="F198" s="587"/>
      <c r="G198" s="587"/>
      <c r="H198" s="556"/>
      <c r="I198" s="556"/>
      <c r="J198" s="556"/>
      <c r="K198" s="556"/>
      <c r="L198" s="556"/>
      <c r="M198" s="611"/>
      <c r="N198" s="563"/>
      <c r="O198" s="563"/>
    </row>
    <row r="201" spans="1:15">
      <c r="C201" s="545" t="s">
        <v>685</v>
      </c>
      <c r="G201" s="572">
        <f>E198</f>
        <v>534200</v>
      </c>
      <c r="H201" s="545" t="s">
        <v>686</v>
      </c>
      <c r="L201" s="573" t="s">
        <v>677</v>
      </c>
    </row>
    <row r="204" spans="1:15" ht="15">
      <c r="A204" s="754" t="s">
        <v>687</v>
      </c>
      <c r="B204" s="754"/>
      <c r="C204" s="754"/>
      <c r="D204" s="754"/>
      <c r="E204" s="754"/>
      <c r="F204" s="754"/>
      <c r="G204" s="754"/>
      <c r="H204" s="754"/>
      <c r="I204" s="754"/>
      <c r="J204" s="754"/>
      <c r="K204" s="754"/>
      <c r="L204" s="754"/>
      <c r="M204" s="754"/>
      <c r="N204" s="754"/>
      <c r="O204" s="754"/>
    </row>
    <row r="205" spans="1:15" ht="15">
      <c r="A205" s="575"/>
      <c r="B205" s="575"/>
      <c r="C205" s="575"/>
      <c r="D205" s="575"/>
      <c r="E205" s="575"/>
      <c r="F205" s="575"/>
      <c r="G205" s="575"/>
      <c r="H205" s="575"/>
      <c r="I205" s="575"/>
      <c r="J205" s="575"/>
      <c r="K205" s="575"/>
      <c r="L205" s="575"/>
      <c r="M205" s="575"/>
      <c r="N205" s="738"/>
      <c r="O205" s="738"/>
    </row>
    <row r="206" spans="1:15" ht="15">
      <c r="A206" s="739" t="s">
        <v>647</v>
      </c>
      <c r="B206" s="739"/>
      <c r="C206" s="739"/>
      <c r="D206" s="739"/>
      <c r="E206" s="739"/>
      <c r="F206" s="739"/>
      <c r="G206" s="739"/>
      <c r="H206" s="739"/>
      <c r="I206" s="739"/>
      <c r="J206" s="739"/>
      <c r="K206" s="739"/>
      <c r="L206" s="739"/>
      <c r="M206" s="739"/>
      <c r="N206" s="739"/>
      <c r="O206" s="739"/>
    </row>
    <row r="207" spans="1:15" ht="15">
      <c r="A207" s="739" t="s">
        <v>628</v>
      </c>
      <c r="B207" s="739"/>
      <c r="C207" s="739"/>
      <c r="D207" s="739"/>
      <c r="E207" s="739"/>
      <c r="F207" s="739"/>
      <c r="G207" s="739"/>
      <c r="H207" s="739"/>
      <c r="I207" s="739"/>
      <c r="J207" s="739"/>
      <c r="K207" s="739"/>
      <c r="L207" s="739"/>
      <c r="M207" s="739"/>
      <c r="N207" s="739"/>
      <c r="O207" s="739"/>
    </row>
    <row r="208" spans="1:15" ht="15">
      <c r="A208" s="575"/>
      <c r="B208" s="575"/>
      <c r="C208" s="575"/>
      <c r="D208" s="575"/>
      <c r="E208" s="575"/>
      <c r="F208" s="575"/>
      <c r="G208" s="575"/>
      <c r="H208" s="575"/>
      <c r="I208" s="575"/>
      <c r="J208" s="575"/>
      <c r="K208" s="575"/>
      <c r="L208" s="575"/>
      <c r="M208" s="575"/>
      <c r="N208" s="575"/>
      <c r="O208" s="575"/>
    </row>
    <row r="210" spans="1:15" ht="15">
      <c r="A210" s="578" t="s">
        <v>688</v>
      </c>
      <c r="D210" s="588"/>
      <c r="E210" s="588"/>
      <c r="F210" s="588"/>
    </row>
    <row r="211" spans="1:15" ht="15" customHeight="1">
      <c r="A211" s="740" t="s">
        <v>630</v>
      </c>
      <c r="B211" s="540"/>
      <c r="C211" s="743" t="s">
        <v>631</v>
      </c>
      <c r="D211" s="744"/>
      <c r="E211" s="744"/>
      <c r="F211" s="744"/>
      <c r="G211" s="745"/>
      <c r="H211" s="743" t="s">
        <v>632</v>
      </c>
      <c r="I211" s="744"/>
      <c r="J211" s="744"/>
      <c r="K211" s="744"/>
      <c r="L211" s="745"/>
      <c r="M211" s="740" t="s">
        <v>633</v>
      </c>
      <c r="N211" s="746" t="s">
        <v>634</v>
      </c>
      <c r="O211" s="746" t="s">
        <v>635</v>
      </c>
    </row>
    <row r="212" spans="1:15" ht="15">
      <c r="A212" s="741"/>
      <c r="B212" s="540"/>
      <c r="C212" s="747" t="s">
        <v>636</v>
      </c>
      <c r="D212" s="749" t="s">
        <v>637</v>
      </c>
      <c r="E212" s="751" t="s">
        <v>638</v>
      </c>
      <c r="F212" s="752"/>
      <c r="G212" s="753"/>
      <c r="H212" s="747" t="s">
        <v>636</v>
      </c>
      <c r="I212" s="749" t="s">
        <v>637</v>
      </c>
      <c r="J212" s="751" t="s">
        <v>638</v>
      </c>
      <c r="K212" s="752"/>
      <c r="L212" s="753"/>
      <c r="M212" s="741"/>
      <c r="N212" s="741"/>
      <c r="O212" s="741"/>
    </row>
    <row r="213" spans="1:15" ht="30">
      <c r="A213" s="742"/>
      <c r="B213" s="540"/>
      <c r="C213" s="748"/>
      <c r="D213" s="750"/>
      <c r="E213" s="541" t="s">
        <v>639</v>
      </c>
      <c r="F213" s="542" t="s">
        <v>640</v>
      </c>
      <c r="G213" s="543" t="s">
        <v>641</v>
      </c>
      <c r="H213" s="748"/>
      <c r="I213" s="750"/>
      <c r="J213" s="541" t="s">
        <v>639</v>
      </c>
      <c r="K213" s="542" t="s">
        <v>640</v>
      </c>
      <c r="L213" s="543" t="s">
        <v>641</v>
      </c>
      <c r="M213" s="742"/>
      <c r="N213" s="742"/>
      <c r="O213" s="742"/>
    </row>
    <row r="214" spans="1:15">
      <c r="A214" s="546"/>
      <c r="B214" s="563"/>
      <c r="C214" s="546"/>
      <c r="D214" s="564"/>
      <c r="E214" s="585"/>
      <c r="F214" s="585"/>
      <c r="G214" s="585"/>
      <c r="H214" s="563"/>
      <c r="I214" s="563"/>
      <c r="J214" s="563"/>
      <c r="K214" s="563"/>
      <c r="L214" s="563"/>
      <c r="M214" s="563"/>
      <c r="N214" s="565"/>
      <c r="O214" s="549"/>
    </row>
    <row r="215" spans="1:15">
      <c r="A215" s="546"/>
      <c r="B215" s="563"/>
      <c r="C215" s="546"/>
      <c r="D215" s="564"/>
      <c r="E215" s="585"/>
      <c r="F215" s="585"/>
      <c r="G215" s="585"/>
      <c r="H215" s="563"/>
      <c r="I215" s="563"/>
      <c r="J215" s="563"/>
      <c r="K215" s="563"/>
      <c r="L215" s="563"/>
      <c r="M215" s="563"/>
      <c r="N215" s="565"/>
      <c r="O215" s="549"/>
    </row>
    <row r="216" spans="1:15">
      <c r="A216" s="546"/>
      <c r="B216" s="563"/>
      <c r="C216" s="546"/>
      <c r="D216" s="564"/>
      <c r="E216" s="585"/>
      <c r="F216" s="585"/>
      <c r="G216" s="585"/>
      <c r="H216" s="563"/>
      <c r="I216" s="563"/>
      <c r="J216" s="563"/>
      <c r="K216" s="563"/>
      <c r="L216" s="563"/>
      <c r="M216" s="563"/>
      <c r="N216" s="565"/>
      <c r="O216" s="549"/>
    </row>
    <row r="217" spans="1:15">
      <c r="A217" s="546"/>
      <c r="B217" s="563"/>
      <c r="C217" s="546"/>
      <c r="D217" s="564"/>
      <c r="E217" s="585"/>
      <c r="F217" s="585"/>
      <c r="G217" s="605"/>
      <c r="H217" s="563"/>
      <c r="I217" s="563"/>
      <c r="J217" s="563"/>
      <c r="K217" s="563"/>
      <c r="L217" s="563"/>
      <c r="M217" s="605"/>
      <c r="N217" s="565"/>
      <c r="O217" s="608"/>
    </row>
    <row r="218" spans="1:15">
      <c r="A218" s="546"/>
      <c r="B218" s="563"/>
      <c r="C218" s="546"/>
      <c r="D218" s="564"/>
      <c r="E218" s="585"/>
      <c r="F218" s="585"/>
      <c r="G218" s="605"/>
      <c r="H218" s="563"/>
      <c r="I218" s="563"/>
      <c r="J218" s="563"/>
      <c r="K218" s="563"/>
      <c r="L218" s="563"/>
      <c r="M218" s="605"/>
      <c r="N218" s="565"/>
      <c r="O218" s="608"/>
    </row>
    <row r="219" spans="1:15">
      <c r="A219" s="546"/>
      <c r="B219" s="563"/>
      <c r="C219" s="546"/>
      <c r="D219" s="564"/>
      <c r="E219" s="585"/>
      <c r="F219" s="585"/>
      <c r="G219" s="605"/>
      <c r="H219" s="563"/>
      <c r="I219" s="563"/>
      <c r="J219" s="563"/>
      <c r="K219" s="563"/>
      <c r="L219" s="563"/>
      <c r="M219" s="605"/>
      <c r="N219" s="565"/>
      <c r="O219" s="549"/>
    </row>
    <row r="220" spans="1:15">
      <c r="A220" s="546"/>
      <c r="B220" s="563"/>
      <c r="C220" s="546"/>
      <c r="D220" s="564"/>
      <c r="E220" s="585"/>
      <c r="F220" s="585"/>
      <c r="G220" s="585"/>
      <c r="H220" s="563"/>
      <c r="I220" s="563"/>
      <c r="J220" s="563"/>
      <c r="K220" s="563"/>
      <c r="L220" s="563"/>
      <c r="M220" s="563"/>
      <c r="N220" s="565"/>
      <c r="O220" s="549"/>
    </row>
    <row r="221" spans="1:15">
      <c r="A221" s="546"/>
      <c r="B221" s="563"/>
      <c r="C221" s="546"/>
      <c r="D221" s="564"/>
      <c r="E221" s="585"/>
      <c r="F221" s="585"/>
      <c r="G221" s="585"/>
      <c r="H221" s="563"/>
      <c r="I221" s="563"/>
      <c r="J221" s="563"/>
      <c r="K221" s="563"/>
      <c r="L221" s="563"/>
      <c r="M221" s="563"/>
      <c r="N221" s="565"/>
      <c r="O221" s="549"/>
    </row>
    <row r="222" spans="1:15">
      <c r="A222" s="546"/>
      <c r="B222" s="563"/>
      <c r="C222" s="546"/>
      <c r="D222" s="564"/>
      <c r="E222" s="585"/>
      <c r="F222" s="585"/>
      <c r="G222" s="585"/>
      <c r="H222" s="563"/>
      <c r="I222" s="563"/>
      <c r="J222" s="563"/>
      <c r="K222" s="563"/>
      <c r="L222" s="563"/>
      <c r="M222" s="563"/>
      <c r="N222" s="565"/>
      <c r="O222" s="549"/>
    </row>
    <row r="223" spans="1:15">
      <c r="A223" s="563"/>
      <c r="B223" s="563"/>
      <c r="C223" s="564"/>
      <c r="D223" s="563"/>
      <c r="E223" s="563"/>
      <c r="F223" s="563"/>
      <c r="G223" s="563"/>
      <c r="H223" s="563"/>
      <c r="I223" s="563"/>
      <c r="J223" s="563"/>
      <c r="K223" s="563"/>
      <c r="L223" s="563"/>
      <c r="M223" s="563"/>
      <c r="N223" s="563"/>
      <c r="O223" s="563"/>
    </row>
    <row r="224" spans="1:15">
      <c r="A224" s="563"/>
      <c r="B224" s="563"/>
      <c r="C224" s="564"/>
      <c r="D224" s="564"/>
      <c r="E224" s="564"/>
      <c r="F224" s="564"/>
      <c r="G224" s="563"/>
      <c r="H224" s="563"/>
      <c r="I224" s="563"/>
      <c r="J224" s="563"/>
      <c r="K224" s="563"/>
      <c r="L224" s="563"/>
      <c r="M224" s="563"/>
      <c r="N224" s="563"/>
      <c r="O224" s="563"/>
    </row>
    <row r="225" spans="1:15">
      <c r="A225" s="563"/>
      <c r="B225" s="563"/>
      <c r="C225" s="564"/>
      <c r="D225" s="564"/>
      <c r="E225" s="564"/>
      <c r="F225" s="564"/>
      <c r="G225" s="563"/>
      <c r="H225" s="563"/>
      <c r="I225" s="563"/>
      <c r="J225" s="563"/>
      <c r="K225" s="563"/>
      <c r="L225" s="563"/>
      <c r="M225" s="563"/>
      <c r="N225" s="563"/>
      <c r="O225" s="563"/>
    </row>
    <row r="226" spans="1:15">
      <c r="A226" s="563"/>
      <c r="B226" s="563"/>
      <c r="C226" s="564"/>
      <c r="D226" s="564"/>
      <c r="E226" s="564"/>
      <c r="F226" s="564"/>
      <c r="G226" s="563"/>
      <c r="H226" s="563"/>
      <c r="I226" s="563"/>
      <c r="J226" s="563"/>
      <c r="K226" s="563"/>
      <c r="L226" s="563"/>
      <c r="M226" s="563"/>
      <c r="N226" s="563"/>
      <c r="O226" s="563"/>
    </row>
    <row r="227" spans="1:15">
      <c r="A227" s="563"/>
      <c r="B227" s="563"/>
      <c r="C227" s="564"/>
      <c r="D227" s="564"/>
      <c r="E227" s="564"/>
      <c r="F227" s="564"/>
      <c r="G227" s="563"/>
      <c r="H227" s="563"/>
      <c r="I227" s="563"/>
      <c r="J227" s="563"/>
      <c r="K227" s="563"/>
      <c r="L227" s="563"/>
      <c r="M227" s="563"/>
      <c r="N227" s="563"/>
      <c r="O227" s="563"/>
    </row>
    <row r="228" spans="1:15">
      <c r="A228" s="563"/>
      <c r="B228" s="563"/>
      <c r="C228" s="564"/>
      <c r="D228" s="564"/>
      <c r="E228" s="564"/>
      <c r="F228" s="564"/>
      <c r="G228" s="563"/>
      <c r="H228" s="563"/>
      <c r="I228" s="563"/>
      <c r="J228" s="563"/>
      <c r="K228" s="563"/>
      <c r="L228" s="563"/>
      <c r="M228" s="563"/>
      <c r="N228" s="563"/>
      <c r="O228" s="563"/>
    </row>
    <row r="229" spans="1:15">
      <c r="A229" s="563"/>
      <c r="B229" s="563"/>
      <c r="C229" s="563"/>
      <c r="D229" s="563"/>
      <c r="E229" s="563"/>
      <c r="F229" s="563"/>
      <c r="G229" s="563"/>
      <c r="H229" s="563"/>
      <c r="I229" s="563"/>
      <c r="J229" s="563"/>
      <c r="K229" s="563"/>
      <c r="L229" s="563"/>
      <c r="M229" s="563"/>
      <c r="N229" s="563"/>
      <c r="O229" s="563"/>
    </row>
    <row r="230" spans="1:15">
      <c r="A230" s="563"/>
      <c r="B230" s="563"/>
      <c r="C230" s="563"/>
      <c r="D230" s="563"/>
      <c r="E230" s="563"/>
      <c r="F230" s="563"/>
      <c r="G230" s="563"/>
      <c r="H230" s="563"/>
      <c r="I230" s="563"/>
      <c r="J230" s="563"/>
      <c r="K230" s="563"/>
      <c r="L230" s="563"/>
      <c r="M230" s="563"/>
      <c r="N230" s="563"/>
      <c r="O230" s="563"/>
    </row>
    <row r="231" spans="1:15">
      <c r="A231" s="563"/>
      <c r="B231" s="563"/>
      <c r="C231" s="563"/>
      <c r="D231" s="563"/>
      <c r="E231" s="563"/>
      <c r="F231" s="563"/>
      <c r="G231" s="563"/>
      <c r="H231" s="563"/>
      <c r="I231" s="563"/>
      <c r="J231" s="563"/>
      <c r="K231" s="563"/>
      <c r="L231" s="563"/>
      <c r="M231" s="563"/>
      <c r="N231" s="563"/>
      <c r="O231" s="563"/>
    </row>
    <row r="232" spans="1:15">
      <c r="A232" s="563"/>
      <c r="B232" s="563"/>
      <c r="C232" s="563"/>
      <c r="D232" s="563"/>
      <c r="E232" s="563"/>
      <c r="F232" s="563"/>
      <c r="G232" s="563"/>
      <c r="H232" s="563"/>
      <c r="I232" s="563"/>
      <c r="J232" s="563"/>
      <c r="K232" s="563"/>
      <c r="L232" s="563"/>
      <c r="M232" s="563"/>
      <c r="N232" s="563"/>
      <c r="O232" s="563"/>
    </row>
    <row r="233" spans="1:15">
      <c r="A233" s="563"/>
      <c r="B233" s="563"/>
      <c r="C233" s="563"/>
      <c r="D233" s="563"/>
      <c r="E233" s="563"/>
      <c r="F233" s="563"/>
      <c r="G233" s="563"/>
      <c r="H233" s="563"/>
      <c r="I233" s="563"/>
      <c r="J233" s="563"/>
      <c r="K233" s="563"/>
      <c r="L233" s="563"/>
      <c r="M233" s="563"/>
      <c r="N233" s="563"/>
      <c r="O233" s="563"/>
    </row>
    <row r="234" spans="1:15">
      <c r="A234" s="563"/>
      <c r="B234" s="563"/>
      <c r="C234" s="563"/>
      <c r="D234" s="563"/>
      <c r="E234" s="563"/>
      <c r="F234" s="563"/>
      <c r="G234" s="563"/>
      <c r="H234" s="563"/>
      <c r="I234" s="563"/>
      <c r="J234" s="563"/>
      <c r="K234" s="563"/>
      <c r="L234" s="563"/>
      <c r="M234" s="563"/>
      <c r="N234" s="563"/>
      <c r="O234" s="563"/>
    </row>
    <row r="235" spans="1:15">
      <c r="A235" s="563"/>
      <c r="B235" s="563"/>
      <c r="C235" s="563"/>
      <c r="D235" s="563"/>
      <c r="E235" s="563"/>
      <c r="F235" s="563"/>
      <c r="G235" s="563"/>
      <c r="H235" s="563"/>
      <c r="I235" s="563"/>
      <c r="J235" s="563"/>
      <c r="K235" s="563"/>
      <c r="L235" s="563"/>
      <c r="M235" s="563"/>
      <c r="N235" s="563"/>
      <c r="O235" s="563"/>
    </row>
    <row r="236" spans="1:15">
      <c r="A236" s="563"/>
      <c r="B236" s="563"/>
      <c r="C236" s="563"/>
      <c r="D236" s="563"/>
      <c r="E236" s="565"/>
      <c r="F236" s="565"/>
      <c r="G236" s="565"/>
      <c r="H236" s="565"/>
      <c r="I236" s="565"/>
      <c r="J236" s="565"/>
      <c r="K236" s="565"/>
      <c r="L236" s="565"/>
      <c r="M236" s="565"/>
      <c r="N236" s="563"/>
      <c r="O236" s="563"/>
    </row>
    <row r="237" spans="1:15">
      <c r="A237" s="556" t="s">
        <v>689</v>
      </c>
      <c r="B237" s="556"/>
      <c r="C237" s="556"/>
      <c r="D237" s="556"/>
      <c r="E237" s="559">
        <f>SUM(E214:E236)</f>
        <v>0</v>
      </c>
      <c r="F237" s="559"/>
      <c r="G237" s="559"/>
      <c r="H237" s="559"/>
      <c r="I237" s="559"/>
      <c r="J237" s="559"/>
      <c r="K237" s="559"/>
      <c r="L237" s="559"/>
      <c r="M237" s="559"/>
      <c r="N237" s="556"/>
      <c r="O237" s="556"/>
    </row>
    <row r="238" spans="1:15" ht="15">
      <c r="A238" s="589"/>
      <c r="B238" s="589"/>
      <c r="C238" s="589"/>
      <c r="D238" s="589"/>
      <c r="E238" s="589"/>
      <c r="F238" s="589"/>
      <c r="G238" s="589"/>
      <c r="H238" s="589"/>
      <c r="I238" s="589"/>
      <c r="J238" s="589"/>
      <c r="K238" s="589"/>
      <c r="L238" s="589"/>
      <c r="M238" s="589"/>
      <c r="N238" s="574"/>
      <c r="O238" s="574"/>
    </row>
    <row r="239" spans="1:15">
      <c r="A239" s="545"/>
      <c r="G239" s="590"/>
      <c r="H239" s="545"/>
      <c r="M239" s="591"/>
    </row>
    <row r="240" spans="1:15">
      <c r="C240" s="545" t="s">
        <v>690</v>
      </c>
      <c r="G240" s="572">
        <f>E237</f>
        <v>0</v>
      </c>
      <c r="H240" s="545" t="s">
        <v>691</v>
      </c>
      <c r="L240" s="573" t="s">
        <v>677</v>
      </c>
    </row>
    <row r="243" spans="1:13" ht="15">
      <c r="A243" s="589" t="s">
        <v>692</v>
      </c>
      <c r="B243" s="589"/>
      <c r="C243" s="589"/>
      <c r="D243" s="589"/>
      <c r="E243" s="592">
        <f>SUM(,E198,E158,E31,E237,)</f>
        <v>815784</v>
      </c>
      <c r="F243" s="592"/>
      <c r="G243" s="592"/>
      <c r="H243" s="589" t="s">
        <v>693</v>
      </c>
      <c r="I243" s="589"/>
      <c r="J243" s="589"/>
      <c r="K243" s="592">
        <f>J108+J158</f>
        <v>0</v>
      </c>
      <c r="L243" s="592"/>
      <c r="M243" s="592"/>
    </row>
    <row r="247" spans="1:13" ht="15">
      <c r="A247" s="578" t="s">
        <v>694</v>
      </c>
    </row>
    <row r="250" spans="1:13" ht="15">
      <c r="A250" s="578" t="s">
        <v>695</v>
      </c>
    </row>
    <row r="258" spans="1:15">
      <c r="A258" s="593"/>
      <c r="B258" s="593"/>
      <c r="C258" s="593"/>
      <c r="D258" s="593"/>
      <c r="E258" s="593"/>
      <c r="F258" s="593"/>
      <c r="G258" s="593"/>
      <c r="H258" s="593"/>
      <c r="I258" s="593"/>
      <c r="J258" s="593"/>
      <c r="K258" s="593"/>
      <c r="L258" s="593"/>
      <c r="M258" s="593"/>
      <c r="N258" s="593"/>
      <c r="O258" s="593"/>
    </row>
    <row r="259" spans="1:15">
      <c r="A259" s="593"/>
      <c r="B259" s="593"/>
      <c r="C259" s="593"/>
      <c r="D259" s="593"/>
      <c r="E259" s="593"/>
      <c r="F259" s="593"/>
      <c r="G259" s="593"/>
      <c r="H259" s="593"/>
      <c r="I259" s="593"/>
      <c r="J259" s="593"/>
      <c r="K259" s="593"/>
      <c r="L259" s="593"/>
      <c r="M259" s="593"/>
      <c r="N259" s="593"/>
      <c r="O259" s="593"/>
    </row>
    <row r="260" spans="1:15">
      <c r="A260" s="593"/>
      <c r="B260" s="593"/>
      <c r="C260" s="593"/>
      <c r="D260" s="593"/>
      <c r="E260" s="593"/>
      <c r="F260" s="593"/>
      <c r="G260" s="593"/>
      <c r="H260" s="593"/>
      <c r="I260" s="593"/>
      <c r="J260" s="593"/>
      <c r="K260" s="593"/>
      <c r="L260" s="593"/>
      <c r="M260" s="593"/>
      <c r="N260" s="593"/>
      <c r="O260" s="593"/>
    </row>
    <row r="261" spans="1:15" ht="15">
      <c r="A261" s="576"/>
      <c r="B261" s="576"/>
      <c r="C261" s="576"/>
      <c r="D261" s="576"/>
      <c r="E261" s="576"/>
      <c r="F261" s="576"/>
      <c r="G261" s="576"/>
      <c r="H261" s="576"/>
      <c r="I261" s="576"/>
      <c r="J261" s="576"/>
      <c r="K261" s="576"/>
      <c r="L261" s="576"/>
      <c r="M261" s="576"/>
      <c r="N261" s="576"/>
      <c r="O261" s="576"/>
    </row>
    <row r="262" spans="1:15" ht="15">
      <c r="A262" s="576"/>
      <c r="B262" s="576"/>
      <c r="C262" s="576"/>
      <c r="D262" s="576"/>
      <c r="E262" s="576"/>
      <c r="F262" s="576"/>
      <c r="G262" s="576"/>
      <c r="H262" s="576"/>
      <c r="I262" s="576"/>
      <c r="J262" s="576"/>
      <c r="K262" s="576"/>
      <c r="L262" s="576"/>
      <c r="M262" s="576"/>
      <c r="N262" s="562"/>
      <c r="O262" s="562"/>
    </row>
    <row r="263" spans="1:15" ht="15">
      <c r="A263" s="568"/>
      <c r="B263" s="568"/>
      <c r="C263" s="568"/>
      <c r="D263" s="568"/>
      <c r="E263" s="568"/>
      <c r="F263" s="568"/>
      <c r="G263" s="568"/>
      <c r="H263" s="568"/>
      <c r="I263" s="568"/>
      <c r="J263" s="568"/>
      <c r="K263" s="568"/>
      <c r="L263" s="568"/>
      <c r="M263" s="568"/>
      <c r="N263" s="568"/>
      <c r="O263" s="568"/>
    </row>
    <row r="264" spans="1:15" ht="15" customHeight="1">
      <c r="A264" s="568"/>
      <c r="B264" s="568"/>
      <c r="C264" s="568"/>
      <c r="D264" s="568"/>
      <c r="E264" s="568"/>
      <c r="F264" s="568"/>
      <c r="G264" s="568"/>
      <c r="H264" s="568"/>
      <c r="I264" s="568"/>
      <c r="J264" s="568"/>
      <c r="K264" s="568"/>
      <c r="L264" s="568"/>
      <c r="M264" s="568"/>
      <c r="N264" s="568"/>
      <c r="O264" s="568"/>
    </row>
    <row r="265" spans="1:15" ht="15">
      <c r="A265" s="576"/>
      <c r="B265" s="576"/>
      <c r="C265" s="576"/>
      <c r="D265" s="576"/>
      <c r="E265" s="576"/>
      <c r="F265" s="576"/>
      <c r="G265" s="576"/>
      <c r="H265" s="576"/>
      <c r="I265" s="576"/>
      <c r="J265" s="576"/>
      <c r="K265" s="576"/>
      <c r="L265" s="576"/>
      <c r="M265" s="576"/>
      <c r="N265" s="576"/>
      <c r="O265" s="576"/>
    </row>
    <row r="266" spans="1:15">
      <c r="A266" s="593"/>
      <c r="B266" s="593"/>
      <c r="C266" s="593"/>
      <c r="D266" s="593"/>
      <c r="E266" s="593"/>
      <c r="F266" s="593"/>
      <c r="G266" s="593"/>
      <c r="H266" s="593"/>
      <c r="I266" s="593"/>
      <c r="J266" s="593"/>
      <c r="K266" s="593"/>
      <c r="L266" s="593"/>
      <c r="M266" s="593"/>
      <c r="N266" s="593"/>
      <c r="O266" s="593"/>
    </row>
    <row r="267" spans="1:15" ht="15">
      <c r="A267" s="594"/>
      <c r="B267" s="593"/>
      <c r="C267" s="593"/>
      <c r="D267" s="593"/>
      <c r="E267" s="593"/>
      <c r="F267" s="593"/>
      <c r="G267" s="593"/>
      <c r="H267" s="593"/>
      <c r="I267" s="593"/>
      <c r="J267" s="593"/>
      <c r="K267" s="593"/>
      <c r="L267" s="593"/>
      <c r="M267" s="593"/>
      <c r="N267" s="593"/>
      <c r="O267" s="593"/>
    </row>
    <row r="268" spans="1:15" ht="15">
      <c r="A268" s="568"/>
      <c r="B268" s="595"/>
      <c r="C268" s="568"/>
      <c r="D268" s="568"/>
      <c r="E268" s="568"/>
      <c r="F268" s="568"/>
      <c r="G268" s="568"/>
      <c r="H268" s="568"/>
      <c r="I268" s="568"/>
      <c r="J268" s="568"/>
      <c r="K268" s="568"/>
      <c r="L268" s="568"/>
      <c r="M268" s="568"/>
      <c r="N268" s="596"/>
      <c r="O268" s="596"/>
    </row>
    <row r="269" spans="1:15" ht="15">
      <c r="A269" s="568"/>
      <c r="B269" s="595"/>
      <c r="C269" s="568"/>
      <c r="D269" s="597"/>
      <c r="E269" s="597"/>
      <c r="F269" s="597"/>
      <c r="G269" s="568"/>
      <c r="H269" s="568"/>
      <c r="I269" s="568"/>
      <c r="J269" s="568"/>
      <c r="K269" s="568"/>
      <c r="L269" s="597"/>
      <c r="M269" s="568"/>
      <c r="N269" s="596"/>
      <c r="O269" s="596"/>
    </row>
    <row r="270" spans="1:15">
      <c r="A270" s="593"/>
      <c r="B270" s="593"/>
      <c r="C270" s="598"/>
      <c r="D270" s="599"/>
      <c r="E270" s="599"/>
      <c r="F270" s="599"/>
      <c r="G270" s="612"/>
      <c r="H270" s="593"/>
      <c r="I270" s="593"/>
      <c r="J270" s="593"/>
      <c r="K270" s="593"/>
      <c r="L270" s="593"/>
      <c r="M270" s="593"/>
      <c r="N270" s="600"/>
      <c r="O270" s="562"/>
    </row>
    <row r="271" spans="1:15">
      <c r="A271" s="593"/>
      <c r="B271" s="593"/>
      <c r="C271" s="598"/>
      <c r="D271" s="599"/>
      <c r="E271" s="599"/>
      <c r="F271" s="599"/>
      <c r="G271" s="612"/>
      <c r="H271" s="593"/>
      <c r="I271" s="593"/>
      <c r="J271" s="593"/>
      <c r="K271" s="593"/>
      <c r="L271" s="593"/>
      <c r="M271" s="593"/>
      <c r="N271" s="600"/>
      <c r="O271" s="562"/>
    </row>
    <row r="272" spans="1:15">
      <c r="A272" s="593"/>
      <c r="B272" s="593"/>
      <c r="C272" s="598"/>
      <c r="D272" s="599"/>
      <c r="E272" s="599"/>
      <c r="F272" s="599"/>
      <c r="G272" s="612"/>
      <c r="H272" s="593"/>
      <c r="I272" s="593"/>
      <c r="J272" s="593"/>
      <c r="K272" s="593"/>
      <c r="L272" s="593"/>
      <c r="M272" s="593"/>
      <c r="N272" s="600"/>
      <c r="O272" s="601"/>
    </row>
    <row r="273" spans="1:15">
      <c r="A273" s="593"/>
      <c r="B273" s="593"/>
      <c r="C273" s="598"/>
      <c r="D273" s="599"/>
      <c r="E273" s="599"/>
      <c r="F273" s="599"/>
      <c r="G273" s="612"/>
      <c r="H273" s="593"/>
      <c r="I273" s="593"/>
      <c r="J273" s="593"/>
      <c r="K273" s="593"/>
      <c r="L273" s="593"/>
      <c r="M273" s="593"/>
      <c r="N273" s="600"/>
      <c r="O273" s="601"/>
    </row>
    <row r="274" spans="1:15">
      <c r="A274" s="593"/>
      <c r="B274" s="593"/>
      <c r="C274" s="598"/>
      <c r="D274" s="599"/>
      <c r="E274" s="599"/>
      <c r="F274" s="599"/>
      <c r="G274" s="612"/>
      <c r="H274" s="593"/>
      <c r="I274" s="593"/>
      <c r="J274" s="593"/>
      <c r="K274" s="593"/>
      <c r="L274" s="593"/>
      <c r="M274" s="593"/>
      <c r="N274" s="600"/>
      <c r="O274" s="601"/>
    </row>
    <row r="275" spans="1:15">
      <c r="A275" s="593"/>
      <c r="B275" s="593"/>
      <c r="C275" s="598"/>
      <c r="D275" s="599"/>
      <c r="E275" s="599"/>
      <c r="F275" s="599"/>
      <c r="G275" s="612"/>
      <c r="H275" s="593"/>
      <c r="I275" s="593"/>
      <c r="J275" s="593"/>
      <c r="K275" s="593"/>
      <c r="L275" s="593"/>
      <c r="M275" s="593"/>
      <c r="N275" s="600"/>
      <c r="O275" s="601"/>
    </row>
    <row r="276" spans="1:15">
      <c r="A276" s="593"/>
      <c r="B276" s="593"/>
      <c r="C276" s="593"/>
      <c r="D276" s="593"/>
      <c r="E276" s="593"/>
      <c r="F276" s="593"/>
      <c r="G276" s="593"/>
      <c r="H276" s="593"/>
      <c r="I276" s="593"/>
      <c r="J276" s="593"/>
      <c r="K276" s="593"/>
      <c r="L276" s="593"/>
      <c r="M276" s="593"/>
      <c r="N276" s="593"/>
      <c r="O276" s="593"/>
    </row>
    <row r="277" spans="1:15">
      <c r="A277" s="593"/>
      <c r="B277" s="593"/>
      <c r="C277" s="593"/>
      <c r="D277" s="593"/>
      <c r="E277" s="593"/>
      <c r="F277" s="593"/>
      <c r="G277" s="593"/>
      <c r="H277" s="593"/>
      <c r="I277" s="593"/>
      <c r="J277" s="593"/>
      <c r="K277" s="593"/>
      <c r="L277" s="593"/>
      <c r="M277" s="593"/>
      <c r="N277" s="593"/>
      <c r="O277" s="593"/>
    </row>
    <row r="278" spans="1:15">
      <c r="A278" s="593"/>
      <c r="B278" s="593"/>
      <c r="C278" s="593"/>
      <c r="D278" s="593"/>
      <c r="E278" s="593"/>
      <c r="F278" s="593"/>
      <c r="G278" s="593"/>
      <c r="H278" s="593"/>
      <c r="I278" s="593"/>
      <c r="J278" s="593"/>
      <c r="K278" s="593"/>
      <c r="L278" s="593"/>
      <c r="M278" s="593"/>
      <c r="N278" s="593"/>
      <c r="O278" s="593"/>
    </row>
    <row r="279" spans="1:15">
      <c r="A279" s="593"/>
      <c r="B279" s="593"/>
      <c r="C279" s="599"/>
      <c r="D279" s="593"/>
      <c r="E279" s="593"/>
      <c r="F279" s="593"/>
      <c r="G279" s="593"/>
      <c r="H279" s="593"/>
      <c r="I279" s="593"/>
      <c r="J279" s="593"/>
      <c r="K279" s="593"/>
      <c r="L279" s="593"/>
      <c r="M279" s="593"/>
      <c r="N279" s="593"/>
      <c r="O279" s="593"/>
    </row>
    <row r="280" spans="1:15">
      <c r="A280" s="593"/>
      <c r="B280" s="593"/>
      <c r="C280" s="599"/>
      <c r="D280" s="599"/>
      <c r="E280" s="599"/>
      <c r="F280" s="599"/>
      <c r="G280" s="593"/>
      <c r="H280" s="593"/>
      <c r="I280" s="593"/>
      <c r="J280" s="593"/>
      <c r="K280" s="593"/>
      <c r="L280" s="593"/>
      <c r="M280" s="593"/>
      <c r="N280" s="593"/>
      <c r="O280" s="593"/>
    </row>
    <row r="281" spans="1:15">
      <c r="A281" s="593"/>
      <c r="B281" s="593"/>
      <c r="C281" s="599"/>
      <c r="D281" s="599"/>
      <c r="E281" s="599"/>
      <c r="F281" s="599"/>
      <c r="G281" s="593"/>
      <c r="H281" s="593"/>
      <c r="I281" s="593"/>
      <c r="J281" s="593"/>
      <c r="K281" s="593"/>
      <c r="L281" s="593"/>
      <c r="M281" s="593"/>
      <c r="N281" s="593"/>
      <c r="O281" s="593"/>
    </row>
    <row r="282" spans="1:15">
      <c r="A282" s="593"/>
      <c r="B282" s="593"/>
      <c r="C282" s="599"/>
      <c r="D282" s="599"/>
      <c r="E282" s="599"/>
      <c r="F282" s="599"/>
      <c r="G282" s="593"/>
      <c r="H282" s="593"/>
      <c r="I282" s="593"/>
      <c r="J282" s="593"/>
      <c r="K282" s="593"/>
      <c r="L282" s="593"/>
      <c r="M282" s="593"/>
      <c r="N282" s="593"/>
      <c r="O282" s="593"/>
    </row>
    <row r="283" spans="1:15">
      <c r="A283" s="593"/>
      <c r="B283" s="593"/>
      <c r="C283" s="599"/>
      <c r="D283" s="599"/>
      <c r="E283" s="599"/>
      <c r="F283" s="599"/>
      <c r="G283" s="593"/>
      <c r="H283" s="593"/>
      <c r="I283" s="593"/>
      <c r="J283" s="593"/>
      <c r="K283" s="593"/>
      <c r="L283" s="593"/>
      <c r="M283" s="593"/>
      <c r="N283" s="593"/>
      <c r="O283" s="593"/>
    </row>
    <row r="284" spans="1:15">
      <c r="A284" s="593"/>
      <c r="B284" s="593"/>
      <c r="C284" s="599"/>
      <c r="D284" s="599"/>
      <c r="E284" s="599"/>
      <c r="F284" s="599"/>
      <c r="G284" s="593"/>
      <c r="H284" s="593"/>
      <c r="I284" s="593"/>
      <c r="J284" s="593"/>
      <c r="K284" s="593"/>
      <c r="L284" s="593"/>
      <c r="M284" s="593"/>
      <c r="N284" s="593"/>
      <c r="O284" s="593"/>
    </row>
    <row r="285" spans="1:15">
      <c r="A285" s="593"/>
      <c r="B285" s="593"/>
      <c r="C285" s="593"/>
      <c r="D285" s="593"/>
      <c r="E285" s="593"/>
      <c r="F285" s="593"/>
      <c r="G285" s="593"/>
      <c r="H285" s="593"/>
      <c r="I285" s="593"/>
      <c r="J285" s="593"/>
      <c r="K285" s="593"/>
      <c r="L285" s="593"/>
      <c r="M285" s="593"/>
      <c r="N285" s="593"/>
      <c r="O285" s="593"/>
    </row>
    <row r="286" spans="1:15">
      <c r="A286" s="593"/>
      <c r="B286" s="593"/>
      <c r="C286" s="593"/>
      <c r="D286" s="593"/>
      <c r="E286" s="593"/>
      <c r="F286" s="593"/>
      <c r="G286" s="593"/>
      <c r="H286" s="593"/>
      <c r="I286" s="593"/>
      <c r="J286" s="593"/>
      <c r="K286" s="593"/>
      <c r="L286" s="593"/>
      <c r="M286" s="593"/>
      <c r="N286" s="593"/>
      <c r="O286" s="593"/>
    </row>
    <row r="287" spans="1:15">
      <c r="A287" s="593"/>
      <c r="B287" s="593"/>
      <c r="C287" s="593"/>
      <c r="D287" s="593"/>
      <c r="E287" s="593"/>
      <c r="F287" s="593"/>
      <c r="G287" s="593"/>
      <c r="H287" s="593"/>
      <c r="I287" s="593"/>
      <c r="J287" s="593"/>
      <c r="K287" s="593"/>
      <c r="L287" s="593"/>
      <c r="M287" s="593"/>
      <c r="N287" s="593"/>
      <c r="O287" s="593"/>
    </row>
    <row r="288" spans="1:15">
      <c r="A288" s="613"/>
      <c r="B288" s="613"/>
      <c r="C288" s="613"/>
      <c r="D288" s="613"/>
      <c r="E288" s="613"/>
      <c r="F288" s="613"/>
      <c r="G288" s="613"/>
      <c r="H288" s="613"/>
      <c r="I288" s="613"/>
      <c r="J288" s="613"/>
      <c r="K288" s="613"/>
      <c r="L288" s="613"/>
      <c r="M288" s="613"/>
      <c r="N288" s="614"/>
      <c r="O288" s="614"/>
    </row>
    <row r="289" spans="1:15">
      <c r="A289" s="613"/>
      <c r="B289" s="613"/>
      <c r="C289" s="613"/>
      <c r="D289" s="613"/>
      <c r="E289" s="613"/>
      <c r="F289" s="613"/>
      <c r="G289" s="613"/>
      <c r="H289" s="613"/>
      <c r="I289" s="613"/>
      <c r="J289" s="613"/>
      <c r="K289" s="613"/>
      <c r="L289" s="613"/>
      <c r="M289" s="613"/>
      <c r="N289" s="614"/>
      <c r="O289" s="614"/>
    </row>
    <row r="290" spans="1:15" ht="15">
      <c r="A290" s="597"/>
      <c r="B290" s="597"/>
      <c r="C290" s="597"/>
      <c r="D290" s="597"/>
      <c r="E290" s="597"/>
      <c r="F290" s="597"/>
      <c r="G290" s="615"/>
      <c r="H290" s="597"/>
      <c r="I290" s="597"/>
      <c r="J290" s="597"/>
      <c r="K290" s="597"/>
      <c r="L290" s="597"/>
      <c r="M290" s="616"/>
      <c r="N290" s="617"/>
      <c r="O290" s="617"/>
    </row>
    <row r="291" spans="1:15">
      <c r="A291" s="593"/>
      <c r="B291" s="593"/>
      <c r="C291" s="593"/>
      <c r="D291" s="593"/>
      <c r="E291" s="593"/>
      <c r="F291" s="593"/>
      <c r="G291" s="593"/>
      <c r="H291" s="593"/>
      <c r="I291" s="593"/>
      <c r="J291" s="593"/>
      <c r="K291" s="593"/>
      <c r="L291" s="593"/>
      <c r="M291" s="593"/>
      <c r="N291" s="593"/>
      <c r="O291" s="593"/>
    </row>
    <row r="292" spans="1:15" ht="15">
      <c r="A292" s="594"/>
      <c r="B292" s="593"/>
      <c r="C292" s="593"/>
      <c r="D292" s="593"/>
      <c r="E292" s="593"/>
      <c r="F292" s="593"/>
      <c r="G292" s="593"/>
      <c r="H292" s="593"/>
      <c r="I292" s="593"/>
      <c r="J292" s="593"/>
      <c r="K292" s="593"/>
      <c r="L292" s="593"/>
      <c r="M292" s="593"/>
      <c r="N292" s="593"/>
      <c r="O292" s="593"/>
    </row>
    <row r="293" spans="1:15">
      <c r="A293" s="593"/>
      <c r="B293" s="593"/>
      <c r="C293" s="593"/>
      <c r="D293" s="593"/>
      <c r="E293" s="593"/>
      <c r="F293" s="593"/>
      <c r="G293" s="593"/>
      <c r="H293" s="593"/>
      <c r="I293" s="593"/>
      <c r="J293" s="593"/>
      <c r="K293" s="593"/>
      <c r="L293" s="593"/>
      <c r="M293" s="593"/>
      <c r="N293" s="593"/>
      <c r="O293" s="593"/>
    </row>
    <row r="294" spans="1:15" ht="15">
      <c r="A294" s="594"/>
      <c r="B294" s="593"/>
      <c r="C294" s="593"/>
      <c r="D294" s="593"/>
      <c r="E294" s="593"/>
      <c r="F294" s="593"/>
      <c r="G294" s="593"/>
      <c r="H294" s="593"/>
      <c r="I294" s="593"/>
      <c r="J294" s="593"/>
      <c r="K294" s="593"/>
      <c r="L294" s="593"/>
      <c r="M294" s="593"/>
      <c r="N294" s="593"/>
      <c r="O294" s="593"/>
    </row>
    <row r="295" spans="1:15">
      <c r="A295" s="593"/>
      <c r="B295" s="593"/>
      <c r="C295" s="593"/>
      <c r="D295" s="593"/>
      <c r="E295" s="593"/>
      <c r="F295" s="593"/>
      <c r="G295" s="593"/>
      <c r="H295" s="593"/>
      <c r="I295" s="593"/>
      <c r="J295" s="593"/>
      <c r="K295" s="593"/>
      <c r="L295" s="593"/>
      <c r="M295" s="593"/>
      <c r="N295" s="593"/>
      <c r="O295" s="593"/>
    </row>
    <row r="296" spans="1:15">
      <c r="A296" s="593"/>
      <c r="B296" s="593"/>
      <c r="C296" s="593"/>
      <c r="D296" s="593"/>
      <c r="E296" s="593"/>
      <c r="F296" s="593"/>
      <c r="G296" s="593"/>
      <c r="H296" s="593"/>
      <c r="I296" s="593"/>
      <c r="J296" s="593"/>
      <c r="K296" s="593"/>
      <c r="L296" s="593"/>
      <c r="M296" s="593"/>
      <c r="N296" s="593"/>
      <c r="O296" s="593"/>
    </row>
  </sheetData>
  <mergeCells count="78">
    <mergeCell ref="A55:O55"/>
    <mergeCell ref="A2:O2"/>
    <mergeCell ref="A3:O3"/>
    <mergeCell ref="A8:A10"/>
    <mergeCell ref="C8:G8"/>
    <mergeCell ref="H8:L8"/>
    <mergeCell ref="M8:M10"/>
    <mergeCell ref="N8:N10"/>
    <mergeCell ref="O8:O10"/>
    <mergeCell ref="C9:C10"/>
    <mergeCell ref="D9:D10"/>
    <mergeCell ref="E9:G9"/>
    <mergeCell ref="H9:H10"/>
    <mergeCell ref="I9:I10"/>
    <mergeCell ref="J9:L9"/>
    <mergeCell ref="A111:O111"/>
    <mergeCell ref="N56:O56"/>
    <mergeCell ref="A57:O57"/>
    <mergeCell ref="A58:O58"/>
    <mergeCell ref="A63:A65"/>
    <mergeCell ref="C63:G63"/>
    <mergeCell ref="H63:L63"/>
    <mergeCell ref="M63:M65"/>
    <mergeCell ref="N63:N65"/>
    <mergeCell ref="O63:O65"/>
    <mergeCell ref="C64:C65"/>
    <mergeCell ref="D64:D65"/>
    <mergeCell ref="E64:G64"/>
    <mergeCell ref="H64:H65"/>
    <mergeCell ref="I64:I65"/>
    <mergeCell ref="J64:L64"/>
    <mergeCell ref="A163:O163"/>
    <mergeCell ref="N112:O112"/>
    <mergeCell ref="A113:O113"/>
    <mergeCell ref="A114:O114"/>
    <mergeCell ref="A117:A119"/>
    <mergeCell ref="C117:G117"/>
    <mergeCell ref="H117:L117"/>
    <mergeCell ref="M117:M119"/>
    <mergeCell ref="N117:N119"/>
    <mergeCell ref="O117:O119"/>
    <mergeCell ref="C118:C119"/>
    <mergeCell ref="D118:D119"/>
    <mergeCell ref="E118:G118"/>
    <mergeCell ref="H118:H119"/>
    <mergeCell ref="I118:I119"/>
    <mergeCell ref="J118:L118"/>
    <mergeCell ref="A204:O204"/>
    <mergeCell ref="N164:O164"/>
    <mergeCell ref="A165:O165"/>
    <mergeCell ref="A166:O166"/>
    <mergeCell ref="A170:A172"/>
    <mergeCell ref="C170:G170"/>
    <mergeCell ref="H170:L170"/>
    <mergeCell ref="M170:M172"/>
    <mergeCell ref="N170:N172"/>
    <mergeCell ref="O170:O172"/>
    <mergeCell ref="C171:C172"/>
    <mergeCell ref="D171:D172"/>
    <mergeCell ref="E171:G171"/>
    <mergeCell ref="H171:H172"/>
    <mergeCell ref="I171:I172"/>
    <mergeCell ref="J171:L171"/>
    <mergeCell ref="N205:O205"/>
    <mergeCell ref="A206:O206"/>
    <mergeCell ref="A207:O207"/>
    <mergeCell ref="A211:A213"/>
    <mergeCell ref="C211:G211"/>
    <mergeCell ref="H211:L211"/>
    <mergeCell ref="M211:M213"/>
    <mergeCell ref="N211:N213"/>
    <mergeCell ref="O211:O213"/>
    <mergeCell ref="C212:C213"/>
    <mergeCell ref="D212:D213"/>
    <mergeCell ref="E212:G212"/>
    <mergeCell ref="H212:H213"/>
    <mergeCell ref="I212:I213"/>
    <mergeCell ref="J212:L212"/>
  </mergeCell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0" orientation="landscape" r:id="rId1"/>
  <headerFooter alignWithMargins="0"/>
  <rowBreaks count="3" manualBreakCount="3">
    <brk id="52" max="14" man="1"/>
    <brk id="109" max="16383" man="1"/>
    <brk id="162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2"/>
  <sheetViews>
    <sheetView view="pageBreakPreview" zoomScale="60" zoomScaleNormal="100" workbookViewId="0">
      <selection activeCell="B16" sqref="B16:O16"/>
    </sheetView>
  </sheetViews>
  <sheetFormatPr defaultRowHeight="15.75"/>
  <cols>
    <col min="1" max="1" width="4.83203125" style="99" customWidth="1"/>
    <col min="2" max="2" width="31.1640625" style="117" customWidth="1"/>
    <col min="3" max="4" width="9" style="117" customWidth="1"/>
    <col min="5" max="5" width="9.5" style="117" customWidth="1"/>
    <col min="6" max="6" width="8.83203125" style="117" customWidth="1"/>
    <col min="7" max="7" width="8.6640625" style="117" customWidth="1"/>
    <col min="8" max="8" width="8.83203125" style="117" customWidth="1"/>
    <col min="9" max="9" width="8.1640625" style="117" customWidth="1"/>
    <col min="10" max="14" width="9.5" style="117" customWidth="1"/>
    <col min="15" max="15" width="12.6640625" style="99" customWidth="1"/>
    <col min="16" max="16384" width="9.33203125" style="117"/>
  </cols>
  <sheetData>
    <row r="1" spans="1:15">
      <c r="O1" s="769" t="s">
        <v>727</v>
      </c>
    </row>
    <row r="2" spans="1:15" ht="31.5" customHeight="1">
      <c r="A2" s="761" t="str">
        <f>+CONCATENATE("Előirányzat-felhasználási terv",CHAR(10),LEFT(ÖSSZEFÜGGÉSEK!A5,4),". évre")</f>
        <v>Előirányzat-felhasználási terv
2016. évre</v>
      </c>
      <c r="B2" s="762"/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2"/>
    </row>
    <row r="3" spans="1:15" ht="16.5" thickBot="1">
      <c r="O3" s="4" t="s">
        <v>49</v>
      </c>
    </row>
    <row r="4" spans="1:15" s="99" customFormat="1" ht="26.1" customHeight="1" thickBot="1">
      <c r="A4" s="96" t="s">
        <v>12</v>
      </c>
      <c r="B4" s="97" t="s">
        <v>57</v>
      </c>
      <c r="C4" s="97" t="s">
        <v>67</v>
      </c>
      <c r="D4" s="97" t="s">
        <v>68</v>
      </c>
      <c r="E4" s="97" t="s">
        <v>69</v>
      </c>
      <c r="F4" s="97" t="s">
        <v>70</v>
      </c>
      <c r="G4" s="97" t="s">
        <v>71</v>
      </c>
      <c r="H4" s="97" t="s">
        <v>72</v>
      </c>
      <c r="I4" s="97" t="s">
        <v>73</v>
      </c>
      <c r="J4" s="97" t="s">
        <v>74</v>
      </c>
      <c r="K4" s="97" t="s">
        <v>75</v>
      </c>
      <c r="L4" s="97" t="s">
        <v>76</v>
      </c>
      <c r="M4" s="97" t="s">
        <v>77</v>
      </c>
      <c r="N4" s="97" t="s">
        <v>78</v>
      </c>
      <c r="O4" s="98" t="s">
        <v>47</v>
      </c>
    </row>
    <row r="5" spans="1:15" s="101" customFormat="1" ht="15" customHeight="1" thickBot="1">
      <c r="A5" s="100" t="s">
        <v>14</v>
      </c>
      <c r="B5" s="758" t="s">
        <v>51</v>
      </c>
      <c r="C5" s="759"/>
      <c r="D5" s="759"/>
      <c r="E5" s="759"/>
      <c r="F5" s="759"/>
      <c r="G5" s="759"/>
      <c r="H5" s="759"/>
      <c r="I5" s="759"/>
      <c r="J5" s="759"/>
      <c r="K5" s="759"/>
      <c r="L5" s="759"/>
      <c r="M5" s="759"/>
      <c r="N5" s="759"/>
      <c r="O5" s="760"/>
    </row>
    <row r="6" spans="1:15" s="101" customFormat="1" ht="22.5">
      <c r="A6" s="102" t="s">
        <v>15</v>
      </c>
      <c r="B6" s="480" t="s">
        <v>358</v>
      </c>
      <c r="C6" s="103">
        <v>18633</v>
      </c>
      <c r="D6" s="103">
        <v>18633</v>
      </c>
      <c r="E6" s="103">
        <v>18633</v>
      </c>
      <c r="F6" s="103">
        <v>18633</v>
      </c>
      <c r="G6" s="103">
        <v>18633</v>
      </c>
      <c r="H6" s="103">
        <v>18633</v>
      </c>
      <c r="I6" s="103">
        <v>18634</v>
      </c>
      <c r="J6" s="103">
        <v>18634</v>
      </c>
      <c r="K6" s="103">
        <v>18634</v>
      </c>
      <c r="L6" s="103">
        <v>18634</v>
      </c>
      <c r="M6" s="103">
        <v>18634</v>
      </c>
      <c r="N6" s="103">
        <v>18634</v>
      </c>
      <c r="O6" s="104">
        <f t="shared" ref="O6:O26" si="0">SUM(C6:N6)</f>
        <v>223602</v>
      </c>
    </row>
    <row r="7" spans="1:15" s="108" customFormat="1" ht="22.5">
      <c r="A7" s="105" t="s">
        <v>16</v>
      </c>
      <c r="B7" s="289" t="s">
        <v>405</v>
      </c>
      <c r="C7" s="106">
        <v>3933</v>
      </c>
      <c r="D7" s="106">
        <v>3933</v>
      </c>
      <c r="E7" s="106">
        <v>3932</v>
      </c>
      <c r="F7" s="106">
        <v>3933</v>
      </c>
      <c r="G7" s="106">
        <v>3933</v>
      </c>
      <c r="H7" s="106">
        <v>3932</v>
      </c>
      <c r="I7" s="106">
        <v>3933</v>
      </c>
      <c r="J7" s="106">
        <v>3933</v>
      </c>
      <c r="K7" s="106">
        <v>3933</v>
      </c>
      <c r="L7" s="106">
        <v>3933</v>
      </c>
      <c r="M7" s="106">
        <v>3933</v>
      </c>
      <c r="N7" s="106">
        <v>3933</v>
      </c>
      <c r="O7" s="107">
        <f t="shared" si="0"/>
        <v>47194</v>
      </c>
    </row>
    <row r="8" spans="1:15" s="108" customFormat="1" ht="22.5">
      <c r="A8" s="105" t="s">
        <v>17</v>
      </c>
      <c r="B8" s="288" t="s">
        <v>406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10">
        <f t="shared" si="0"/>
        <v>0</v>
      </c>
    </row>
    <row r="9" spans="1:15" s="108" customFormat="1" ht="14.1" customHeight="1">
      <c r="A9" s="105" t="s">
        <v>18</v>
      </c>
      <c r="B9" s="287" t="s">
        <v>150</v>
      </c>
      <c r="C9" s="106"/>
      <c r="D9" s="106"/>
      <c r="E9" s="106">
        <v>44050</v>
      </c>
      <c r="F9" s="106">
        <v>44050</v>
      </c>
      <c r="G9" s="106">
        <v>44050</v>
      </c>
      <c r="H9" s="106"/>
      <c r="I9" s="106"/>
      <c r="J9" s="106"/>
      <c r="K9" s="106">
        <v>44050</v>
      </c>
      <c r="L9" s="106">
        <v>44050</v>
      </c>
      <c r="M9" s="106"/>
      <c r="N9" s="106"/>
      <c r="O9" s="107">
        <f t="shared" si="0"/>
        <v>220250</v>
      </c>
    </row>
    <row r="10" spans="1:15" s="108" customFormat="1" ht="14.1" customHeight="1">
      <c r="A10" s="105" t="s">
        <v>19</v>
      </c>
      <c r="B10" s="287" t="s">
        <v>407</v>
      </c>
      <c r="C10" s="106">
        <v>4769</v>
      </c>
      <c r="D10" s="106">
        <v>4769</v>
      </c>
      <c r="E10" s="106">
        <v>4769</v>
      </c>
      <c r="F10" s="106">
        <v>4769</v>
      </c>
      <c r="G10" s="106">
        <v>4769</v>
      </c>
      <c r="H10" s="106">
        <v>4769</v>
      </c>
      <c r="I10" s="106">
        <v>4769</v>
      </c>
      <c r="J10" s="106">
        <v>4769</v>
      </c>
      <c r="K10" s="106">
        <v>4769</v>
      </c>
      <c r="L10" s="106">
        <v>4769</v>
      </c>
      <c r="M10" s="106">
        <v>4769</v>
      </c>
      <c r="N10" s="106">
        <f>4770+250</f>
        <v>5020</v>
      </c>
      <c r="O10" s="107">
        <f t="shared" si="0"/>
        <v>57479</v>
      </c>
    </row>
    <row r="11" spans="1:15" s="108" customFormat="1" ht="14.1" customHeight="1">
      <c r="A11" s="105" t="s">
        <v>20</v>
      </c>
      <c r="B11" s="287" t="s">
        <v>7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>
        <f t="shared" si="0"/>
        <v>0</v>
      </c>
    </row>
    <row r="12" spans="1:15" s="108" customFormat="1" ht="14.1" customHeight="1">
      <c r="A12" s="105" t="s">
        <v>21</v>
      </c>
      <c r="B12" s="287" t="s">
        <v>360</v>
      </c>
      <c r="C12" s="106">
        <v>20</v>
      </c>
      <c r="D12" s="106">
        <v>20</v>
      </c>
      <c r="E12" s="106">
        <v>20</v>
      </c>
      <c r="F12" s="106">
        <v>20</v>
      </c>
      <c r="G12" s="106">
        <v>20</v>
      </c>
      <c r="H12" s="106">
        <v>20</v>
      </c>
      <c r="I12" s="106">
        <v>20</v>
      </c>
      <c r="J12" s="106">
        <v>20</v>
      </c>
      <c r="K12" s="106">
        <v>20</v>
      </c>
      <c r="L12" s="106">
        <v>20</v>
      </c>
      <c r="M12" s="106">
        <v>20</v>
      </c>
      <c r="N12" s="106">
        <v>20</v>
      </c>
      <c r="O12" s="107">
        <f t="shared" si="0"/>
        <v>240</v>
      </c>
    </row>
    <row r="13" spans="1:15" s="108" customFormat="1" ht="22.5">
      <c r="A13" s="105" t="s">
        <v>22</v>
      </c>
      <c r="B13" s="289" t="s">
        <v>393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7">
        <f t="shared" si="0"/>
        <v>0</v>
      </c>
    </row>
    <row r="14" spans="1:15" s="108" customFormat="1" ht="14.1" customHeight="1" thickBot="1">
      <c r="A14" s="105" t="s">
        <v>23</v>
      </c>
      <c r="B14" s="287" t="s">
        <v>8</v>
      </c>
      <c r="C14" s="106">
        <v>11172</v>
      </c>
      <c r="D14" s="106">
        <v>2934</v>
      </c>
      <c r="E14" s="106"/>
      <c r="F14" s="106"/>
      <c r="G14" s="106"/>
      <c r="H14" s="106">
        <v>3078</v>
      </c>
      <c r="I14" s="106">
        <v>3076</v>
      </c>
      <c r="J14" s="106">
        <v>9076</v>
      </c>
      <c r="K14" s="106">
        <v>2055</v>
      </c>
      <c r="L14" s="106">
        <v>24</v>
      </c>
      <c r="M14" s="106">
        <v>16791</v>
      </c>
      <c r="N14" s="106">
        <v>16799</v>
      </c>
      <c r="O14" s="107">
        <f t="shared" si="0"/>
        <v>65005</v>
      </c>
    </row>
    <row r="15" spans="1:15" s="101" customFormat="1" ht="15.95" customHeight="1" thickBot="1">
      <c r="A15" s="100" t="s">
        <v>24</v>
      </c>
      <c r="B15" s="35" t="s">
        <v>103</v>
      </c>
      <c r="C15" s="111">
        <f t="shared" ref="C15:N15" si="1">SUM(C6:C14)</f>
        <v>38527</v>
      </c>
      <c r="D15" s="111">
        <f t="shared" si="1"/>
        <v>30289</v>
      </c>
      <c r="E15" s="111">
        <f t="shared" si="1"/>
        <v>71404</v>
      </c>
      <c r="F15" s="111">
        <f t="shared" si="1"/>
        <v>71405</v>
      </c>
      <c r="G15" s="111">
        <f t="shared" si="1"/>
        <v>71405</v>
      </c>
      <c r="H15" s="111">
        <f t="shared" si="1"/>
        <v>30432</v>
      </c>
      <c r="I15" s="111">
        <f t="shared" si="1"/>
        <v>30432</v>
      </c>
      <c r="J15" s="111">
        <f t="shared" si="1"/>
        <v>36432</v>
      </c>
      <c r="K15" s="111">
        <f t="shared" si="1"/>
        <v>73461</v>
      </c>
      <c r="L15" s="111">
        <f t="shared" si="1"/>
        <v>71430</v>
      </c>
      <c r="M15" s="111">
        <f t="shared" si="1"/>
        <v>44147</v>
      </c>
      <c r="N15" s="111">
        <f t="shared" si="1"/>
        <v>44406</v>
      </c>
      <c r="O15" s="112">
        <f>SUM(C15:N15)</f>
        <v>613770</v>
      </c>
    </row>
    <row r="16" spans="1:15" s="101" customFormat="1" ht="15" customHeight="1" thickBot="1">
      <c r="A16" s="100" t="s">
        <v>25</v>
      </c>
      <c r="B16" s="758" t="s">
        <v>52</v>
      </c>
      <c r="C16" s="759"/>
      <c r="D16" s="759"/>
      <c r="E16" s="759"/>
      <c r="F16" s="759"/>
      <c r="G16" s="759"/>
      <c r="H16" s="759"/>
      <c r="I16" s="759"/>
      <c r="J16" s="759"/>
      <c r="K16" s="759"/>
      <c r="L16" s="759"/>
      <c r="M16" s="759"/>
      <c r="N16" s="759"/>
      <c r="O16" s="760"/>
    </row>
    <row r="17" spans="1:15" s="108" customFormat="1" ht="14.1" customHeight="1">
      <c r="A17" s="113" t="s">
        <v>26</v>
      </c>
      <c r="B17" s="290" t="s">
        <v>58</v>
      </c>
      <c r="C17" s="109">
        <v>10718</v>
      </c>
      <c r="D17" s="109">
        <v>10718</v>
      </c>
      <c r="E17" s="109">
        <v>10718</v>
      </c>
      <c r="F17" s="109">
        <v>10718</v>
      </c>
      <c r="G17" s="109">
        <v>10719</v>
      </c>
      <c r="H17" s="109">
        <v>10719</v>
      </c>
      <c r="I17" s="109">
        <v>10719</v>
      </c>
      <c r="J17" s="109">
        <v>10719</v>
      </c>
      <c r="K17" s="109">
        <v>10719</v>
      </c>
      <c r="L17" s="109">
        <v>10719</v>
      </c>
      <c r="M17" s="109">
        <v>10719</v>
      </c>
      <c r="N17" s="109">
        <v>10719</v>
      </c>
      <c r="O17" s="110">
        <f>SUM(C17:N17)</f>
        <v>128624</v>
      </c>
    </row>
    <row r="18" spans="1:15" s="108" customFormat="1" ht="27" customHeight="1">
      <c r="A18" s="105" t="s">
        <v>27</v>
      </c>
      <c r="B18" s="289" t="s">
        <v>159</v>
      </c>
      <c r="C18" s="106">
        <v>2749</v>
      </c>
      <c r="D18" s="106">
        <v>2749</v>
      </c>
      <c r="E18" s="106">
        <v>2749</v>
      </c>
      <c r="F18" s="106">
        <v>2749</v>
      </c>
      <c r="G18" s="106">
        <v>2749</v>
      </c>
      <c r="H18" s="106">
        <v>2749</v>
      </c>
      <c r="I18" s="106">
        <v>2749</v>
      </c>
      <c r="J18" s="106">
        <v>2749</v>
      </c>
      <c r="K18" s="106">
        <v>2749</v>
      </c>
      <c r="L18" s="106">
        <v>2749</v>
      </c>
      <c r="M18" s="106">
        <v>2749</v>
      </c>
      <c r="N18" s="106">
        <v>2754</v>
      </c>
      <c r="O18" s="107">
        <f t="shared" si="0"/>
        <v>32993</v>
      </c>
    </row>
    <row r="19" spans="1:15" s="108" customFormat="1" ht="14.1" customHeight="1">
      <c r="A19" s="105" t="s">
        <v>28</v>
      </c>
      <c r="B19" s="287" t="s">
        <v>124</v>
      </c>
      <c r="C19" s="106">
        <v>16039</v>
      </c>
      <c r="D19" s="106">
        <v>16039</v>
      </c>
      <c r="E19" s="106">
        <v>16039</v>
      </c>
      <c r="F19" s="106">
        <v>16039</v>
      </c>
      <c r="G19" s="106">
        <v>16039</v>
      </c>
      <c r="H19" s="106">
        <v>10039</v>
      </c>
      <c r="I19" s="106">
        <v>10039</v>
      </c>
      <c r="J19" s="106">
        <v>16039</v>
      </c>
      <c r="K19" s="106">
        <v>18039</v>
      </c>
      <c r="L19" s="106">
        <v>26039</v>
      </c>
      <c r="M19" s="106">
        <v>16038</v>
      </c>
      <c r="N19" s="106">
        <f>16038+250</f>
        <v>16288</v>
      </c>
      <c r="O19" s="107">
        <f t="shared" si="0"/>
        <v>192716</v>
      </c>
    </row>
    <row r="20" spans="1:15" s="108" customFormat="1" ht="14.1" customHeight="1">
      <c r="A20" s="105" t="s">
        <v>29</v>
      </c>
      <c r="B20" s="287" t="s">
        <v>160</v>
      </c>
      <c r="C20" s="106">
        <v>783</v>
      </c>
      <c r="D20" s="106">
        <v>783</v>
      </c>
      <c r="E20" s="106">
        <v>783</v>
      </c>
      <c r="F20" s="106">
        <v>783</v>
      </c>
      <c r="G20" s="106">
        <v>783</v>
      </c>
      <c r="H20" s="106">
        <v>783</v>
      </c>
      <c r="I20" s="106">
        <v>783</v>
      </c>
      <c r="J20" s="106">
        <v>783</v>
      </c>
      <c r="K20" s="106">
        <v>784</v>
      </c>
      <c r="L20" s="106">
        <v>784</v>
      </c>
      <c r="M20" s="106">
        <v>784</v>
      </c>
      <c r="N20" s="106">
        <v>784</v>
      </c>
      <c r="O20" s="107">
        <f t="shared" si="0"/>
        <v>9400</v>
      </c>
    </row>
    <row r="21" spans="1:15" s="108" customFormat="1" ht="14.1" customHeight="1">
      <c r="A21" s="105" t="s">
        <v>30</v>
      </c>
      <c r="B21" s="287" t="s">
        <v>9</v>
      </c>
      <c r="C21" s="106"/>
      <c r="D21" s="106"/>
      <c r="E21" s="106">
        <f>13857*2+8805</f>
        <v>36519</v>
      </c>
      <c r="F21" s="106">
        <f>13857*2+8656</f>
        <v>36370</v>
      </c>
      <c r="G21" s="106">
        <f>23857+12661</f>
        <v>36518</v>
      </c>
      <c r="H21" s="106">
        <v>3857</v>
      </c>
      <c r="I21" s="106">
        <v>3857</v>
      </c>
      <c r="J21" s="106">
        <v>3857</v>
      </c>
      <c r="K21" s="106">
        <f>23857+15000-122</f>
        <v>38735</v>
      </c>
      <c r="L21" s="106">
        <f>23857+5000</f>
        <v>28857</v>
      </c>
      <c r="M21" s="106">
        <v>13857</v>
      </c>
      <c r="N21" s="106">
        <v>13861</v>
      </c>
      <c r="O21" s="107">
        <f t="shared" si="0"/>
        <v>216288</v>
      </c>
    </row>
    <row r="22" spans="1:15" s="108" customFormat="1" ht="14.1" customHeight="1">
      <c r="A22" s="105" t="s">
        <v>31</v>
      </c>
      <c r="B22" s="287" t="s">
        <v>207</v>
      </c>
      <c r="C22" s="106"/>
      <c r="D22" s="106"/>
      <c r="E22" s="106">
        <v>2285</v>
      </c>
      <c r="F22" s="106">
        <v>2285</v>
      </c>
      <c r="G22" s="106">
        <v>2285</v>
      </c>
      <c r="H22" s="106">
        <v>2285</v>
      </c>
      <c r="I22" s="106">
        <v>2285</v>
      </c>
      <c r="J22" s="106">
        <v>2285</v>
      </c>
      <c r="K22" s="106">
        <v>2285</v>
      </c>
      <c r="L22" s="106">
        <v>2282</v>
      </c>
      <c r="M22" s="106"/>
      <c r="N22" s="106"/>
      <c r="O22" s="107">
        <f t="shared" si="0"/>
        <v>18277</v>
      </c>
    </row>
    <row r="23" spans="1:15" s="108" customFormat="1">
      <c r="A23" s="105" t="s">
        <v>32</v>
      </c>
      <c r="B23" s="289" t="s">
        <v>163</v>
      </c>
      <c r="C23" s="106"/>
      <c r="D23" s="106"/>
      <c r="E23" s="106">
        <v>2311</v>
      </c>
      <c r="F23" s="106">
        <v>2311</v>
      </c>
      <c r="G23" s="106">
        <v>2312</v>
      </c>
      <c r="H23" s="106"/>
      <c r="I23" s="106"/>
      <c r="J23" s="106"/>
      <c r="K23" s="106"/>
      <c r="L23" s="106"/>
      <c r="M23" s="106"/>
      <c r="N23" s="106"/>
      <c r="O23" s="107">
        <f t="shared" si="0"/>
        <v>6934</v>
      </c>
    </row>
    <row r="24" spans="1:15" s="108" customFormat="1" ht="14.1" customHeight="1">
      <c r="A24" s="105" t="s">
        <v>33</v>
      </c>
      <c r="B24" s="287" t="s">
        <v>210</v>
      </c>
      <c r="C24" s="106">
        <v>8238</v>
      </c>
      <c r="D24" s="106"/>
      <c r="E24" s="106"/>
      <c r="F24" s="106">
        <v>150</v>
      </c>
      <c r="G24" s="106"/>
      <c r="H24" s="106"/>
      <c r="I24" s="106"/>
      <c r="J24" s="106"/>
      <c r="K24" s="106">
        <v>150</v>
      </c>
      <c r="L24" s="106"/>
      <c r="M24" s="106"/>
      <c r="N24" s="106"/>
      <c r="O24" s="107">
        <f t="shared" si="0"/>
        <v>8538</v>
      </c>
    </row>
    <row r="25" spans="1:15" s="108" customFormat="1" ht="14.1" customHeight="1" thickBot="1">
      <c r="A25" s="105" t="s">
        <v>34</v>
      </c>
      <c r="B25" s="287" t="s">
        <v>10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7">
        <f t="shared" si="0"/>
        <v>0</v>
      </c>
    </row>
    <row r="26" spans="1:15" s="101" customFormat="1" ht="15.95" customHeight="1" thickBot="1">
      <c r="A26" s="114" t="s">
        <v>35</v>
      </c>
      <c r="B26" s="35" t="s">
        <v>104</v>
      </c>
      <c r="C26" s="111">
        <f t="shared" ref="C26:N26" si="2">SUM(C17:C25)</f>
        <v>38527</v>
      </c>
      <c r="D26" s="111">
        <f t="shared" si="2"/>
        <v>30289</v>
      </c>
      <c r="E26" s="111">
        <f t="shared" si="2"/>
        <v>71404</v>
      </c>
      <c r="F26" s="111">
        <f t="shared" si="2"/>
        <v>71405</v>
      </c>
      <c r="G26" s="111">
        <f t="shared" si="2"/>
        <v>71405</v>
      </c>
      <c r="H26" s="111">
        <f t="shared" si="2"/>
        <v>30432</v>
      </c>
      <c r="I26" s="111">
        <f t="shared" si="2"/>
        <v>30432</v>
      </c>
      <c r="J26" s="111">
        <f t="shared" si="2"/>
        <v>36432</v>
      </c>
      <c r="K26" s="111">
        <f t="shared" si="2"/>
        <v>73461</v>
      </c>
      <c r="L26" s="111">
        <f t="shared" si="2"/>
        <v>71430</v>
      </c>
      <c r="M26" s="111">
        <f t="shared" si="2"/>
        <v>44147</v>
      </c>
      <c r="N26" s="111">
        <f t="shared" si="2"/>
        <v>44406</v>
      </c>
      <c r="O26" s="112">
        <f t="shared" si="0"/>
        <v>613770</v>
      </c>
    </row>
    <row r="27" spans="1:15" ht="16.5" thickBot="1">
      <c r="A27" s="114" t="s">
        <v>36</v>
      </c>
      <c r="B27" s="291" t="s">
        <v>105</v>
      </c>
      <c r="C27" s="115">
        <f t="shared" ref="C27:O27" si="3">C15-C26</f>
        <v>0</v>
      </c>
      <c r="D27" s="115">
        <f t="shared" si="3"/>
        <v>0</v>
      </c>
      <c r="E27" s="115">
        <f t="shared" si="3"/>
        <v>0</v>
      </c>
      <c r="F27" s="115">
        <f t="shared" si="3"/>
        <v>0</v>
      </c>
      <c r="G27" s="115">
        <f t="shared" si="3"/>
        <v>0</v>
      </c>
      <c r="H27" s="115">
        <f t="shared" si="3"/>
        <v>0</v>
      </c>
      <c r="I27" s="115">
        <f t="shared" si="3"/>
        <v>0</v>
      </c>
      <c r="J27" s="115">
        <f t="shared" si="3"/>
        <v>0</v>
      </c>
      <c r="K27" s="115">
        <f t="shared" si="3"/>
        <v>0</v>
      </c>
      <c r="L27" s="115">
        <f t="shared" si="3"/>
        <v>0</v>
      </c>
      <c r="M27" s="115">
        <f t="shared" si="3"/>
        <v>0</v>
      </c>
      <c r="N27" s="115">
        <f t="shared" si="3"/>
        <v>0</v>
      </c>
      <c r="O27" s="116">
        <f t="shared" si="3"/>
        <v>0</v>
      </c>
    </row>
    <row r="28" spans="1:15">
      <c r="A28" s="118"/>
    </row>
    <row r="29" spans="1:15">
      <c r="B29" s="119"/>
      <c r="C29" s="120"/>
      <c r="D29" s="120"/>
      <c r="O29" s="117"/>
    </row>
    <row r="30" spans="1:15">
      <c r="O30" s="117"/>
    </row>
    <row r="31" spans="1:15">
      <c r="O31" s="117"/>
    </row>
    <row r="32" spans="1:15">
      <c r="O32" s="117"/>
    </row>
    <row r="33" spans="15:15">
      <c r="O33" s="117"/>
    </row>
    <row r="34" spans="15:15">
      <c r="O34" s="117"/>
    </row>
    <row r="35" spans="15:15">
      <c r="O35" s="117"/>
    </row>
    <row r="36" spans="15:15">
      <c r="O36" s="117"/>
    </row>
    <row r="37" spans="15:15">
      <c r="O37" s="117"/>
    </row>
    <row r="38" spans="15:15">
      <c r="O38" s="117"/>
    </row>
    <row r="39" spans="15:15">
      <c r="O39" s="117"/>
    </row>
    <row r="40" spans="15:15">
      <c r="O40" s="117"/>
    </row>
    <row r="41" spans="15:15">
      <c r="O41" s="117"/>
    </row>
    <row r="42" spans="15:15">
      <c r="O42" s="117"/>
    </row>
    <row r="43" spans="15:15">
      <c r="O43" s="117"/>
    </row>
    <row r="44" spans="15:15">
      <c r="O44" s="117"/>
    </row>
    <row r="45" spans="15:15">
      <c r="O45" s="117"/>
    </row>
    <row r="46" spans="15:15">
      <c r="O46" s="117"/>
    </row>
    <row r="47" spans="15:15">
      <c r="O47" s="117"/>
    </row>
    <row r="48" spans="15:15">
      <c r="O48" s="117"/>
    </row>
    <row r="49" spans="15:15">
      <c r="O49" s="117"/>
    </row>
    <row r="50" spans="15:15">
      <c r="O50" s="117"/>
    </row>
    <row r="51" spans="15:15">
      <c r="O51" s="117"/>
    </row>
    <row r="52" spans="15:15">
      <c r="O52" s="117"/>
    </row>
    <row r="53" spans="15:15">
      <c r="O53" s="117"/>
    </row>
    <row r="54" spans="15:15">
      <c r="O54" s="117"/>
    </row>
    <row r="55" spans="15:15">
      <c r="O55" s="117"/>
    </row>
    <row r="56" spans="15:15">
      <c r="O56" s="117"/>
    </row>
    <row r="57" spans="15:15">
      <c r="O57" s="117"/>
    </row>
    <row r="58" spans="15:15">
      <c r="O58" s="117"/>
    </row>
    <row r="59" spans="15:15">
      <c r="O59" s="117"/>
    </row>
    <row r="60" spans="15:15">
      <c r="O60" s="117"/>
    </row>
    <row r="61" spans="15:15">
      <c r="O61" s="117"/>
    </row>
    <row r="62" spans="15:15">
      <c r="O62" s="117"/>
    </row>
    <row r="63" spans="15:15">
      <c r="O63" s="117"/>
    </row>
    <row r="64" spans="15:15">
      <c r="O64" s="117"/>
    </row>
    <row r="65" spans="15:15">
      <c r="O65" s="117"/>
    </row>
    <row r="66" spans="15:15">
      <c r="O66" s="117"/>
    </row>
    <row r="67" spans="15:15">
      <c r="O67" s="117"/>
    </row>
    <row r="68" spans="15:15">
      <c r="O68" s="117"/>
    </row>
    <row r="69" spans="15:15">
      <c r="O69" s="117"/>
    </row>
    <row r="70" spans="15:15">
      <c r="O70" s="117"/>
    </row>
    <row r="71" spans="15:15">
      <c r="O71" s="117"/>
    </row>
    <row r="72" spans="15:15">
      <c r="O72" s="117"/>
    </row>
    <row r="73" spans="15:15">
      <c r="O73" s="117"/>
    </row>
    <row r="74" spans="15:15">
      <c r="O74" s="117"/>
    </row>
    <row r="75" spans="15:15">
      <c r="O75" s="117"/>
    </row>
    <row r="76" spans="15:15">
      <c r="O76" s="117"/>
    </row>
    <row r="77" spans="15:15">
      <c r="O77" s="117"/>
    </row>
    <row r="78" spans="15:15">
      <c r="O78" s="117"/>
    </row>
    <row r="79" spans="15:15">
      <c r="O79" s="117"/>
    </row>
    <row r="80" spans="15:15">
      <c r="O80" s="117"/>
    </row>
    <row r="81" spans="15:15">
      <c r="O81" s="117"/>
    </row>
    <row r="82" spans="15:15">
      <c r="O82" s="117"/>
    </row>
  </sheetData>
  <mergeCells count="3">
    <mergeCell ref="B5:O5"/>
    <mergeCell ref="B16:O16"/>
    <mergeCell ref="A2:O2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G49"/>
  <sheetViews>
    <sheetView view="pageBreakPreview" zoomScaleNormal="100" zoomScaleSheetLayoutView="100" workbookViewId="0">
      <selection activeCell="B4" sqref="B4"/>
    </sheetView>
  </sheetViews>
  <sheetFormatPr defaultRowHeight="15.75"/>
  <cols>
    <col min="1" max="1" width="9" style="377" customWidth="1"/>
    <col min="2" max="2" width="66.33203125" style="377" bestFit="1" customWidth="1"/>
    <col min="3" max="3" width="15.5" style="378" customWidth="1"/>
    <col min="4" max="5" width="15.5" style="377" customWidth="1"/>
    <col min="6" max="6" width="9" style="406" customWidth="1"/>
    <col min="7" max="16384" width="9.33203125" style="406"/>
  </cols>
  <sheetData>
    <row r="1" spans="1:5">
      <c r="E1" s="770" t="s">
        <v>728</v>
      </c>
    </row>
    <row r="2" spans="1:5" ht="15.95" customHeight="1">
      <c r="A2" s="674" t="s">
        <v>11</v>
      </c>
      <c r="B2" s="674"/>
      <c r="C2" s="674"/>
      <c r="D2" s="674"/>
      <c r="E2" s="674"/>
    </row>
    <row r="3" spans="1:5" ht="15.95" customHeight="1" thickBot="1">
      <c r="A3" s="675" t="s">
        <v>137</v>
      </c>
      <c r="B3" s="675"/>
      <c r="D3" s="139"/>
      <c r="E3" s="308" t="s">
        <v>208</v>
      </c>
    </row>
    <row r="4" spans="1:5" ht="38.1" customHeight="1" thickBot="1">
      <c r="A4" s="23" t="s">
        <v>65</v>
      </c>
      <c r="B4" s="24" t="s">
        <v>13</v>
      </c>
      <c r="C4" s="24" t="str">
        <f>+CONCATENATE(LEFT(ÖSSZEFÜGGÉSEK!A5,4)+1,". évi")</f>
        <v>2017. évi</v>
      </c>
      <c r="D4" s="399" t="str">
        <f>+CONCATENATE(LEFT(ÖSSZEFÜGGÉSEK!A5,4)+2,". évi")</f>
        <v>2018. évi</v>
      </c>
      <c r="E4" s="161" t="str">
        <f>+CONCATENATE(LEFT(ÖSSZEFÜGGÉSEK!A5,4)+3,". évi")</f>
        <v>2019. évi</v>
      </c>
    </row>
    <row r="5" spans="1:5" s="407" customFormat="1" ht="12" customHeight="1" thickBot="1">
      <c r="A5" s="32" t="s">
        <v>479</v>
      </c>
      <c r="B5" s="33" t="s">
        <v>480</v>
      </c>
      <c r="C5" s="33" t="s">
        <v>481</v>
      </c>
      <c r="D5" s="33" t="s">
        <v>483</v>
      </c>
      <c r="E5" s="441" t="s">
        <v>482</v>
      </c>
    </row>
    <row r="6" spans="1:5" s="408" customFormat="1" ht="12" customHeight="1" thickBot="1">
      <c r="A6" s="20" t="s">
        <v>14</v>
      </c>
      <c r="B6" s="21" t="s">
        <v>517</v>
      </c>
      <c r="C6" s="459">
        <v>223600</v>
      </c>
      <c r="D6" s="459">
        <v>223600</v>
      </c>
      <c r="E6" s="459">
        <v>223600</v>
      </c>
    </row>
    <row r="7" spans="1:5" s="408" customFormat="1" ht="12" customHeight="1" thickBot="1">
      <c r="A7" s="20" t="s">
        <v>15</v>
      </c>
      <c r="B7" s="293" t="s">
        <v>359</v>
      </c>
      <c r="C7" s="459">
        <v>47500</v>
      </c>
      <c r="D7" s="459">
        <v>48000</v>
      </c>
      <c r="E7" s="460">
        <v>48500</v>
      </c>
    </row>
    <row r="8" spans="1:5" s="408" customFormat="1" ht="12" customHeight="1" thickBot="1">
      <c r="A8" s="20" t="s">
        <v>16</v>
      </c>
      <c r="B8" s="21" t="s">
        <v>367</v>
      </c>
      <c r="C8" s="459"/>
      <c r="D8" s="459"/>
      <c r="E8" s="460"/>
    </row>
    <row r="9" spans="1:5" s="408" customFormat="1" ht="12" customHeight="1" thickBot="1">
      <c r="A9" s="20" t="s">
        <v>149</v>
      </c>
      <c r="B9" s="21" t="s">
        <v>248</v>
      </c>
      <c r="C9" s="398">
        <f>SUM(C10:C16)</f>
        <v>225400</v>
      </c>
      <c r="D9" s="398">
        <f>SUM(D10:D16)</f>
        <v>230900</v>
      </c>
      <c r="E9" s="440">
        <f>SUM(E10:E16)</f>
        <v>236600</v>
      </c>
    </row>
    <row r="10" spans="1:5" s="408" customFormat="1" ht="12" customHeight="1">
      <c r="A10" s="15" t="s">
        <v>249</v>
      </c>
      <c r="B10" s="409" t="s">
        <v>541</v>
      </c>
      <c r="C10" s="393">
        <v>150000</v>
      </c>
      <c r="D10" s="393">
        <v>150000</v>
      </c>
      <c r="E10" s="393">
        <v>150000</v>
      </c>
    </row>
    <row r="11" spans="1:5" s="408" customFormat="1" ht="12" customHeight="1">
      <c r="A11" s="14" t="s">
        <v>250</v>
      </c>
      <c r="B11" s="410" t="s">
        <v>542</v>
      </c>
      <c r="C11" s="392">
        <v>22000</v>
      </c>
      <c r="D11" s="392">
        <v>25000</v>
      </c>
      <c r="E11" s="266">
        <v>28000</v>
      </c>
    </row>
    <row r="12" spans="1:5" s="408" customFormat="1" ht="12" customHeight="1">
      <c r="A12" s="14" t="s">
        <v>251</v>
      </c>
      <c r="B12" s="410" t="s">
        <v>543</v>
      </c>
      <c r="C12" s="392">
        <v>32000</v>
      </c>
      <c r="D12" s="392">
        <v>34000</v>
      </c>
      <c r="E12" s="266">
        <v>36000</v>
      </c>
    </row>
    <row r="13" spans="1:5" s="408" customFormat="1" ht="12" customHeight="1">
      <c r="A13" s="14" t="s">
        <v>252</v>
      </c>
      <c r="B13" s="410" t="s">
        <v>544</v>
      </c>
      <c r="C13" s="392">
        <v>400</v>
      </c>
      <c r="D13" s="392">
        <v>300</v>
      </c>
      <c r="E13" s="266">
        <v>400</v>
      </c>
    </row>
    <row r="14" spans="1:5" s="408" customFormat="1" ht="12" customHeight="1">
      <c r="A14" s="14" t="s">
        <v>538</v>
      </c>
      <c r="B14" s="410" t="s">
        <v>253</v>
      </c>
      <c r="C14" s="392">
        <v>7000</v>
      </c>
      <c r="D14" s="392">
        <v>7100</v>
      </c>
      <c r="E14" s="266">
        <v>7200</v>
      </c>
    </row>
    <row r="15" spans="1:5" s="408" customFormat="1" ht="12" customHeight="1">
      <c r="A15" s="14" t="s">
        <v>539</v>
      </c>
      <c r="B15" s="410" t="s">
        <v>254</v>
      </c>
      <c r="C15" s="392">
        <v>13500</v>
      </c>
      <c r="D15" s="392">
        <v>14000</v>
      </c>
      <c r="E15" s="266">
        <v>14500</v>
      </c>
    </row>
    <row r="16" spans="1:5" s="408" customFormat="1" ht="12" customHeight="1" thickBot="1">
      <c r="A16" s="16" t="s">
        <v>540</v>
      </c>
      <c r="B16" s="411" t="s">
        <v>255</v>
      </c>
      <c r="C16" s="394">
        <v>500</v>
      </c>
      <c r="D16" s="394">
        <v>500</v>
      </c>
      <c r="E16" s="268">
        <v>500</v>
      </c>
    </row>
    <row r="17" spans="1:6" s="408" customFormat="1" ht="12" customHeight="1" thickBot="1">
      <c r="A17" s="20" t="s">
        <v>18</v>
      </c>
      <c r="B17" s="21" t="s">
        <v>520</v>
      </c>
      <c r="C17" s="459">
        <v>57500</v>
      </c>
      <c r="D17" s="459">
        <v>58500</v>
      </c>
      <c r="E17" s="460">
        <v>60000</v>
      </c>
    </row>
    <row r="18" spans="1:6" s="408" customFormat="1" ht="12" customHeight="1" thickBot="1">
      <c r="A18" s="20" t="s">
        <v>19</v>
      </c>
      <c r="B18" s="21" t="s">
        <v>7</v>
      </c>
      <c r="C18" s="459">
        <v>73000</v>
      </c>
      <c r="D18" s="459">
        <v>67000</v>
      </c>
      <c r="E18" s="460">
        <v>63300</v>
      </c>
    </row>
    <row r="19" spans="1:6" s="408" customFormat="1" ht="12" customHeight="1" thickBot="1">
      <c r="A19" s="20" t="s">
        <v>156</v>
      </c>
      <c r="B19" s="21" t="s">
        <v>519</v>
      </c>
      <c r="C19" s="459"/>
      <c r="D19" s="459"/>
      <c r="E19" s="460"/>
    </row>
    <row r="20" spans="1:6" s="408" customFormat="1" ht="12" customHeight="1" thickBot="1">
      <c r="A20" s="20" t="s">
        <v>21</v>
      </c>
      <c r="B20" s="293" t="s">
        <v>518</v>
      </c>
      <c r="C20" s="459"/>
      <c r="D20" s="459"/>
      <c r="E20" s="460"/>
    </row>
    <row r="21" spans="1:6" s="408" customFormat="1" ht="12" customHeight="1" thickBot="1">
      <c r="A21" s="20" t="s">
        <v>22</v>
      </c>
      <c r="B21" s="21" t="s">
        <v>288</v>
      </c>
      <c r="C21" s="398">
        <f>+C6+C7+C8+C9+C17+C18+C19+C20</f>
        <v>627000</v>
      </c>
      <c r="D21" s="398">
        <f>+D6+D7+D8+D9+D17+D18+D19+D20</f>
        <v>628000</v>
      </c>
      <c r="E21" s="304">
        <f>+E6+E7+E8+E9+E17+E18+E19+E20</f>
        <v>632000</v>
      </c>
    </row>
    <row r="22" spans="1:6" s="408" customFormat="1" ht="12" customHeight="1" thickBot="1">
      <c r="A22" s="20" t="s">
        <v>23</v>
      </c>
      <c r="B22" s="21" t="s">
        <v>521</v>
      </c>
      <c r="C22" s="510"/>
      <c r="D22" s="510"/>
      <c r="E22" s="511"/>
    </row>
    <row r="23" spans="1:6" s="408" customFormat="1" ht="12" customHeight="1" thickBot="1">
      <c r="A23" s="20" t="s">
        <v>24</v>
      </c>
      <c r="B23" s="21" t="s">
        <v>522</v>
      </c>
      <c r="C23" s="398">
        <f>+C21+C22</f>
        <v>627000</v>
      </c>
      <c r="D23" s="398">
        <f>+D21+D22</f>
        <v>628000</v>
      </c>
      <c r="E23" s="440">
        <f>+E21+E22</f>
        <v>632000</v>
      </c>
    </row>
    <row r="24" spans="1:6" s="408" customFormat="1" ht="12" customHeight="1">
      <c r="A24" s="371"/>
      <c r="B24" s="372"/>
      <c r="C24" s="373"/>
      <c r="D24" s="507"/>
      <c r="E24" s="508"/>
    </row>
    <row r="25" spans="1:6" s="408" customFormat="1" ht="12" customHeight="1">
      <c r="A25" s="674" t="s">
        <v>42</v>
      </c>
      <c r="B25" s="674"/>
      <c r="C25" s="674"/>
      <c r="D25" s="674"/>
      <c r="E25" s="674"/>
    </row>
    <row r="26" spans="1:6" s="408" customFormat="1" ht="12" customHeight="1" thickBot="1">
      <c r="A26" s="676" t="s">
        <v>138</v>
      </c>
      <c r="B26" s="676"/>
      <c r="C26" s="378"/>
      <c r="D26" s="139"/>
      <c r="E26" s="308" t="s">
        <v>208</v>
      </c>
    </row>
    <row r="27" spans="1:6" s="408" customFormat="1" ht="24" customHeight="1" thickBot="1">
      <c r="A27" s="23" t="s">
        <v>12</v>
      </c>
      <c r="B27" s="24" t="s">
        <v>43</v>
      </c>
      <c r="C27" s="24" t="str">
        <f>+C4</f>
        <v>2017. évi</v>
      </c>
      <c r="D27" s="24" t="str">
        <f>+D4</f>
        <v>2018. évi</v>
      </c>
      <c r="E27" s="161" t="str">
        <f>+E4</f>
        <v>2019. évi</v>
      </c>
      <c r="F27" s="509"/>
    </row>
    <row r="28" spans="1:6" s="408" customFormat="1" ht="12" customHeight="1" thickBot="1">
      <c r="A28" s="402" t="s">
        <v>479</v>
      </c>
      <c r="B28" s="403" t="s">
        <v>480</v>
      </c>
      <c r="C28" s="403" t="s">
        <v>481</v>
      </c>
      <c r="D28" s="403" t="s">
        <v>483</v>
      </c>
      <c r="E28" s="503" t="s">
        <v>482</v>
      </c>
      <c r="F28" s="509"/>
    </row>
    <row r="29" spans="1:6" s="408" customFormat="1" ht="15" customHeight="1" thickBot="1">
      <c r="A29" s="20" t="s">
        <v>14</v>
      </c>
      <c r="B29" s="30" t="s">
        <v>523</v>
      </c>
      <c r="C29" s="459">
        <v>600000</v>
      </c>
      <c r="D29" s="459">
        <v>606000</v>
      </c>
      <c r="E29" s="455">
        <v>612000</v>
      </c>
      <c r="F29" s="509"/>
    </row>
    <row r="30" spans="1:6" ht="12" customHeight="1" thickBot="1">
      <c r="A30" s="483" t="s">
        <v>15</v>
      </c>
      <c r="B30" s="504" t="s">
        <v>528</v>
      </c>
      <c r="C30" s="505">
        <f>+C31+C32+C33</f>
        <v>27000</v>
      </c>
      <c r="D30" s="505">
        <f>+D31+D32+D33</f>
        <v>22000</v>
      </c>
      <c r="E30" s="506">
        <f>+E31+E32+E33</f>
        <v>20000</v>
      </c>
    </row>
    <row r="31" spans="1:6" ht="12" customHeight="1">
      <c r="A31" s="15" t="s">
        <v>98</v>
      </c>
      <c r="B31" s="8" t="s">
        <v>207</v>
      </c>
      <c r="C31" s="393">
        <v>20000</v>
      </c>
      <c r="D31" s="393">
        <v>15000</v>
      </c>
      <c r="E31" s="267">
        <v>15000</v>
      </c>
    </row>
    <row r="32" spans="1:6" ht="12" customHeight="1">
      <c r="A32" s="15" t="s">
        <v>99</v>
      </c>
      <c r="B32" s="12" t="s">
        <v>163</v>
      </c>
      <c r="C32" s="392">
        <v>7000</v>
      </c>
      <c r="D32" s="392">
        <v>7000</v>
      </c>
      <c r="E32" s="266">
        <v>5000</v>
      </c>
    </row>
    <row r="33" spans="1:7" ht="12" customHeight="1" thickBot="1">
      <c r="A33" s="15" t="s">
        <v>100</v>
      </c>
      <c r="B33" s="295" t="s">
        <v>210</v>
      </c>
      <c r="C33" s="392"/>
      <c r="D33" s="392"/>
      <c r="E33" s="266"/>
    </row>
    <row r="34" spans="1:7" ht="12" customHeight="1" thickBot="1">
      <c r="A34" s="20" t="s">
        <v>16</v>
      </c>
      <c r="B34" s="126" t="s">
        <v>434</v>
      </c>
      <c r="C34" s="391">
        <f>+C29+C30</f>
        <v>627000</v>
      </c>
      <c r="D34" s="391">
        <f>+D29+D30</f>
        <v>628000</v>
      </c>
      <c r="E34" s="265">
        <f>+E29+E30</f>
        <v>632000</v>
      </c>
    </row>
    <row r="35" spans="1:7" ht="15" customHeight="1" thickBot="1">
      <c r="A35" s="20" t="s">
        <v>17</v>
      </c>
      <c r="B35" s="126" t="s">
        <v>524</v>
      </c>
      <c r="C35" s="512"/>
      <c r="D35" s="512"/>
      <c r="E35" s="513"/>
      <c r="F35" s="421"/>
    </row>
    <row r="36" spans="1:7" s="408" customFormat="1" ht="12.95" customHeight="1" thickBot="1">
      <c r="A36" s="296" t="s">
        <v>18</v>
      </c>
      <c r="B36" s="376" t="s">
        <v>525</v>
      </c>
      <c r="C36" s="502">
        <f>+C34+C35</f>
        <v>627000</v>
      </c>
      <c r="D36" s="502">
        <f>+D34+D35</f>
        <v>628000</v>
      </c>
      <c r="E36" s="496">
        <f>+E34+E35</f>
        <v>632000</v>
      </c>
    </row>
    <row r="37" spans="1:7">
      <c r="C37" s="377"/>
    </row>
    <row r="38" spans="1:7">
      <c r="C38" s="377"/>
    </row>
    <row r="39" spans="1:7">
      <c r="C39" s="377"/>
    </row>
    <row r="40" spans="1:7" ht="16.5" customHeight="1">
      <c r="C40" s="377"/>
    </row>
    <row r="41" spans="1:7">
      <c r="C41" s="377"/>
    </row>
    <row r="42" spans="1:7">
      <c r="C42" s="377"/>
    </row>
    <row r="43" spans="1:7" s="377" customFormat="1">
      <c r="F43" s="406"/>
      <c r="G43" s="406"/>
    </row>
    <row r="44" spans="1:7" s="377" customFormat="1">
      <c r="F44" s="406"/>
      <c r="G44" s="406"/>
    </row>
    <row r="45" spans="1:7" s="377" customFormat="1">
      <c r="F45" s="406"/>
      <c r="G45" s="406"/>
    </row>
    <row r="46" spans="1:7" s="377" customFormat="1">
      <c r="F46" s="406"/>
      <c r="G46" s="406"/>
    </row>
    <row r="47" spans="1:7" s="377" customFormat="1">
      <c r="F47" s="406"/>
      <c r="G47" s="406"/>
    </row>
    <row r="48" spans="1:7" s="377" customFormat="1">
      <c r="F48" s="406"/>
      <c r="G48" s="406"/>
    </row>
    <row r="49" spans="6:7" s="377" customFormat="1">
      <c r="F49" s="406"/>
      <c r="G49" s="406"/>
    </row>
  </sheetData>
  <mergeCells count="4">
    <mergeCell ref="A2:E2"/>
    <mergeCell ref="A3:B3"/>
    <mergeCell ref="A25:E25"/>
    <mergeCell ref="A26:B2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CE,Félkövér"&amp;12Balatonszárszó Önkormányzat
2016. ÉVI KÖLTSÉGVETÉSI ÉVET KÖVETŐ 3 ÉV TERVEZETT BEVÉTELEI,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H160"/>
  <sheetViews>
    <sheetView view="pageBreakPreview" zoomScaleNormal="100" zoomScaleSheetLayoutView="100" workbookViewId="0">
      <selection activeCell="C1" sqref="C1"/>
    </sheetView>
  </sheetViews>
  <sheetFormatPr defaultRowHeight="15.75"/>
  <cols>
    <col min="1" max="1" width="9.5" style="377" customWidth="1"/>
    <col min="2" max="2" width="91.6640625" style="377" customWidth="1"/>
    <col min="3" max="3" width="21.6640625" style="378" customWidth="1"/>
    <col min="4" max="4" width="9" style="406" customWidth="1"/>
    <col min="5" max="16384" width="9.33203125" style="406"/>
  </cols>
  <sheetData>
    <row r="1" spans="1:3">
      <c r="C1" s="378" t="s">
        <v>717</v>
      </c>
    </row>
    <row r="2" spans="1:3" ht="15.95" customHeight="1">
      <c r="A2" s="674" t="s">
        <v>11</v>
      </c>
      <c r="B2" s="674"/>
      <c r="C2" s="674"/>
    </row>
    <row r="3" spans="1:3" ht="15.95" customHeight="1" thickBot="1">
      <c r="A3" s="675" t="s">
        <v>137</v>
      </c>
      <c r="B3" s="675"/>
      <c r="C3" s="308" t="s">
        <v>208</v>
      </c>
    </row>
    <row r="4" spans="1:3" ht="38.1" customHeight="1" thickBot="1">
      <c r="A4" s="23" t="s">
        <v>65</v>
      </c>
      <c r="B4" s="24" t="s">
        <v>13</v>
      </c>
      <c r="C4" s="37" t="str">
        <f>+CONCATENATE(LEFT(ÖSSZEFÜGGÉSEK!A5,4),". évi előirányzat")</f>
        <v>2016. évi előirányzat</v>
      </c>
    </row>
    <row r="5" spans="1:3" s="407" customFormat="1" ht="12" customHeight="1" thickBot="1">
      <c r="A5" s="402"/>
      <c r="B5" s="403" t="s">
        <v>479</v>
      </c>
      <c r="C5" s="404" t="s">
        <v>480</v>
      </c>
    </row>
    <row r="6" spans="1:3" s="408" customFormat="1" ht="12" customHeight="1" thickBot="1">
      <c r="A6" s="20" t="s">
        <v>14</v>
      </c>
      <c r="B6" s="21" t="s">
        <v>233</v>
      </c>
      <c r="C6" s="298">
        <f>+C7+C8+C9+C10+C11+C12</f>
        <v>0</v>
      </c>
    </row>
    <row r="7" spans="1:3" s="408" customFormat="1" ht="12" customHeight="1">
      <c r="A7" s="15" t="s">
        <v>92</v>
      </c>
      <c r="B7" s="409" t="s">
        <v>234</v>
      </c>
      <c r="C7" s="301"/>
    </row>
    <row r="8" spans="1:3" s="408" customFormat="1" ht="12" customHeight="1">
      <c r="A8" s="14" t="s">
        <v>93</v>
      </c>
      <c r="B8" s="410" t="s">
        <v>235</v>
      </c>
      <c r="C8" s="300"/>
    </row>
    <row r="9" spans="1:3" s="408" customFormat="1" ht="12" customHeight="1">
      <c r="A9" s="14" t="s">
        <v>94</v>
      </c>
      <c r="B9" s="410" t="s">
        <v>536</v>
      </c>
      <c r="C9" s="300"/>
    </row>
    <row r="10" spans="1:3" s="408" customFormat="1" ht="12" customHeight="1">
      <c r="A10" s="14" t="s">
        <v>95</v>
      </c>
      <c r="B10" s="410" t="s">
        <v>237</v>
      </c>
      <c r="C10" s="300"/>
    </row>
    <row r="11" spans="1:3" s="408" customFormat="1" ht="12" customHeight="1">
      <c r="A11" s="14" t="s">
        <v>133</v>
      </c>
      <c r="B11" s="294" t="s">
        <v>418</v>
      </c>
      <c r="C11" s="300"/>
    </row>
    <row r="12" spans="1:3" s="408" customFormat="1" ht="12" customHeight="1" thickBot="1">
      <c r="A12" s="16" t="s">
        <v>96</v>
      </c>
      <c r="B12" s="295" t="s">
        <v>419</v>
      </c>
      <c r="C12" s="300"/>
    </row>
    <row r="13" spans="1:3" s="408" customFormat="1" ht="12" customHeight="1" thickBot="1">
      <c r="A13" s="20" t="s">
        <v>15</v>
      </c>
      <c r="B13" s="293" t="s">
        <v>238</v>
      </c>
      <c r="C13" s="298">
        <f>+C14+C15+C16+C17+C18</f>
        <v>1252</v>
      </c>
    </row>
    <row r="14" spans="1:3" s="408" customFormat="1" ht="12" customHeight="1">
      <c r="A14" s="15" t="s">
        <v>98</v>
      </c>
      <c r="B14" s="409" t="s">
        <v>239</v>
      </c>
      <c r="C14" s="301"/>
    </row>
    <row r="15" spans="1:3" s="408" customFormat="1" ht="12" customHeight="1">
      <c r="A15" s="14" t="s">
        <v>99</v>
      </c>
      <c r="B15" s="410" t="s">
        <v>240</v>
      </c>
      <c r="C15" s="300"/>
    </row>
    <row r="16" spans="1:3" s="408" customFormat="1" ht="12" customHeight="1">
      <c r="A16" s="14" t="s">
        <v>100</v>
      </c>
      <c r="B16" s="410" t="s">
        <v>408</v>
      </c>
      <c r="C16" s="300">
        <v>500</v>
      </c>
    </row>
    <row r="17" spans="1:3" s="408" customFormat="1" ht="12" customHeight="1">
      <c r="A17" s="14" t="s">
        <v>101</v>
      </c>
      <c r="B17" s="410" t="s">
        <v>409</v>
      </c>
      <c r="C17" s="300"/>
    </row>
    <row r="18" spans="1:3" s="408" customFormat="1" ht="12" customHeight="1">
      <c r="A18" s="14" t="s">
        <v>102</v>
      </c>
      <c r="B18" s="410" t="s">
        <v>241</v>
      </c>
      <c r="C18" s="300">
        <v>752</v>
      </c>
    </row>
    <row r="19" spans="1:3" s="408" customFormat="1" ht="12" customHeight="1" thickBot="1">
      <c r="A19" s="16" t="s">
        <v>111</v>
      </c>
      <c r="B19" s="295" t="s">
        <v>242</v>
      </c>
      <c r="C19" s="302"/>
    </row>
    <row r="20" spans="1:3" s="408" customFormat="1" ht="12" customHeight="1" thickBot="1">
      <c r="A20" s="20" t="s">
        <v>16</v>
      </c>
      <c r="B20" s="21" t="s">
        <v>243</v>
      </c>
      <c r="C20" s="298">
        <f>+C21+C22+C23+C24+C25</f>
        <v>0</v>
      </c>
    </row>
    <row r="21" spans="1:3" s="408" customFormat="1" ht="12" customHeight="1">
      <c r="A21" s="15" t="s">
        <v>81</v>
      </c>
      <c r="B21" s="409" t="s">
        <v>244</v>
      </c>
      <c r="C21" s="301"/>
    </row>
    <row r="22" spans="1:3" s="408" customFormat="1" ht="12" customHeight="1">
      <c r="A22" s="14" t="s">
        <v>82</v>
      </c>
      <c r="B22" s="410" t="s">
        <v>245</v>
      </c>
      <c r="C22" s="300"/>
    </row>
    <row r="23" spans="1:3" s="408" customFormat="1" ht="12" customHeight="1">
      <c r="A23" s="14" t="s">
        <v>83</v>
      </c>
      <c r="B23" s="410" t="s">
        <v>410</v>
      </c>
      <c r="C23" s="300"/>
    </row>
    <row r="24" spans="1:3" s="408" customFormat="1" ht="12" customHeight="1">
      <c r="A24" s="14" t="s">
        <v>84</v>
      </c>
      <c r="B24" s="410" t="s">
        <v>411</v>
      </c>
      <c r="C24" s="300"/>
    </row>
    <row r="25" spans="1:3" s="408" customFormat="1" ht="12" customHeight="1">
      <c r="A25" s="14" t="s">
        <v>147</v>
      </c>
      <c r="B25" s="410" t="s">
        <v>246</v>
      </c>
      <c r="C25" s="300"/>
    </row>
    <row r="26" spans="1:3" s="408" customFormat="1" ht="12" customHeight="1" thickBot="1">
      <c r="A26" s="16" t="s">
        <v>148</v>
      </c>
      <c r="B26" s="411" t="s">
        <v>247</v>
      </c>
      <c r="C26" s="302"/>
    </row>
    <row r="27" spans="1:3" s="408" customFormat="1" ht="12" customHeight="1" thickBot="1">
      <c r="A27" s="20" t="s">
        <v>149</v>
      </c>
      <c r="B27" s="21" t="s">
        <v>537</v>
      </c>
      <c r="C27" s="304">
        <f>SUM(C28:C34)</f>
        <v>0</v>
      </c>
    </row>
    <row r="28" spans="1:3" s="408" customFormat="1" ht="12" customHeight="1">
      <c r="A28" s="15" t="s">
        <v>249</v>
      </c>
      <c r="B28" s="409" t="s">
        <v>541</v>
      </c>
      <c r="C28" s="301"/>
    </row>
    <row r="29" spans="1:3" s="408" customFormat="1" ht="12" customHeight="1">
      <c r="A29" s="14" t="s">
        <v>250</v>
      </c>
      <c r="B29" s="410" t="s">
        <v>542</v>
      </c>
      <c r="C29" s="300"/>
    </row>
    <row r="30" spans="1:3" s="408" customFormat="1" ht="12" customHeight="1">
      <c r="A30" s="14" t="s">
        <v>251</v>
      </c>
      <c r="B30" s="410" t="s">
        <v>543</v>
      </c>
      <c r="C30" s="300"/>
    </row>
    <row r="31" spans="1:3" s="408" customFormat="1" ht="12" customHeight="1">
      <c r="A31" s="14" t="s">
        <v>252</v>
      </c>
      <c r="B31" s="410" t="s">
        <v>544</v>
      </c>
      <c r="C31" s="300"/>
    </row>
    <row r="32" spans="1:3" s="408" customFormat="1" ht="12" customHeight="1">
      <c r="A32" s="14" t="s">
        <v>538</v>
      </c>
      <c r="B32" s="410" t="s">
        <v>253</v>
      </c>
      <c r="C32" s="300"/>
    </row>
    <row r="33" spans="1:3" s="408" customFormat="1" ht="12" customHeight="1">
      <c r="A33" s="14" t="s">
        <v>539</v>
      </c>
      <c r="B33" s="410" t="s">
        <v>254</v>
      </c>
      <c r="C33" s="300"/>
    </row>
    <row r="34" spans="1:3" s="408" customFormat="1" ht="12" customHeight="1" thickBot="1">
      <c r="A34" s="16" t="s">
        <v>540</v>
      </c>
      <c r="B34" s="514" t="s">
        <v>255</v>
      </c>
      <c r="C34" s="302"/>
    </row>
    <row r="35" spans="1:3" s="408" customFormat="1" ht="12" customHeight="1" thickBot="1">
      <c r="A35" s="20" t="s">
        <v>18</v>
      </c>
      <c r="B35" s="21" t="s">
        <v>420</v>
      </c>
      <c r="C35" s="298">
        <f>SUM(C36:C46)</f>
        <v>35925</v>
      </c>
    </row>
    <row r="36" spans="1:3" s="408" customFormat="1" ht="12" customHeight="1">
      <c r="A36" s="15" t="s">
        <v>85</v>
      </c>
      <c r="B36" s="409" t="s">
        <v>258</v>
      </c>
      <c r="C36" s="301">
        <v>680</v>
      </c>
    </row>
    <row r="37" spans="1:3" s="408" customFormat="1" ht="12" customHeight="1">
      <c r="A37" s="14" t="s">
        <v>86</v>
      </c>
      <c r="B37" s="410" t="s">
        <v>259</v>
      </c>
      <c r="C37" s="300">
        <v>26804</v>
      </c>
    </row>
    <row r="38" spans="1:3" s="408" customFormat="1" ht="12" customHeight="1">
      <c r="A38" s="14" t="s">
        <v>87</v>
      </c>
      <c r="B38" s="410" t="s">
        <v>260</v>
      </c>
      <c r="C38" s="300">
        <v>800</v>
      </c>
    </row>
    <row r="39" spans="1:3" s="408" customFormat="1" ht="12" customHeight="1">
      <c r="A39" s="14" t="s">
        <v>151</v>
      </c>
      <c r="B39" s="410" t="s">
        <v>261</v>
      </c>
      <c r="C39" s="300"/>
    </row>
    <row r="40" spans="1:3" s="408" customFormat="1" ht="12" customHeight="1">
      <c r="A40" s="14" t="s">
        <v>152</v>
      </c>
      <c r="B40" s="410" t="s">
        <v>262</v>
      </c>
      <c r="C40" s="300"/>
    </row>
    <row r="41" spans="1:3" s="408" customFormat="1" ht="12" customHeight="1">
      <c r="A41" s="14" t="s">
        <v>153</v>
      </c>
      <c r="B41" s="410" t="s">
        <v>263</v>
      </c>
      <c r="C41" s="300">
        <v>7641</v>
      </c>
    </row>
    <row r="42" spans="1:3" s="408" customFormat="1" ht="12" customHeight="1">
      <c r="A42" s="14" t="s">
        <v>154</v>
      </c>
      <c r="B42" s="410" t="s">
        <v>264</v>
      </c>
      <c r="C42" s="300"/>
    </row>
    <row r="43" spans="1:3" s="408" customFormat="1" ht="12" customHeight="1">
      <c r="A43" s="14" t="s">
        <v>155</v>
      </c>
      <c r="B43" s="410" t="s">
        <v>546</v>
      </c>
      <c r="C43" s="300"/>
    </row>
    <row r="44" spans="1:3" s="408" customFormat="1" ht="12" customHeight="1">
      <c r="A44" s="14" t="s">
        <v>256</v>
      </c>
      <c r="B44" s="410" t="s">
        <v>266</v>
      </c>
      <c r="C44" s="303"/>
    </row>
    <row r="45" spans="1:3" s="408" customFormat="1" ht="12" customHeight="1">
      <c r="A45" s="16" t="s">
        <v>257</v>
      </c>
      <c r="B45" s="411" t="s">
        <v>422</v>
      </c>
      <c r="C45" s="397"/>
    </row>
    <row r="46" spans="1:3" s="408" customFormat="1" ht="12" customHeight="1" thickBot="1">
      <c r="A46" s="16" t="s">
        <v>421</v>
      </c>
      <c r="B46" s="295" t="s">
        <v>267</v>
      </c>
      <c r="C46" s="397"/>
    </row>
    <row r="47" spans="1:3" s="408" customFormat="1" ht="12" customHeight="1" thickBot="1">
      <c r="A47" s="20" t="s">
        <v>19</v>
      </c>
      <c r="B47" s="21" t="s">
        <v>268</v>
      </c>
      <c r="C47" s="298">
        <f>SUM(C48:C52)</f>
        <v>0</v>
      </c>
    </row>
    <row r="48" spans="1:3" s="408" customFormat="1" ht="12" customHeight="1">
      <c r="A48" s="15" t="s">
        <v>88</v>
      </c>
      <c r="B48" s="409" t="s">
        <v>272</v>
      </c>
      <c r="C48" s="454"/>
    </row>
    <row r="49" spans="1:3" s="408" customFormat="1" ht="12" customHeight="1">
      <c r="A49" s="14" t="s">
        <v>89</v>
      </c>
      <c r="B49" s="410" t="s">
        <v>273</v>
      </c>
      <c r="C49" s="303"/>
    </row>
    <row r="50" spans="1:3" s="408" customFormat="1" ht="12" customHeight="1">
      <c r="A50" s="14" t="s">
        <v>269</v>
      </c>
      <c r="B50" s="410" t="s">
        <v>274</v>
      </c>
      <c r="C50" s="303"/>
    </row>
    <row r="51" spans="1:3" s="408" customFormat="1" ht="12" customHeight="1">
      <c r="A51" s="14" t="s">
        <v>270</v>
      </c>
      <c r="B51" s="410" t="s">
        <v>275</v>
      </c>
      <c r="C51" s="303"/>
    </row>
    <row r="52" spans="1:3" s="408" customFormat="1" ht="12" customHeight="1" thickBot="1">
      <c r="A52" s="16" t="s">
        <v>271</v>
      </c>
      <c r="B52" s="295" t="s">
        <v>276</v>
      </c>
      <c r="C52" s="397"/>
    </row>
    <row r="53" spans="1:3" s="408" customFormat="1" ht="12" customHeight="1" thickBot="1">
      <c r="A53" s="20" t="s">
        <v>156</v>
      </c>
      <c r="B53" s="21" t="s">
        <v>277</v>
      </c>
      <c r="C53" s="298">
        <f>SUM(C54:C56)</f>
        <v>0</v>
      </c>
    </row>
    <row r="54" spans="1:3" s="408" customFormat="1" ht="12" customHeight="1">
      <c r="A54" s="15" t="s">
        <v>90</v>
      </c>
      <c r="B54" s="409" t="s">
        <v>278</v>
      </c>
      <c r="C54" s="301"/>
    </row>
    <row r="55" spans="1:3" s="408" customFormat="1" ht="12" customHeight="1">
      <c r="A55" s="14" t="s">
        <v>91</v>
      </c>
      <c r="B55" s="410" t="s">
        <v>412</v>
      </c>
      <c r="C55" s="300"/>
    </row>
    <row r="56" spans="1:3" s="408" customFormat="1" ht="12" customHeight="1">
      <c r="A56" s="14" t="s">
        <v>281</v>
      </c>
      <c r="B56" s="410" t="s">
        <v>279</v>
      </c>
      <c r="C56" s="300"/>
    </row>
    <row r="57" spans="1:3" s="408" customFormat="1" ht="12" customHeight="1" thickBot="1">
      <c r="A57" s="16" t="s">
        <v>282</v>
      </c>
      <c r="B57" s="295" t="s">
        <v>280</v>
      </c>
      <c r="C57" s="302"/>
    </row>
    <row r="58" spans="1:3" s="408" customFormat="1" ht="12" customHeight="1" thickBot="1">
      <c r="A58" s="20" t="s">
        <v>21</v>
      </c>
      <c r="B58" s="293" t="s">
        <v>283</v>
      </c>
      <c r="C58" s="298">
        <f>SUM(C59:C61)</f>
        <v>240</v>
      </c>
    </row>
    <row r="59" spans="1:3" s="408" customFormat="1" ht="12" customHeight="1">
      <c r="A59" s="15" t="s">
        <v>157</v>
      </c>
      <c r="B59" s="409" t="s">
        <v>285</v>
      </c>
      <c r="C59" s="303"/>
    </row>
    <row r="60" spans="1:3" s="408" customFormat="1" ht="12" customHeight="1">
      <c r="A60" s="14" t="s">
        <v>158</v>
      </c>
      <c r="B60" s="410" t="s">
        <v>413</v>
      </c>
      <c r="C60" s="303"/>
    </row>
    <row r="61" spans="1:3" s="408" customFormat="1" ht="12" customHeight="1">
      <c r="A61" s="14" t="s">
        <v>209</v>
      </c>
      <c r="B61" s="410" t="s">
        <v>286</v>
      </c>
      <c r="C61" s="303">
        <v>240</v>
      </c>
    </row>
    <row r="62" spans="1:3" s="408" customFormat="1" ht="12" customHeight="1" thickBot="1">
      <c r="A62" s="16" t="s">
        <v>284</v>
      </c>
      <c r="B62" s="295" t="s">
        <v>287</v>
      </c>
      <c r="C62" s="303"/>
    </row>
    <row r="63" spans="1:3" s="408" customFormat="1" ht="12" customHeight="1" thickBot="1">
      <c r="A63" s="488" t="s">
        <v>462</v>
      </c>
      <c r="B63" s="21" t="s">
        <v>288</v>
      </c>
      <c r="C63" s="304">
        <f>+C6+C13+C20+C27+C35+C47+C53+C58</f>
        <v>37417</v>
      </c>
    </row>
    <row r="64" spans="1:3" s="408" customFormat="1" ht="12" customHeight="1" thickBot="1">
      <c r="A64" s="457" t="s">
        <v>289</v>
      </c>
      <c r="B64" s="293" t="s">
        <v>290</v>
      </c>
      <c r="C64" s="298">
        <f>SUM(C65:C67)</f>
        <v>0</v>
      </c>
    </row>
    <row r="65" spans="1:3" s="408" customFormat="1" ht="12" customHeight="1">
      <c r="A65" s="15" t="s">
        <v>321</v>
      </c>
      <c r="B65" s="409" t="s">
        <v>291</v>
      </c>
      <c r="C65" s="303"/>
    </row>
    <row r="66" spans="1:3" s="408" customFormat="1" ht="12" customHeight="1">
      <c r="A66" s="14" t="s">
        <v>330</v>
      </c>
      <c r="B66" s="410" t="s">
        <v>292</v>
      </c>
      <c r="C66" s="303"/>
    </row>
    <row r="67" spans="1:3" s="408" customFormat="1" ht="12" customHeight="1" thickBot="1">
      <c r="A67" s="16" t="s">
        <v>331</v>
      </c>
      <c r="B67" s="482" t="s">
        <v>447</v>
      </c>
      <c r="C67" s="303"/>
    </row>
    <row r="68" spans="1:3" s="408" customFormat="1" ht="12" customHeight="1" thickBot="1">
      <c r="A68" s="457" t="s">
        <v>294</v>
      </c>
      <c r="B68" s="293" t="s">
        <v>295</v>
      </c>
      <c r="C68" s="298">
        <f>SUM(C69:C72)</f>
        <v>0</v>
      </c>
    </row>
    <row r="69" spans="1:3" s="408" customFormat="1" ht="12" customHeight="1">
      <c r="A69" s="15" t="s">
        <v>134</v>
      </c>
      <c r="B69" s="409" t="s">
        <v>296</v>
      </c>
      <c r="C69" s="303"/>
    </row>
    <row r="70" spans="1:3" s="408" customFormat="1" ht="12" customHeight="1">
      <c r="A70" s="14" t="s">
        <v>135</v>
      </c>
      <c r="B70" s="410" t="s">
        <v>297</v>
      </c>
      <c r="C70" s="303"/>
    </row>
    <row r="71" spans="1:3" s="408" customFormat="1" ht="12" customHeight="1">
      <c r="A71" s="14" t="s">
        <v>322</v>
      </c>
      <c r="B71" s="410" t="s">
        <v>298</v>
      </c>
      <c r="C71" s="303"/>
    </row>
    <row r="72" spans="1:3" s="408" customFormat="1" ht="12" customHeight="1" thickBot="1">
      <c r="A72" s="16" t="s">
        <v>323</v>
      </c>
      <c r="B72" s="295" t="s">
        <v>299</v>
      </c>
      <c r="C72" s="303"/>
    </row>
    <row r="73" spans="1:3" s="408" customFormat="1" ht="12" customHeight="1" thickBot="1">
      <c r="A73" s="457" t="s">
        <v>300</v>
      </c>
      <c r="B73" s="293" t="s">
        <v>301</v>
      </c>
      <c r="C73" s="298">
        <f>SUM(C74:C75)</f>
        <v>1198</v>
      </c>
    </row>
    <row r="74" spans="1:3" s="408" customFormat="1" ht="12" customHeight="1">
      <c r="A74" s="15" t="s">
        <v>324</v>
      </c>
      <c r="B74" s="409" t="s">
        <v>302</v>
      </c>
      <c r="C74" s="303">
        <v>1198</v>
      </c>
    </row>
    <row r="75" spans="1:3" s="408" customFormat="1" ht="12" customHeight="1" thickBot="1">
      <c r="A75" s="16" t="s">
        <v>325</v>
      </c>
      <c r="B75" s="295" t="s">
        <v>303</v>
      </c>
      <c r="C75" s="303"/>
    </row>
    <row r="76" spans="1:3" s="408" customFormat="1" ht="12" customHeight="1" thickBot="1">
      <c r="A76" s="457" t="s">
        <v>304</v>
      </c>
      <c r="B76" s="293" t="s">
        <v>305</v>
      </c>
      <c r="C76" s="298">
        <f>SUM(C77:C79)</f>
        <v>0</v>
      </c>
    </row>
    <row r="77" spans="1:3" s="408" customFormat="1" ht="12" customHeight="1">
      <c r="A77" s="15" t="s">
        <v>326</v>
      </c>
      <c r="B77" s="409" t="s">
        <v>306</v>
      </c>
      <c r="C77" s="303"/>
    </row>
    <row r="78" spans="1:3" s="408" customFormat="1" ht="12" customHeight="1">
      <c r="A78" s="14" t="s">
        <v>327</v>
      </c>
      <c r="B78" s="410" t="s">
        <v>307</v>
      </c>
      <c r="C78" s="303"/>
    </row>
    <row r="79" spans="1:3" s="408" customFormat="1" ht="12" customHeight="1" thickBot="1">
      <c r="A79" s="16" t="s">
        <v>328</v>
      </c>
      <c r="B79" s="295" t="s">
        <v>308</v>
      </c>
      <c r="C79" s="303"/>
    </row>
    <row r="80" spans="1:3" s="408" customFormat="1" ht="12" customHeight="1" thickBot="1">
      <c r="A80" s="457" t="s">
        <v>309</v>
      </c>
      <c r="B80" s="293" t="s">
        <v>329</v>
      </c>
      <c r="C80" s="298">
        <f>SUM(C81:C84)</f>
        <v>0</v>
      </c>
    </row>
    <row r="81" spans="1:3" s="408" customFormat="1" ht="12" customHeight="1">
      <c r="A81" s="413" t="s">
        <v>310</v>
      </c>
      <c r="B81" s="409" t="s">
        <v>311</v>
      </c>
      <c r="C81" s="303"/>
    </row>
    <row r="82" spans="1:3" s="408" customFormat="1" ht="12" customHeight="1">
      <c r="A82" s="414" t="s">
        <v>312</v>
      </c>
      <c r="B82" s="410" t="s">
        <v>313</v>
      </c>
      <c r="C82" s="303"/>
    </row>
    <row r="83" spans="1:3" s="408" customFormat="1" ht="12" customHeight="1">
      <c r="A83" s="414" t="s">
        <v>314</v>
      </c>
      <c r="B83" s="410" t="s">
        <v>315</v>
      </c>
      <c r="C83" s="303"/>
    </row>
    <row r="84" spans="1:3" s="408" customFormat="1" ht="12" customHeight="1" thickBot="1">
      <c r="A84" s="415" t="s">
        <v>316</v>
      </c>
      <c r="B84" s="295" t="s">
        <v>317</v>
      </c>
      <c r="C84" s="303"/>
    </row>
    <row r="85" spans="1:3" s="408" customFormat="1" ht="12" customHeight="1" thickBot="1">
      <c r="A85" s="457" t="s">
        <v>318</v>
      </c>
      <c r="B85" s="293" t="s">
        <v>461</v>
      </c>
      <c r="C85" s="455"/>
    </row>
    <row r="86" spans="1:3" s="408" customFormat="1" ht="13.5" customHeight="1" thickBot="1">
      <c r="A86" s="457" t="s">
        <v>320</v>
      </c>
      <c r="B86" s="293" t="s">
        <v>319</v>
      </c>
      <c r="C86" s="455"/>
    </row>
    <row r="87" spans="1:3" s="408" customFormat="1" ht="15.75" customHeight="1" thickBot="1">
      <c r="A87" s="457" t="s">
        <v>332</v>
      </c>
      <c r="B87" s="416" t="s">
        <v>464</v>
      </c>
      <c r="C87" s="304">
        <f>+C64+C68+C73+C76+C80+C86+C85</f>
        <v>1198</v>
      </c>
    </row>
    <row r="88" spans="1:3" s="408" customFormat="1" ht="16.5" customHeight="1" thickBot="1">
      <c r="A88" s="458" t="s">
        <v>463</v>
      </c>
      <c r="B88" s="417" t="s">
        <v>465</v>
      </c>
      <c r="C88" s="304">
        <f>+C63+C87</f>
        <v>38615</v>
      </c>
    </row>
    <row r="89" spans="1:3" s="408" customFormat="1" ht="83.25" customHeight="1">
      <c r="A89" s="5"/>
      <c r="B89" s="6"/>
      <c r="C89" s="305"/>
    </row>
    <row r="90" spans="1:3" ht="16.5" customHeight="1">
      <c r="A90" s="674" t="s">
        <v>42</v>
      </c>
      <c r="B90" s="674"/>
      <c r="C90" s="674"/>
    </row>
    <row r="91" spans="1:3" s="418" customFormat="1" ht="16.5" customHeight="1" thickBot="1">
      <c r="A91" s="676" t="s">
        <v>138</v>
      </c>
      <c r="B91" s="676"/>
      <c r="C91" s="138" t="s">
        <v>208</v>
      </c>
    </row>
    <row r="92" spans="1:3" ht="38.1" customHeight="1" thickBot="1">
      <c r="A92" s="23" t="s">
        <v>65</v>
      </c>
      <c r="B92" s="24" t="s">
        <v>43</v>
      </c>
      <c r="C92" s="37" t="str">
        <f>+C4</f>
        <v>2016. évi előirányzat</v>
      </c>
    </row>
    <row r="93" spans="1:3" s="407" customFormat="1" ht="12" customHeight="1" thickBot="1">
      <c r="A93" s="32"/>
      <c r="B93" s="33" t="s">
        <v>479</v>
      </c>
      <c r="C93" s="34" t="s">
        <v>480</v>
      </c>
    </row>
    <row r="94" spans="1:3" ht="12" customHeight="1" thickBot="1">
      <c r="A94" s="22" t="s">
        <v>14</v>
      </c>
      <c r="B94" s="31" t="s">
        <v>423</v>
      </c>
      <c r="C94" s="297">
        <f>C95+C96+C97+C98+C99+C112</f>
        <v>76767</v>
      </c>
    </row>
    <row r="95" spans="1:3" ht="12" customHeight="1">
      <c r="A95" s="17" t="s">
        <v>92</v>
      </c>
      <c r="B95" s="10" t="s">
        <v>44</v>
      </c>
      <c r="C95" s="299">
        <v>10479</v>
      </c>
    </row>
    <row r="96" spans="1:3" ht="12" customHeight="1">
      <c r="A96" s="14" t="s">
        <v>93</v>
      </c>
      <c r="B96" s="8" t="s">
        <v>159</v>
      </c>
      <c r="C96" s="300">
        <v>2907</v>
      </c>
    </row>
    <row r="97" spans="1:3" ht="12" customHeight="1">
      <c r="A97" s="14" t="s">
        <v>94</v>
      </c>
      <c r="B97" s="8" t="s">
        <v>124</v>
      </c>
      <c r="C97" s="302">
        <v>42913</v>
      </c>
    </row>
    <row r="98" spans="1:3" ht="12" customHeight="1">
      <c r="A98" s="14" t="s">
        <v>95</v>
      </c>
      <c r="B98" s="11" t="s">
        <v>160</v>
      </c>
      <c r="C98" s="302"/>
    </row>
    <row r="99" spans="1:3" ht="12" customHeight="1">
      <c r="A99" s="14" t="s">
        <v>106</v>
      </c>
      <c r="B99" s="19" t="s">
        <v>161</v>
      </c>
      <c r="C99" s="302">
        <v>20468</v>
      </c>
    </row>
    <row r="100" spans="1:3" ht="12" customHeight="1">
      <c r="A100" s="14" t="s">
        <v>96</v>
      </c>
      <c r="B100" s="8" t="s">
        <v>428</v>
      </c>
      <c r="C100" s="302"/>
    </row>
    <row r="101" spans="1:3" ht="12" customHeight="1">
      <c r="A101" s="14" t="s">
        <v>97</v>
      </c>
      <c r="B101" s="143" t="s">
        <v>427</v>
      </c>
      <c r="C101" s="302"/>
    </row>
    <row r="102" spans="1:3" ht="12" customHeight="1">
      <c r="A102" s="14" t="s">
        <v>107</v>
      </c>
      <c r="B102" s="143" t="s">
        <v>426</v>
      </c>
      <c r="C102" s="302"/>
    </row>
    <row r="103" spans="1:3" ht="12" customHeight="1">
      <c r="A103" s="14" t="s">
        <v>108</v>
      </c>
      <c r="B103" s="141" t="s">
        <v>335</v>
      </c>
      <c r="C103" s="302"/>
    </row>
    <row r="104" spans="1:3" ht="12" customHeight="1">
      <c r="A104" s="14" t="s">
        <v>109</v>
      </c>
      <c r="B104" s="142" t="s">
        <v>336</v>
      </c>
      <c r="C104" s="302"/>
    </row>
    <row r="105" spans="1:3" ht="12" customHeight="1">
      <c r="A105" s="14" t="s">
        <v>110</v>
      </c>
      <c r="B105" s="142" t="s">
        <v>337</v>
      </c>
      <c r="C105" s="302"/>
    </row>
    <row r="106" spans="1:3" ht="12" customHeight="1">
      <c r="A106" s="14" t="s">
        <v>112</v>
      </c>
      <c r="B106" s="141" t="s">
        <v>338</v>
      </c>
      <c r="C106" s="302">
        <v>12568</v>
      </c>
    </row>
    <row r="107" spans="1:3" ht="12" customHeight="1">
      <c r="A107" s="14" t="s">
        <v>162</v>
      </c>
      <c r="B107" s="141" t="s">
        <v>339</v>
      </c>
      <c r="C107" s="302"/>
    </row>
    <row r="108" spans="1:3" ht="12" customHeight="1">
      <c r="A108" s="14" t="s">
        <v>333</v>
      </c>
      <c r="B108" s="142" t="s">
        <v>340</v>
      </c>
      <c r="C108" s="302"/>
    </row>
    <row r="109" spans="1:3" ht="12" customHeight="1">
      <c r="A109" s="13" t="s">
        <v>334</v>
      </c>
      <c r="B109" s="143" t="s">
        <v>341</v>
      </c>
      <c r="C109" s="302"/>
    </row>
    <row r="110" spans="1:3" ht="12" customHeight="1">
      <c r="A110" s="14" t="s">
        <v>424</v>
      </c>
      <c r="B110" s="143" t="s">
        <v>342</v>
      </c>
      <c r="C110" s="302"/>
    </row>
    <row r="111" spans="1:3" ht="12" customHeight="1">
      <c r="A111" s="16" t="s">
        <v>425</v>
      </c>
      <c r="B111" s="143" t="s">
        <v>343</v>
      </c>
      <c r="C111" s="302">
        <v>7900</v>
      </c>
    </row>
    <row r="112" spans="1:3" ht="12" customHeight="1">
      <c r="A112" s="14" t="s">
        <v>429</v>
      </c>
      <c r="B112" s="11" t="s">
        <v>45</v>
      </c>
      <c r="C112" s="300"/>
    </row>
    <row r="113" spans="1:5" ht="12" customHeight="1">
      <c r="A113" s="14" t="s">
        <v>430</v>
      </c>
      <c r="B113" s="8" t="s">
        <v>432</v>
      </c>
      <c r="C113" s="300"/>
    </row>
    <row r="114" spans="1:5" ht="12" customHeight="1" thickBot="1">
      <c r="A114" s="18" t="s">
        <v>431</v>
      </c>
      <c r="B114" s="486" t="s">
        <v>433</v>
      </c>
      <c r="C114" s="306"/>
    </row>
    <row r="115" spans="1:5" ht="12" customHeight="1" thickBot="1">
      <c r="A115" s="483" t="s">
        <v>15</v>
      </c>
      <c r="B115" s="484" t="s">
        <v>344</v>
      </c>
      <c r="C115" s="485">
        <f>+C116+C118+C120</f>
        <v>13745</v>
      </c>
    </row>
    <row r="116" spans="1:5" ht="12" customHeight="1">
      <c r="A116" s="15" t="s">
        <v>98</v>
      </c>
      <c r="B116" s="8" t="s">
        <v>207</v>
      </c>
      <c r="C116" s="301">
        <v>7476</v>
      </c>
    </row>
    <row r="117" spans="1:5" ht="12" customHeight="1">
      <c r="A117" s="15" t="s">
        <v>99</v>
      </c>
      <c r="B117" s="12" t="s">
        <v>348</v>
      </c>
      <c r="C117" s="301"/>
    </row>
    <row r="118" spans="1:5" ht="12" customHeight="1">
      <c r="A118" s="15" t="s">
        <v>100</v>
      </c>
      <c r="B118" s="12" t="s">
        <v>163</v>
      </c>
      <c r="C118" s="300">
        <v>5969</v>
      </c>
      <c r="E118" s="620"/>
    </row>
    <row r="119" spans="1:5" ht="12" customHeight="1">
      <c r="A119" s="15" t="s">
        <v>101</v>
      </c>
      <c r="B119" s="12" t="s">
        <v>349</v>
      </c>
      <c r="C119" s="266"/>
    </row>
    <row r="120" spans="1:5" ht="12" customHeight="1">
      <c r="A120" s="15" t="s">
        <v>102</v>
      </c>
      <c r="B120" s="295" t="s">
        <v>210</v>
      </c>
      <c r="C120" s="266">
        <v>300</v>
      </c>
    </row>
    <row r="121" spans="1:5" ht="12" customHeight="1">
      <c r="A121" s="15" t="s">
        <v>111</v>
      </c>
      <c r="B121" s="294" t="s">
        <v>414</v>
      </c>
      <c r="C121" s="266"/>
    </row>
    <row r="122" spans="1:5" ht="12" customHeight="1">
      <c r="A122" s="15" t="s">
        <v>113</v>
      </c>
      <c r="B122" s="405" t="s">
        <v>354</v>
      </c>
      <c r="C122" s="266"/>
    </row>
    <row r="123" spans="1:5">
      <c r="A123" s="15" t="s">
        <v>164</v>
      </c>
      <c r="B123" s="142" t="s">
        <v>337</v>
      </c>
      <c r="C123" s="266"/>
    </row>
    <row r="124" spans="1:5" ht="12" customHeight="1">
      <c r="A124" s="15" t="s">
        <v>165</v>
      </c>
      <c r="B124" s="142" t="s">
        <v>353</v>
      </c>
      <c r="C124" s="266"/>
    </row>
    <row r="125" spans="1:5" ht="12" customHeight="1">
      <c r="A125" s="15" t="s">
        <v>166</v>
      </c>
      <c r="B125" s="142" t="s">
        <v>352</v>
      </c>
      <c r="C125" s="266"/>
    </row>
    <row r="126" spans="1:5" ht="12" customHeight="1">
      <c r="A126" s="15" t="s">
        <v>345</v>
      </c>
      <c r="B126" s="142" t="s">
        <v>340</v>
      </c>
      <c r="C126" s="266"/>
    </row>
    <row r="127" spans="1:5" ht="12" customHeight="1">
      <c r="A127" s="15" t="s">
        <v>346</v>
      </c>
      <c r="B127" s="142" t="s">
        <v>351</v>
      </c>
      <c r="C127" s="266"/>
    </row>
    <row r="128" spans="1:5" ht="16.5" thickBot="1">
      <c r="A128" s="13" t="s">
        <v>347</v>
      </c>
      <c r="B128" s="142" t="s">
        <v>350</v>
      </c>
      <c r="C128" s="268">
        <v>300</v>
      </c>
    </row>
    <row r="129" spans="1:3" ht="12" customHeight="1" thickBot="1">
      <c r="A129" s="20" t="s">
        <v>16</v>
      </c>
      <c r="B129" s="126" t="s">
        <v>434</v>
      </c>
      <c r="C129" s="298">
        <f>+C94+C115</f>
        <v>90512</v>
      </c>
    </row>
    <row r="130" spans="1:3" ht="12" customHeight="1" thickBot="1">
      <c r="A130" s="20" t="s">
        <v>17</v>
      </c>
      <c r="B130" s="126" t="s">
        <v>435</v>
      </c>
      <c r="C130" s="298">
        <f>+C131+C132+C133</f>
        <v>0</v>
      </c>
    </row>
    <row r="131" spans="1:3" ht="12" customHeight="1">
      <c r="A131" s="15" t="s">
        <v>249</v>
      </c>
      <c r="B131" s="12" t="s">
        <v>442</v>
      </c>
      <c r="C131" s="266"/>
    </row>
    <row r="132" spans="1:3" ht="12" customHeight="1">
      <c r="A132" s="15" t="s">
        <v>250</v>
      </c>
      <c r="B132" s="12" t="s">
        <v>443</v>
      </c>
      <c r="C132" s="266"/>
    </row>
    <row r="133" spans="1:3" ht="12" customHeight="1" thickBot="1">
      <c r="A133" s="13" t="s">
        <v>251</v>
      </c>
      <c r="B133" s="12" t="s">
        <v>444</v>
      </c>
      <c r="C133" s="266"/>
    </row>
    <row r="134" spans="1:3" ht="12" customHeight="1" thickBot="1">
      <c r="A134" s="20" t="s">
        <v>18</v>
      </c>
      <c r="B134" s="126" t="s">
        <v>436</v>
      </c>
      <c r="C134" s="298">
        <f>SUM(C135:C140)</f>
        <v>0</v>
      </c>
    </row>
    <row r="135" spans="1:3" ht="12" customHeight="1">
      <c r="A135" s="15" t="s">
        <v>85</v>
      </c>
      <c r="B135" s="9" t="s">
        <v>445</v>
      </c>
      <c r="C135" s="266"/>
    </row>
    <row r="136" spans="1:3" ht="12" customHeight="1">
      <c r="A136" s="15" t="s">
        <v>86</v>
      </c>
      <c r="B136" s="9" t="s">
        <v>437</v>
      </c>
      <c r="C136" s="266"/>
    </row>
    <row r="137" spans="1:3" ht="12" customHeight="1">
      <c r="A137" s="15" t="s">
        <v>87</v>
      </c>
      <c r="B137" s="9" t="s">
        <v>438</v>
      </c>
      <c r="C137" s="266"/>
    </row>
    <row r="138" spans="1:3" ht="12" customHeight="1">
      <c r="A138" s="15" t="s">
        <v>151</v>
      </c>
      <c r="B138" s="9" t="s">
        <v>439</v>
      </c>
      <c r="C138" s="266"/>
    </row>
    <row r="139" spans="1:3" ht="12" customHeight="1">
      <c r="A139" s="15" t="s">
        <v>152</v>
      </c>
      <c r="B139" s="9" t="s">
        <v>440</v>
      </c>
      <c r="C139" s="266"/>
    </row>
    <row r="140" spans="1:3" ht="12" customHeight="1" thickBot="1">
      <c r="A140" s="13" t="s">
        <v>153</v>
      </c>
      <c r="B140" s="9" t="s">
        <v>441</v>
      </c>
      <c r="C140" s="266"/>
    </row>
    <row r="141" spans="1:3" ht="12" customHeight="1" thickBot="1">
      <c r="A141" s="20" t="s">
        <v>19</v>
      </c>
      <c r="B141" s="126" t="s">
        <v>449</v>
      </c>
      <c r="C141" s="304">
        <f>+C142+C143+C144+C145</f>
        <v>0</v>
      </c>
    </row>
    <row r="142" spans="1:3" ht="12" customHeight="1">
      <c r="A142" s="15" t="s">
        <v>88</v>
      </c>
      <c r="B142" s="9" t="s">
        <v>355</v>
      </c>
      <c r="C142" s="266"/>
    </row>
    <row r="143" spans="1:3" ht="12" customHeight="1">
      <c r="A143" s="15" t="s">
        <v>89</v>
      </c>
      <c r="B143" s="9" t="s">
        <v>356</v>
      </c>
      <c r="C143" s="266"/>
    </row>
    <row r="144" spans="1:3" ht="12" customHeight="1">
      <c r="A144" s="15" t="s">
        <v>269</v>
      </c>
      <c r="B144" s="9" t="s">
        <v>450</v>
      </c>
      <c r="C144" s="266"/>
    </row>
    <row r="145" spans="1:8" ht="12" customHeight="1" thickBot="1">
      <c r="A145" s="13" t="s">
        <v>270</v>
      </c>
      <c r="B145" s="7" t="s">
        <v>375</v>
      </c>
      <c r="C145" s="266"/>
    </row>
    <row r="146" spans="1:8" ht="12" customHeight="1" thickBot="1">
      <c r="A146" s="20" t="s">
        <v>20</v>
      </c>
      <c r="B146" s="126" t="s">
        <v>451</v>
      </c>
      <c r="C146" s="307">
        <f>SUM(C147:C151)</f>
        <v>0</v>
      </c>
    </row>
    <row r="147" spans="1:8" ht="12" customHeight="1">
      <c r="A147" s="15" t="s">
        <v>90</v>
      </c>
      <c r="B147" s="9" t="s">
        <v>446</v>
      </c>
      <c r="C147" s="266"/>
    </row>
    <row r="148" spans="1:8" ht="12" customHeight="1">
      <c r="A148" s="15" t="s">
        <v>91</v>
      </c>
      <c r="B148" s="9" t="s">
        <v>453</v>
      </c>
      <c r="C148" s="266"/>
    </row>
    <row r="149" spans="1:8" ht="12" customHeight="1">
      <c r="A149" s="15" t="s">
        <v>281</v>
      </c>
      <c r="B149" s="9" t="s">
        <v>448</v>
      </c>
      <c r="C149" s="266"/>
    </row>
    <row r="150" spans="1:8" ht="12" customHeight="1">
      <c r="A150" s="15" t="s">
        <v>282</v>
      </c>
      <c r="B150" s="9" t="s">
        <v>454</v>
      </c>
      <c r="C150" s="266"/>
    </row>
    <row r="151" spans="1:8" ht="12" customHeight="1" thickBot="1">
      <c r="A151" s="15" t="s">
        <v>452</v>
      </c>
      <c r="B151" s="9" t="s">
        <v>455</v>
      </c>
      <c r="C151" s="266"/>
    </row>
    <row r="152" spans="1:8" ht="12" customHeight="1" thickBot="1">
      <c r="A152" s="20" t="s">
        <v>21</v>
      </c>
      <c r="B152" s="126" t="s">
        <v>456</v>
      </c>
      <c r="C152" s="487"/>
    </row>
    <row r="153" spans="1:8" ht="12" customHeight="1" thickBot="1">
      <c r="A153" s="20" t="s">
        <v>22</v>
      </c>
      <c r="B153" s="126" t="s">
        <v>457</v>
      </c>
      <c r="C153" s="487"/>
    </row>
    <row r="154" spans="1:8" ht="15" customHeight="1" thickBot="1">
      <c r="A154" s="20" t="s">
        <v>23</v>
      </c>
      <c r="B154" s="126" t="s">
        <v>459</v>
      </c>
      <c r="C154" s="419">
        <f>+C130+C134+C141+C146+C152+C153</f>
        <v>0</v>
      </c>
      <c r="E154" s="420"/>
      <c r="F154" s="421"/>
      <c r="G154" s="421"/>
      <c r="H154" s="421"/>
    </row>
    <row r="155" spans="1:8" s="408" customFormat="1" ht="12.95" customHeight="1" thickBot="1">
      <c r="A155" s="296" t="s">
        <v>24</v>
      </c>
      <c r="B155" s="376" t="s">
        <v>458</v>
      </c>
      <c r="C155" s="419">
        <f>+C129+C154</f>
        <v>90512</v>
      </c>
    </row>
    <row r="156" spans="1:8" ht="7.5" customHeight="1"/>
    <row r="157" spans="1:8">
      <c r="A157" s="677" t="s">
        <v>357</v>
      </c>
      <c r="B157" s="677"/>
      <c r="C157" s="677"/>
    </row>
    <row r="158" spans="1:8" ht="15" customHeight="1" thickBot="1">
      <c r="A158" s="675" t="s">
        <v>139</v>
      </c>
      <c r="B158" s="675"/>
      <c r="C158" s="308" t="s">
        <v>208</v>
      </c>
    </row>
    <row r="159" spans="1:8" ht="13.5" customHeight="1" thickBot="1">
      <c r="A159" s="20">
        <v>1</v>
      </c>
      <c r="B159" s="30" t="s">
        <v>460</v>
      </c>
      <c r="C159" s="298">
        <f>+C63-C129</f>
        <v>-53095</v>
      </c>
      <c r="D159" s="422"/>
    </row>
    <row r="160" spans="1:8" ht="27.75" customHeight="1" thickBot="1">
      <c r="A160" s="20" t="s">
        <v>15</v>
      </c>
      <c r="B160" s="30" t="s">
        <v>466</v>
      </c>
      <c r="C160" s="298">
        <f>+C87-C154</f>
        <v>1198</v>
      </c>
    </row>
  </sheetData>
  <mergeCells count="6">
    <mergeCell ref="A158:B158"/>
    <mergeCell ref="A2:C2"/>
    <mergeCell ref="A3:B3"/>
    <mergeCell ref="A90:C90"/>
    <mergeCell ref="A91:B91"/>
    <mergeCell ref="A157:C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8" fitToHeight="2" orientation="portrait" r:id="rId1"/>
  <headerFooter alignWithMargins="0">
    <oddHeader>&amp;C&amp;"Times New Roman CE,Félkövér"&amp;12
Balatonszárszó Önkormányzat
2016. ÉVI KÖLTSÉGVETÉS
ÖNKÉNT VÁLLALT FELADATAINAK MÉRLEGE
&amp;R&amp;"Times New Roman CE,Félkövér dőlt"&amp;11 1.3. melléklet a 1/2016. (II.16.)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160"/>
  <sheetViews>
    <sheetView view="pageBreakPreview" zoomScaleNormal="100" zoomScaleSheetLayoutView="100" workbookViewId="0">
      <selection activeCell="C1" sqref="C1"/>
    </sheetView>
  </sheetViews>
  <sheetFormatPr defaultRowHeight="15.75"/>
  <cols>
    <col min="1" max="1" width="9.5" style="377" customWidth="1"/>
    <col min="2" max="2" width="91.6640625" style="377" customWidth="1"/>
    <col min="3" max="3" width="21.6640625" style="378" customWidth="1"/>
    <col min="4" max="4" width="9" style="406" customWidth="1"/>
    <col min="5" max="16384" width="9.33203125" style="406"/>
  </cols>
  <sheetData>
    <row r="1" spans="1:3">
      <c r="C1" s="378" t="s">
        <v>718</v>
      </c>
    </row>
    <row r="2" spans="1:3" ht="15.95" customHeight="1">
      <c r="A2" s="674" t="s">
        <v>11</v>
      </c>
      <c r="B2" s="674"/>
      <c r="C2" s="674"/>
    </row>
    <row r="3" spans="1:3" ht="15.95" customHeight="1" thickBot="1">
      <c r="A3" s="675" t="s">
        <v>137</v>
      </c>
      <c r="B3" s="675"/>
      <c r="C3" s="308" t="s">
        <v>208</v>
      </c>
    </row>
    <row r="4" spans="1:3" ht="38.1" customHeight="1" thickBot="1">
      <c r="A4" s="23" t="s">
        <v>65</v>
      </c>
      <c r="B4" s="24" t="s">
        <v>13</v>
      </c>
      <c r="C4" s="37" t="str">
        <f>+CONCATENATE(LEFT(ÖSSZEFÜGGÉSEK!A5,4),". évi előirányzat")</f>
        <v>2016. évi előirányzat</v>
      </c>
    </row>
    <row r="5" spans="1:3" s="407" customFormat="1" ht="12" customHeight="1" thickBot="1">
      <c r="A5" s="402"/>
      <c r="B5" s="403" t="s">
        <v>479</v>
      </c>
      <c r="C5" s="404" t="s">
        <v>480</v>
      </c>
    </row>
    <row r="6" spans="1:3" s="408" customFormat="1" ht="12" customHeight="1" thickBot="1">
      <c r="A6" s="20" t="s">
        <v>14</v>
      </c>
      <c r="B6" s="21" t="s">
        <v>233</v>
      </c>
      <c r="C6" s="298">
        <f>+C7+C8+C9+C10+C11+C12</f>
        <v>0</v>
      </c>
    </row>
    <row r="7" spans="1:3" s="408" customFormat="1" ht="12" customHeight="1">
      <c r="A7" s="15" t="s">
        <v>92</v>
      </c>
      <c r="B7" s="409" t="s">
        <v>234</v>
      </c>
      <c r="C7" s="301"/>
    </row>
    <row r="8" spans="1:3" s="408" customFormat="1" ht="12" customHeight="1">
      <c r="A8" s="14" t="s">
        <v>93</v>
      </c>
      <c r="B8" s="410" t="s">
        <v>235</v>
      </c>
      <c r="C8" s="300"/>
    </row>
    <row r="9" spans="1:3" s="408" customFormat="1" ht="12" customHeight="1">
      <c r="A9" s="14" t="s">
        <v>94</v>
      </c>
      <c r="B9" s="410" t="s">
        <v>536</v>
      </c>
      <c r="C9" s="300"/>
    </row>
    <row r="10" spans="1:3" s="408" customFormat="1" ht="12" customHeight="1">
      <c r="A10" s="14" t="s">
        <v>95</v>
      </c>
      <c r="B10" s="410" t="s">
        <v>237</v>
      </c>
      <c r="C10" s="300"/>
    </row>
    <row r="11" spans="1:3" s="408" customFormat="1" ht="12" customHeight="1">
      <c r="A11" s="14" t="s">
        <v>133</v>
      </c>
      <c r="B11" s="294" t="s">
        <v>418</v>
      </c>
      <c r="C11" s="300"/>
    </row>
    <row r="12" spans="1:3" s="408" customFormat="1" ht="12" customHeight="1" thickBot="1">
      <c r="A12" s="16" t="s">
        <v>96</v>
      </c>
      <c r="B12" s="295" t="s">
        <v>419</v>
      </c>
      <c r="C12" s="300"/>
    </row>
    <row r="13" spans="1:3" s="408" customFormat="1" ht="12" customHeight="1" thickBot="1">
      <c r="A13" s="20" t="s">
        <v>15</v>
      </c>
      <c r="B13" s="293" t="s">
        <v>238</v>
      </c>
      <c r="C13" s="298">
        <f>+C14+C15+C16+C17+C18</f>
        <v>0</v>
      </c>
    </row>
    <row r="14" spans="1:3" s="408" customFormat="1" ht="12" customHeight="1">
      <c r="A14" s="15" t="s">
        <v>98</v>
      </c>
      <c r="B14" s="409" t="s">
        <v>239</v>
      </c>
      <c r="C14" s="301"/>
    </row>
    <row r="15" spans="1:3" s="408" customFormat="1" ht="12" customHeight="1">
      <c r="A15" s="14" t="s">
        <v>99</v>
      </c>
      <c r="B15" s="410" t="s">
        <v>240</v>
      </c>
      <c r="C15" s="300"/>
    </row>
    <row r="16" spans="1:3" s="408" customFormat="1" ht="12" customHeight="1">
      <c r="A16" s="14" t="s">
        <v>100</v>
      </c>
      <c r="B16" s="410" t="s">
        <v>408</v>
      </c>
      <c r="C16" s="300"/>
    </row>
    <row r="17" spans="1:3" s="408" customFormat="1" ht="12" customHeight="1">
      <c r="A17" s="14" t="s">
        <v>101</v>
      </c>
      <c r="B17" s="410" t="s">
        <v>409</v>
      </c>
      <c r="C17" s="300"/>
    </row>
    <row r="18" spans="1:3" s="408" customFormat="1" ht="12" customHeight="1">
      <c r="A18" s="14" t="s">
        <v>102</v>
      </c>
      <c r="B18" s="410" t="s">
        <v>241</v>
      </c>
      <c r="C18" s="300"/>
    </row>
    <row r="19" spans="1:3" s="408" customFormat="1" ht="12" customHeight="1" thickBot="1">
      <c r="A19" s="16" t="s">
        <v>111</v>
      </c>
      <c r="B19" s="295" t="s">
        <v>242</v>
      </c>
      <c r="C19" s="302"/>
    </row>
    <row r="20" spans="1:3" s="408" customFormat="1" ht="12" customHeight="1" thickBot="1">
      <c r="A20" s="20" t="s">
        <v>16</v>
      </c>
      <c r="B20" s="21" t="s">
        <v>243</v>
      </c>
      <c r="C20" s="298">
        <f>+C21+C22+C23+C24+C25</f>
        <v>0</v>
      </c>
    </row>
    <row r="21" spans="1:3" s="408" customFormat="1" ht="12" customHeight="1">
      <c r="A21" s="15" t="s">
        <v>81</v>
      </c>
      <c r="B21" s="409" t="s">
        <v>244</v>
      </c>
      <c r="C21" s="301"/>
    </row>
    <row r="22" spans="1:3" s="408" customFormat="1" ht="12" customHeight="1">
      <c r="A22" s="14" t="s">
        <v>82</v>
      </c>
      <c r="B22" s="410" t="s">
        <v>245</v>
      </c>
      <c r="C22" s="300"/>
    </row>
    <row r="23" spans="1:3" s="408" customFormat="1" ht="12" customHeight="1">
      <c r="A23" s="14" t="s">
        <v>83</v>
      </c>
      <c r="B23" s="410" t="s">
        <v>410</v>
      </c>
      <c r="C23" s="300"/>
    </row>
    <row r="24" spans="1:3" s="408" customFormat="1" ht="12" customHeight="1">
      <c r="A24" s="14" t="s">
        <v>84</v>
      </c>
      <c r="B24" s="410" t="s">
        <v>411</v>
      </c>
      <c r="C24" s="300"/>
    </row>
    <row r="25" spans="1:3" s="408" customFormat="1" ht="12" customHeight="1">
      <c r="A25" s="14" t="s">
        <v>147</v>
      </c>
      <c r="B25" s="410" t="s">
        <v>246</v>
      </c>
      <c r="C25" s="300"/>
    </row>
    <row r="26" spans="1:3" s="408" customFormat="1" ht="12" customHeight="1" thickBot="1">
      <c r="A26" s="16" t="s">
        <v>148</v>
      </c>
      <c r="B26" s="411" t="s">
        <v>247</v>
      </c>
      <c r="C26" s="302"/>
    </row>
    <row r="27" spans="1:3" s="408" customFormat="1" ht="12" customHeight="1" thickBot="1">
      <c r="A27" s="20" t="s">
        <v>149</v>
      </c>
      <c r="B27" s="21" t="s">
        <v>547</v>
      </c>
      <c r="C27" s="304">
        <f>SUM(C28:C34)</f>
        <v>0</v>
      </c>
    </row>
    <row r="28" spans="1:3" s="408" customFormat="1" ht="12" customHeight="1">
      <c r="A28" s="15" t="s">
        <v>249</v>
      </c>
      <c r="B28" s="409" t="s">
        <v>541</v>
      </c>
      <c r="C28" s="301"/>
    </row>
    <row r="29" spans="1:3" s="408" customFormat="1" ht="12" customHeight="1">
      <c r="A29" s="14" t="s">
        <v>250</v>
      </c>
      <c r="B29" s="410" t="s">
        <v>542</v>
      </c>
      <c r="C29" s="300"/>
    </row>
    <row r="30" spans="1:3" s="408" customFormat="1" ht="12" customHeight="1">
      <c r="A30" s="14" t="s">
        <v>251</v>
      </c>
      <c r="B30" s="410" t="s">
        <v>543</v>
      </c>
      <c r="C30" s="300"/>
    </row>
    <row r="31" spans="1:3" s="408" customFormat="1" ht="12" customHeight="1">
      <c r="A31" s="14" t="s">
        <v>252</v>
      </c>
      <c r="B31" s="410" t="s">
        <v>544</v>
      </c>
      <c r="C31" s="300"/>
    </row>
    <row r="32" spans="1:3" s="408" customFormat="1" ht="12" customHeight="1">
      <c r="A32" s="14" t="s">
        <v>538</v>
      </c>
      <c r="B32" s="410" t="s">
        <v>253</v>
      </c>
      <c r="C32" s="300"/>
    </row>
    <row r="33" spans="1:3" s="408" customFormat="1" ht="12" customHeight="1">
      <c r="A33" s="14" t="s">
        <v>539</v>
      </c>
      <c r="B33" s="410" t="s">
        <v>254</v>
      </c>
      <c r="C33" s="300"/>
    </row>
    <row r="34" spans="1:3" s="408" customFormat="1" ht="12" customHeight="1" thickBot="1">
      <c r="A34" s="16" t="s">
        <v>540</v>
      </c>
      <c r="B34" s="514" t="s">
        <v>255</v>
      </c>
      <c r="C34" s="302"/>
    </row>
    <row r="35" spans="1:3" s="408" customFormat="1" ht="12" customHeight="1" thickBot="1">
      <c r="A35" s="20" t="s">
        <v>18</v>
      </c>
      <c r="B35" s="21" t="s">
        <v>420</v>
      </c>
      <c r="C35" s="298">
        <f>SUM(C36:C46)</f>
        <v>0</v>
      </c>
    </row>
    <row r="36" spans="1:3" s="408" customFormat="1" ht="12" customHeight="1">
      <c r="A36" s="15" t="s">
        <v>85</v>
      </c>
      <c r="B36" s="409" t="s">
        <v>258</v>
      </c>
      <c r="C36" s="301"/>
    </row>
    <row r="37" spans="1:3" s="408" customFormat="1" ht="12" customHeight="1">
      <c r="A37" s="14" t="s">
        <v>86</v>
      </c>
      <c r="B37" s="410" t="s">
        <v>259</v>
      </c>
      <c r="C37" s="300"/>
    </row>
    <row r="38" spans="1:3" s="408" customFormat="1" ht="12" customHeight="1">
      <c r="A38" s="14" t="s">
        <v>87</v>
      </c>
      <c r="B38" s="410" t="s">
        <v>260</v>
      </c>
      <c r="C38" s="300"/>
    </row>
    <row r="39" spans="1:3" s="408" customFormat="1" ht="12" customHeight="1">
      <c r="A39" s="14" t="s">
        <v>151</v>
      </c>
      <c r="B39" s="410" t="s">
        <v>261</v>
      </c>
      <c r="C39" s="300"/>
    </row>
    <row r="40" spans="1:3" s="408" customFormat="1" ht="12" customHeight="1">
      <c r="A40" s="14" t="s">
        <v>152</v>
      </c>
      <c r="B40" s="410" t="s">
        <v>262</v>
      </c>
      <c r="C40" s="300"/>
    </row>
    <row r="41" spans="1:3" s="408" customFormat="1" ht="12" customHeight="1">
      <c r="A41" s="14" t="s">
        <v>153</v>
      </c>
      <c r="B41" s="410" t="s">
        <v>263</v>
      </c>
      <c r="C41" s="300"/>
    </row>
    <row r="42" spans="1:3" s="408" customFormat="1" ht="12" customHeight="1">
      <c r="A42" s="14" t="s">
        <v>154</v>
      </c>
      <c r="B42" s="410" t="s">
        <v>264</v>
      </c>
      <c r="C42" s="300"/>
    </row>
    <row r="43" spans="1:3" s="408" customFormat="1" ht="12" customHeight="1">
      <c r="A43" s="14" t="s">
        <v>155</v>
      </c>
      <c r="B43" s="410" t="s">
        <v>546</v>
      </c>
      <c r="C43" s="300"/>
    </row>
    <row r="44" spans="1:3" s="408" customFormat="1" ht="12" customHeight="1">
      <c r="A44" s="14" t="s">
        <v>256</v>
      </c>
      <c r="B44" s="410" t="s">
        <v>266</v>
      </c>
      <c r="C44" s="303"/>
    </row>
    <row r="45" spans="1:3" s="408" customFormat="1" ht="12" customHeight="1">
      <c r="A45" s="16" t="s">
        <v>257</v>
      </c>
      <c r="B45" s="411" t="s">
        <v>422</v>
      </c>
      <c r="C45" s="397"/>
    </row>
    <row r="46" spans="1:3" s="408" customFormat="1" ht="12" customHeight="1" thickBot="1">
      <c r="A46" s="16" t="s">
        <v>421</v>
      </c>
      <c r="B46" s="295" t="s">
        <v>267</v>
      </c>
      <c r="C46" s="397"/>
    </row>
    <row r="47" spans="1:3" s="408" customFormat="1" ht="12" customHeight="1" thickBot="1">
      <c r="A47" s="20" t="s">
        <v>19</v>
      </c>
      <c r="B47" s="21" t="s">
        <v>268</v>
      </c>
      <c r="C47" s="298">
        <f>SUM(C48:C52)</f>
        <v>0</v>
      </c>
    </row>
    <row r="48" spans="1:3" s="408" customFormat="1" ht="12" customHeight="1">
      <c r="A48" s="15" t="s">
        <v>88</v>
      </c>
      <c r="B48" s="409" t="s">
        <v>272</v>
      </c>
      <c r="C48" s="454"/>
    </row>
    <row r="49" spans="1:3" s="408" customFormat="1" ht="12" customHeight="1">
      <c r="A49" s="14" t="s">
        <v>89</v>
      </c>
      <c r="B49" s="410" t="s">
        <v>273</v>
      </c>
      <c r="C49" s="303"/>
    </row>
    <row r="50" spans="1:3" s="408" customFormat="1" ht="12" customHeight="1">
      <c r="A50" s="14" t="s">
        <v>269</v>
      </c>
      <c r="B50" s="410" t="s">
        <v>274</v>
      </c>
      <c r="C50" s="303"/>
    </row>
    <row r="51" spans="1:3" s="408" customFormat="1" ht="12" customHeight="1">
      <c r="A51" s="14" t="s">
        <v>270</v>
      </c>
      <c r="B51" s="410" t="s">
        <v>275</v>
      </c>
      <c r="C51" s="303"/>
    </row>
    <row r="52" spans="1:3" s="408" customFormat="1" ht="12" customHeight="1" thickBot="1">
      <c r="A52" s="16" t="s">
        <v>271</v>
      </c>
      <c r="B52" s="295" t="s">
        <v>276</v>
      </c>
      <c r="C52" s="397"/>
    </row>
    <row r="53" spans="1:3" s="408" customFormat="1" ht="12" customHeight="1" thickBot="1">
      <c r="A53" s="20" t="s">
        <v>156</v>
      </c>
      <c r="B53" s="21" t="s">
        <v>277</v>
      </c>
      <c r="C53" s="298">
        <f>SUM(C54:C56)</f>
        <v>0</v>
      </c>
    </row>
    <row r="54" spans="1:3" s="408" customFormat="1" ht="12" customHeight="1">
      <c r="A54" s="15" t="s">
        <v>90</v>
      </c>
      <c r="B54" s="409" t="s">
        <v>278</v>
      </c>
      <c r="C54" s="301"/>
    </row>
    <row r="55" spans="1:3" s="408" customFormat="1" ht="12" customHeight="1">
      <c r="A55" s="14" t="s">
        <v>91</v>
      </c>
      <c r="B55" s="410" t="s">
        <v>412</v>
      </c>
      <c r="C55" s="300"/>
    </row>
    <row r="56" spans="1:3" s="408" customFormat="1" ht="12" customHeight="1">
      <c r="A56" s="14" t="s">
        <v>281</v>
      </c>
      <c r="B56" s="410" t="s">
        <v>279</v>
      </c>
      <c r="C56" s="300"/>
    </row>
    <row r="57" spans="1:3" s="408" customFormat="1" ht="12" customHeight="1" thickBot="1">
      <c r="A57" s="16" t="s">
        <v>282</v>
      </c>
      <c r="B57" s="295" t="s">
        <v>280</v>
      </c>
      <c r="C57" s="302"/>
    </row>
    <row r="58" spans="1:3" s="408" customFormat="1" ht="12" customHeight="1" thickBot="1">
      <c r="A58" s="20" t="s">
        <v>21</v>
      </c>
      <c r="B58" s="293" t="s">
        <v>283</v>
      </c>
      <c r="C58" s="298">
        <f>SUM(C59:C61)</f>
        <v>0</v>
      </c>
    </row>
    <row r="59" spans="1:3" s="408" customFormat="1" ht="12" customHeight="1">
      <c r="A59" s="15" t="s">
        <v>157</v>
      </c>
      <c r="B59" s="409" t="s">
        <v>285</v>
      </c>
      <c r="C59" s="303"/>
    </row>
    <row r="60" spans="1:3" s="408" customFormat="1" ht="12" customHeight="1">
      <c r="A60" s="14" t="s">
        <v>158</v>
      </c>
      <c r="B60" s="410" t="s">
        <v>413</v>
      </c>
      <c r="C60" s="303"/>
    </row>
    <row r="61" spans="1:3" s="408" customFormat="1" ht="12" customHeight="1">
      <c r="A61" s="14" t="s">
        <v>209</v>
      </c>
      <c r="B61" s="410" t="s">
        <v>286</v>
      </c>
      <c r="C61" s="303"/>
    </row>
    <row r="62" spans="1:3" s="408" customFormat="1" ht="12" customHeight="1" thickBot="1">
      <c r="A62" s="16" t="s">
        <v>284</v>
      </c>
      <c r="B62" s="295" t="s">
        <v>287</v>
      </c>
      <c r="C62" s="303"/>
    </row>
    <row r="63" spans="1:3" s="408" customFormat="1" ht="12" customHeight="1" thickBot="1">
      <c r="A63" s="488" t="s">
        <v>462</v>
      </c>
      <c r="B63" s="21" t="s">
        <v>288</v>
      </c>
      <c r="C63" s="304">
        <f>+C6+C13+C20+C27+C35+C47+C53+C58</f>
        <v>0</v>
      </c>
    </row>
    <row r="64" spans="1:3" s="408" customFormat="1" ht="12" customHeight="1" thickBot="1">
      <c r="A64" s="457" t="s">
        <v>289</v>
      </c>
      <c r="B64" s="293" t="s">
        <v>290</v>
      </c>
      <c r="C64" s="298">
        <f>SUM(C65:C67)</f>
        <v>0</v>
      </c>
    </row>
    <row r="65" spans="1:3" s="408" customFormat="1" ht="12" customHeight="1">
      <c r="A65" s="15" t="s">
        <v>321</v>
      </c>
      <c r="B65" s="409" t="s">
        <v>291</v>
      </c>
      <c r="C65" s="303"/>
    </row>
    <row r="66" spans="1:3" s="408" customFormat="1" ht="12" customHeight="1">
      <c r="A66" s="14" t="s">
        <v>330</v>
      </c>
      <c r="B66" s="410" t="s">
        <v>292</v>
      </c>
      <c r="C66" s="303"/>
    </row>
    <row r="67" spans="1:3" s="408" customFormat="1" ht="12" customHeight="1" thickBot="1">
      <c r="A67" s="16" t="s">
        <v>331</v>
      </c>
      <c r="B67" s="482" t="s">
        <v>447</v>
      </c>
      <c r="C67" s="303"/>
    </row>
    <row r="68" spans="1:3" s="408" customFormat="1" ht="12" customHeight="1" thickBot="1">
      <c r="A68" s="457" t="s">
        <v>294</v>
      </c>
      <c r="B68" s="293" t="s">
        <v>295</v>
      </c>
      <c r="C68" s="298">
        <f>SUM(C69:C72)</f>
        <v>0</v>
      </c>
    </row>
    <row r="69" spans="1:3" s="408" customFormat="1" ht="12" customHeight="1">
      <c r="A69" s="15" t="s">
        <v>134</v>
      </c>
      <c r="B69" s="409" t="s">
        <v>296</v>
      </c>
      <c r="C69" s="303"/>
    </row>
    <row r="70" spans="1:3" s="408" customFormat="1" ht="12" customHeight="1">
      <c r="A70" s="14" t="s">
        <v>135</v>
      </c>
      <c r="B70" s="410" t="s">
        <v>297</v>
      </c>
      <c r="C70" s="303"/>
    </row>
    <row r="71" spans="1:3" s="408" customFormat="1" ht="12" customHeight="1">
      <c r="A71" s="14" t="s">
        <v>322</v>
      </c>
      <c r="B71" s="410" t="s">
        <v>298</v>
      </c>
      <c r="C71" s="303"/>
    </row>
    <row r="72" spans="1:3" s="408" customFormat="1" ht="12" customHeight="1" thickBot="1">
      <c r="A72" s="16" t="s">
        <v>323</v>
      </c>
      <c r="B72" s="295" t="s">
        <v>299</v>
      </c>
      <c r="C72" s="303"/>
    </row>
    <row r="73" spans="1:3" s="408" customFormat="1" ht="12" customHeight="1" thickBot="1">
      <c r="A73" s="457" t="s">
        <v>300</v>
      </c>
      <c r="B73" s="293" t="s">
        <v>301</v>
      </c>
      <c r="C73" s="298">
        <f>SUM(C74:C75)</f>
        <v>450</v>
      </c>
    </row>
    <row r="74" spans="1:3" s="408" customFormat="1" ht="12" customHeight="1">
      <c r="A74" s="15" t="s">
        <v>324</v>
      </c>
      <c r="B74" s="409" t="s">
        <v>302</v>
      </c>
      <c r="C74" s="303">
        <v>450</v>
      </c>
    </row>
    <row r="75" spans="1:3" s="408" customFormat="1" ht="12" customHeight="1" thickBot="1">
      <c r="A75" s="16" t="s">
        <v>325</v>
      </c>
      <c r="B75" s="295" t="s">
        <v>303</v>
      </c>
      <c r="C75" s="303"/>
    </row>
    <row r="76" spans="1:3" s="408" customFormat="1" ht="12" customHeight="1" thickBot="1">
      <c r="A76" s="457" t="s">
        <v>304</v>
      </c>
      <c r="B76" s="293" t="s">
        <v>305</v>
      </c>
      <c r="C76" s="298">
        <f>SUM(C77:C79)</f>
        <v>0</v>
      </c>
    </row>
    <row r="77" spans="1:3" s="408" customFormat="1" ht="12" customHeight="1">
      <c r="A77" s="15" t="s">
        <v>326</v>
      </c>
      <c r="B77" s="409" t="s">
        <v>306</v>
      </c>
      <c r="C77" s="303"/>
    </row>
    <row r="78" spans="1:3" s="408" customFormat="1" ht="12" customHeight="1">
      <c r="A78" s="14" t="s">
        <v>327</v>
      </c>
      <c r="B78" s="410" t="s">
        <v>307</v>
      </c>
      <c r="C78" s="303"/>
    </row>
    <row r="79" spans="1:3" s="408" customFormat="1" ht="12" customHeight="1" thickBot="1">
      <c r="A79" s="16" t="s">
        <v>328</v>
      </c>
      <c r="B79" s="295" t="s">
        <v>308</v>
      </c>
      <c r="C79" s="303"/>
    </row>
    <row r="80" spans="1:3" s="408" customFormat="1" ht="12" customHeight="1" thickBot="1">
      <c r="A80" s="457" t="s">
        <v>309</v>
      </c>
      <c r="B80" s="293" t="s">
        <v>329</v>
      </c>
      <c r="C80" s="298">
        <f>SUM(C81:C84)</f>
        <v>0</v>
      </c>
    </row>
    <row r="81" spans="1:3" s="408" customFormat="1" ht="12" customHeight="1">
      <c r="A81" s="413" t="s">
        <v>310</v>
      </c>
      <c r="B81" s="409" t="s">
        <v>311</v>
      </c>
      <c r="C81" s="303"/>
    </row>
    <row r="82" spans="1:3" s="408" customFormat="1" ht="12" customHeight="1">
      <c r="A82" s="414" t="s">
        <v>312</v>
      </c>
      <c r="B82" s="410" t="s">
        <v>313</v>
      </c>
      <c r="C82" s="303"/>
    </row>
    <row r="83" spans="1:3" s="408" customFormat="1" ht="12" customHeight="1">
      <c r="A83" s="414" t="s">
        <v>314</v>
      </c>
      <c r="B83" s="410" t="s">
        <v>315</v>
      </c>
      <c r="C83" s="303"/>
    </row>
    <row r="84" spans="1:3" s="408" customFormat="1" ht="12" customHeight="1" thickBot="1">
      <c r="A84" s="415" t="s">
        <v>316</v>
      </c>
      <c r="B84" s="295" t="s">
        <v>317</v>
      </c>
      <c r="C84" s="303"/>
    </row>
    <row r="85" spans="1:3" s="408" customFormat="1" ht="12" customHeight="1" thickBot="1">
      <c r="A85" s="457" t="s">
        <v>318</v>
      </c>
      <c r="B85" s="293" t="s">
        <v>461</v>
      </c>
      <c r="C85" s="455"/>
    </row>
    <row r="86" spans="1:3" s="408" customFormat="1" ht="13.5" customHeight="1" thickBot="1">
      <c r="A86" s="457" t="s">
        <v>320</v>
      </c>
      <c r="B86" s="293" t="s">
        <v>319</v>
      </c>
      <c r="C86" s="455"/>
    </row>
    <row r="87" spans="1:3" s="408" customFormat="1" ht="15.75" customHeight="1" thickBot="1">
      <c r="A87" s="457" t="s">
        <v>332</v>
      </c>
      <c r="B87" s="416" t="s">
        <v>464</v>
      </c>
      <c r="C87" s="304">
        <f>+C64+C68+C73+C76+C80+C86+C85</f>
        <v>450</v>
      </c>
    </row>
    <row r="88" spans="1:3" s="408" customFormat="1" ht="16.5" customHeight="1" thickBot="1">
      <c r="A88" s="458" t="s">
        <v>463</v>
      </c>
      <c r="B88" s="417" t="s">
        <v>465</v>
      </c>
      <c r="C88" s="304">
        <f>+C63+C87</f>
        <v>450</v>
      </c>
    </row>
    <row r="89" spans="1:3" s="408" customFormat="1" ht="83.25" customHeight="1">
      <c r="A89" s="5"/>
      <c r="B89" s="6"/>
      <c r="C89" s="305"/>
    </row>
    <row r="90" spans="1:3" ht="16.5" customHeight="1">
      <c r="A90" s="674" t="s">
        <v>42</v>
      </c>
      <c r="B90" s="674"/>
      <c r="C90" s="674"/>
    </row>
    <row r="91" spans="1:3" s="418" customFormat="1" ht="16.5" customHeight="1" thickBot="1">
      <c r="A91" s="676" t="s">
        <v>138</v>
      </c>
      <c r="B91" s="676"/>
      <c r="C91" s="138" t="s">
        <v>208</v>
      </c>
    </row>
    <row r="92" spans="1:3" ht="38.1" customHeight="1" thickBot="1">
      <c r="A92" s="23" t="s">
        <v>65</v>
      </c>
      <c r="B92" s="24" t="s">
        <v>43</v>
      </c>
      <c r="C92" s="37" t="str">
        <f>+C4</f>
        <v>2016. évi előirányzat</v>
      </c>
    </row>
    <row r="93" spans="1:3" s="407" customFormat="1" ht="12" customHeight="1" thickBot="1">
      <c r="A93" s="32"/>
      <c r="B93" s="33" t="s">
        <v>479</v>
      </c>
      <c r="C93" s="34" t="s">
        <v>480</v>
      </c>
    </row>
    <row r="94" spans="1:3" ht="12" customHeight="1" thickBot="1">
      <c r="A94" s="22" t="s">
        <v>14</v>
      </c>
      <c r="B94" s="31" t="s">
        <v>423</v>
      </c>
      <c r="C94" s="297">
        <f>C95+C96+C97+C98+C99+C112</f>
        <v>12510</v>
      </c>
    </row>
    <row r="95" spans="1:3" ht="12" customHeight="1">
      <c r="A95" s="17" t="s">
        <v>92</v>
      </c>
      <c r="B95" s="10" t="s">
        <v>44</v>
      </c>
      <c r="C95" s="299"/>
    </row>
    <row r="96" spans="1:3" ht="12" customHeight="1">
      <c r="A96" s="14" t="s">
        <v>93</v>
      </c>
      <c r="B96" s="8" t="s">
        <v>159</v>
      </c>
      <c r="C96" s="300"/>
    </row>
    <row r="97" spans="1:3" ht="12" customHeight="1">
      <c r="A97" s="14" t="s">
        <v>94</v>
      </c>
      <c r="B97" s="8" t="s">
        <v>124</v>
      </c>
      <c r="C97" s="302">
        <v>12510</v>
      </c>
    </row>
    <row r="98" spans="1:3" ht="12" customHeight="1">
      <c r="A98" s="14" t="s">
        <v>95</v>
      </c>
      <c r="B98" s="11" t="s">
        <v>160</v>
      </c>
      <c r="C98" s="302"/>
    </row>
    <row r="99" spans="1:3" ht="12" customHeight="1">
      <c r="A99" s="14" t="s">
        <v>106</v>
      </c>
      <c r="B99" s="19" t="s">
        <v>161</v>
      </c>
      <c r="C99" s="302"/>
    </row>
    <row r="100" spans="1:3" ht="12" customHeight="1">
      <c r="A100" s="14" t="s">
        <v>96</v>
      </c>
      <c r="B100" s="8" t="s">
        <v>428</v>
      </c>
      <c r="C100" s="302"/>
    </row>
    <row r="101" spans="1:3" ht="12" customHeight="1">
      <c r="A101" s="14" t="s">
        <v>97</v>
      </c>
      <c r="B101" s="143" t="s">
        <v>427</v>
      </c>
      <c r="C101" s="302"/>
    </row>
    <row r="102" spans="1:3" ht="12" customHeight="1">
      <c r="A102" s="14" t="s">
        <v>107</v>
      </c>
      <c r="B102" s="143" t="s">
        <v>426</v>
      </c>
      <c r="C102" s="302"/>
    </row>
    <row r="103" spans="1:3" ht="12" customHeight="1">
      <c r="A103" s="14" t="s">
        <v>108</v>
      </c>
      <c r="B103" s="141" t="s">
        <v>335</v>
      </c>
      <c r="C103" s="302"/>
    </row>
    <row r="104" spans="1:3" ht="12" customHeight="1">
      <c r="A104" s="14" t="s">
        <v>109</v>
      </c>
      <c r="B104" s="142" t="s">
        <v>336</v>
      </c>
      <c r="C104" s="302"/>
    </row>
    <row r="105" spans="1:3" ht="12" customHeight="1">
      <c r="A105" s="14" t="s">
        <v>110</v>
      </c>
      <c r="B105" s="142" t="s">
        <v>337</v>
      </c>
      <c r="C105" s="302"/>
    </row>
    <row r="106" spans="1:3" ht="12" customHeight="1">
      <c r="A106" s="14" t="s">
        <v>112</v>
      </c>
      <c r="B106" s="141" t="s">
        <v>338</v>
      </c>
      <c r="C106" s="302"/>
    </row>
    <row r="107" spans="1:3" ht="12" customHeight="1">
      <c r="A107" s="14" t="s">
        <v>162</v>
      </c>
      <c r="B107" s="141" t="s">
        <v>339</v>
      </c>
      <c r="C107" s="302"/>
    </row>
    <row r="108" spans="1:3" ht="12" customHeight="1">
      <c r="A108" s="14" t="s">
        <v>333</v>
      </c>
      <c r="B108" s="142" t="s">
        <v>340</v>
      </c>
      <c r="C108" s="302"/>
    </row>
    <row r="109" spans="1:3" ht="12" customHeight="1">
      <c r="A109" s="13" t="s">
        <v>334</v>
      </c>
      <c r="B109" s="143" t="s">
        <v>341</v>
      </c>
      <c r="C109" s="302"/>
    </row>
    <row r="110" spans="1:3" ht="12" customHeight="1">
      <c r="A110" s="14" t="s">
        <v>424</v>
      </c>
      <c r="B110" s="143" t="s">
        <v>342</v>
      </c>
      <c r="C110" s="302"/>
    </row>
    <row r="111" spans="1:3" ht="12" customHeight="1">
      <c r="A111" s="16" t="s">
        <v>425</v>
      </c>
      <c r="B111" s="143" t="s">
        <v>343</v>
      </c>
      <c r="C111" s="302"/>
    </row>
    <row r="112" spans="1:3" ht="12" customHeight="1">
      <c r="A112" s="14" t="s">
        <v>429</v>
      </c>
      <c r="B112" s="11" t="s">
        <v>45</v>
      </c>
      <c r="C112" s="300"/>
    </row>
    <row r="113" spans="1:3" ht="12" customHeight="1">
      <c r="A113" s="14" t="s">
        <v>430</v>
      </c>
      <c r="B113" s="8" t="s">
        <v>432</v>
      </c>
      <c r="C113" s="300"/>
    </row>
    <row r="114" spans="1:3" ht="12" customHeight="1" thickBot="1">
      <c r="A114" s="18" t="s">
        <v>431</v>
      </c>
      <c r="B114" s="486" t="s">
        <v>433</v>
      </c>
      <c r="C114" s="306"/>
    </row>
    <row r="115" spans="1:3" ht="12" customHeight="1" thickBot="1">
      <c r="A115" s="483" t="s">
        <v>15</v>
      </c>
      <c r="B115" s="484" t="s">
        <v>344</v>
      </c>
      <c r="C115" s="485">
        <f>+C116+C118+C120</f>
        <v>381</v>
      </c>
    </row>
    <row r="116" spans="1:3" ht="12" customHeight="1">
      <c r="A116" s="15" t="s">
        <v>98</v>
      </c>
      <c r="B116" s="8" t="s">
        <v>207</v>
      </c>
      <c r="C116" s="301">
        <v>381</v>
      </c>
    </row>
    <row r="117" spans="1:3" ht="12" customHeight="1">
      <c r="A117" s="15" t="s">
        <v>99</v>
      </c>
      <c r="B117" s="12" t="s">
        <v>348</v>
      </c>
      <c r="C117" s="301"/>
    </row>
    <row r="118" spans="1:3" ht="12" customHeight="1">
      <c r="A118" s="15" t="s">
        <v>100</v>
      </c>
      <c r="B118" s="12" t="s">
        <v>163</v>
      </c>
      <c r="C118" s="300"/>
    </row>
    <row r="119" spans="1:3" ht="12" customHeight="1">
      <c r="A119" s="15" t="s">
        <v>101</v>
      </c>
      <c r="B119" s="12" t="s">
        <v>349</v>
      </c>
      <c r="C119" s="266"/>
    </row>
    <row r="120" spans="1:3" ht="12" customHeight="1">
      <c r="A120" s="15" t="s">
        <v>102</v>
      </c>
      <c r="B120" s="295" t="s">
        <v>210</v>
      </c>
      <c r="C120" s="266"/>
    </row>
    <row r="121" spans="1:3" ht="12" customHeight="1">
      <c r="A121" s="15" t="s">
        <v>111</v>
      </c>
      <c r="B121" s="294" t="s">
        <v>414</v>
      </c>
      <c r="C121" s="266"/>
    </row>
    <row r="122" spans="1:3" ht="12" customHeight="1">
      <c r="A122" s="15" t="s">
        <v>113</v>
      </c>
      <c r="B122" s="405" t="s">
        <v>354</v>
      </c>
      <c r="C122" s="266"/>
    </row>
    <row r="123" spans="1:3">
      <c r="A123" s="15" t="s">
        <v>164</v>
      </c>
      <c r="B123" s="142" t="s">
        <v>337</v>
      </c>
      <c r="C123" s="266"/>
    </row>
    <row r="124" spans="1:3" ht="12" customHeight="1">
      <c r="A124" s="15" t="s">
        <v>165</v>
      </c>
      <c r="B124" s="142" t="s">
        <v>353</v>
      </c>
      <c r="C124" s="266"/>
    </row>
    <row r="125" spans="1:3" ht="12" customHeight="1">
      <c r="A125" s="15" t="s">
        <v>166</v>
      </c>
      <c r="B125" s="142" t="s">
        <v>352</v>
      </c>
      <c r="C125" s="266"/>
    </row>
    <row r="126" spans="1:3" ht="12" customHeight="1">
      <c r="A126" s="15" t="s">
        <v>345</v>
      </c>
      <c r="B126" s="142" t="s">
        <v>340</v>
      </c>
      <c r="C126" s="266"/>
    </row>
    <row r="127" spans="1:3" ht="12" customHeight="1">
      <c r="A127" s="15" t="s">
        <v>346</v>
      </c>
      <c r="B127" s="142" t="s">
        <v>351</v>
      </c>
      <c r="C127" s="266"/>
    </row>
    <row r="128" spans="1:3" ht="16.5" thickBot="1">
      <c r="A128" s="13" t="s">
        <v>347</v>
      </c>
      <c r="B128" s="142" t="s">
        <v>350</v>
      </c>
      <c r="C128" s="268"/>
    </row>
    <row r="129" spans="1:3" ht="12" customHeight="1" thickBot="1">
      <c r="A129" s="20" t="s">
        <v>16</v>
      </c>
      <c r="B129" s="126" t="s">
        <v>434</v>
      </c>
      <c r="C129" s="298">
        <f>+C94+C115</f>
        <v>12891</v>
      </c>
    </row>
    <row r="130" spans="1:3" ht="12" customHeight="1" thickBot="1">
      <c r="A130" s="20" t="s">
        <v>17</v>
      </c>
      <c r="B130" s="126" t="s">
        <v>435</v>
      </c>
      <c r="C130" s="298">
        <f>+C131+C132+C133</f>
        <v>0</v>
      </c>
    </row>
    <row r="131" spans="1:3" ht="12" customHeight="1">
      <c r="A131" s="15" t="s">
        <v>249</v>
      </c>
      <c r="B131" s="12" t="s">
        <v>442</v>
      </c>
      <c r="C131" s="266"/>
    </row>
    <row r="132" spans="1:3" ht="12" customHeight="1">
      <c r="A132" s="15" t="s">
        <v>250</v>
      </c>
      <c r="B132" s="12" t="s">
        <v>443</v>
      </c>
      <c r="C132" s="266"/>
    </row>
    <row r="133" spans="1:3" ht="12" customHeight="1" thickBot="1">
      <c r="A133" s="13" t="s">
        <v>251</v>
      </c>
      <c r="B133" s="12" t="s">
        <v>444</v>
      </c>
      <c r="C133" s="266"/>
    </row>
    <row r="134" spans="1:3" ht="12" customHeight="1" thickBot="1">
      <c r="A134" s="20" t="s">
        <v>18</v>
      </c>
      <c r="B134" s="126" t="s">
        <v>436</v>
      </c>
      <c r="C134" s="298">
        <f>SUM(C135:C140)</f>
        <v>0</v>
      </c>
    </row>
    <row r="135" spans="1:3" ht="12" customHeight="1">
      <c r="A135" s="15" t="s">
        <v>85</v>
      </c>
      <c r="B135" s="9" t="s">
        <v>445</v>
      </c>
      <c r="C135" s="266"/>
    </row>
    <row r="136" spans="1:3" ht="12" customHeight="1">
      <c r="A136" s="15" t="s">
        <v>86</v>
      </c>
      <c r="B136" s="9" t="s">
        <v>437</v>
      </c>
      <c r="C136" s="266"/>
    </row>
    <row r="137" spans="1:3" ht="12" customHeight="1">
      <c r="A137" s="15" t="s">
        <v>87</v>
      </c>
      <c r="B137" s="9" t="s">
        <v>438</v>
      </c>
      <c r="C137" s="266"/>
    </row>
    <row r="138" spans="1:3" ht="12" customHeight="1">
      <c r="A138" s="15" t="s">
        <v>151</v>
      </c>
      <c r="B138" s="9" t="s">
        <v>439</v>
      </c>
      <c r="C138" s="266"/>
    </row>
    <row r="139" spans="1:3" ht="12" customHeight="1">
      <c r="A139" s="15" t="s">
        <v>152</v>
      </c>
      <c r="B139" s="9" t="s">
        <v>440</v>
      </c>
      <c r="C139" s="266"/>
    </row>
    <row r="140" spans="1:3" ht="12" customHeight="1" thickBot="1">
      <c r="A140" s="13" t="s">
        <v>153</v>
      </c>
      <c r="B140" s="9" t="s">
        <v>441</v>
      </c>
      <c r="C140" s="266"/>
    </row>
    <row r="141" spans="1:3" ht="12" customHeight="1" thickBot="1">
      <c r="A141" s="20" t="s">
        <v>19</v>
      </c>
      <c r="B141" s="126" t="s">
        <v>449</v>
      </c>
      <c r="C141" s="304">
        <f>+C142+C143+C144+C145</f>
        <v>0</v>
      </c>
    </row>
    <row r="142" spans="1:3" ht="12" customHeight="1">
      <c r="A142" s="15" t="s">
        <v>88</v>
      </c>
      <c r="B142" s="9" t="s">
        <v>355</v>
      </c>
      <c r="C142" s="266"/>
    </row>
    <row r="143" spans="1:3" ht="12" customHeight="1">
      <c r="A143" s="15" t="s">
        <v>89</v>
      </c>
      <c r="B143" s="9" t="s">
        <v>356</v>
      </c>
      <c r="C143" s="266"/>
    </row>
    <row r="144" spans="1:3" ht="12" customHeight="1">
      <c r="A144" s="15" t="s">
        <v>269</v>
      </c>
      <c r="B144" s="9" t="s">
        <v>450</v>
      </c>
      <c r="C144" s="266"/>
    </row>
    <row r="145" spans="1:8" ht="12" customHeight="1" thickBot="1">
      <c r="A145" s="13" t="s">
        <v>270</v>
      </c>
      <c r="B145" s="7" t="s">
        <v>375</v>
      </c>
      <c r="C145" s="266"/>
    </row>
    <row r="146" spans="1:8" ht="12" customHeight="1" thickBot="1">
      <c r="A146" s="20" t="s">
        <v>20</v>
      </c>
      <c r="B146" s="126" t="s">
        <v>451</v>
      </c>
      <c r="C146" s="307">
        <f>SUM(C147:C151)</f>
        <v>0</v>
      </c>
    </row>
    <row r="147" spans="1:8" ht="12" customHeight="1">
      <c r="A147" s="15" t="s">
        <v>90</v>
      </c>
      <c r="B147" s="9" t="s">
        <v>446</v>
      </c>
      <c r="C147" s="266"/>
    </row>
    <row r="148" spans="1:8" ht="12" customHeight="1">
      <c r="A148" s="15" t="s">
        <v>91</v>
      </c>
      <c r="B148" s="9" t="s">
        <v>453</v>
      </c>
      <c r="C148" s="266"/>
    </row>
    <row r="149" spans="1:8" ht="12" customHeight="1">
      <c r="A149" s="15" t="s">
        <v>281</v>
      </c>
      <c r="B149" s="9" t="s">
        <v>448</v>
      </c>
      <c r="C149" s="266"/>
    </row>
    <row r="150" spans="1:8" ht="12" customHeight="1">
      <c r="A150" s="15" t="s">
        <v>282</v>
      </c>
      <c r="B150" s="9" t="s">
        <v>454</v>
      </c>
      <c r="C150" s="266"/>
    </row>
    <row r="151" spans="1:8" ht="12" customHeight="1" thickBot="1">
      <c r="A151" s="15" t="s">
        <v>452</v>
      </c>
      <c r="B151" s="9" t="s">
        <v>455</v>
      </c>
      <c r="C151" s="266"/>
    </row>
    <row r="152" spans="1:8" ht="12" customHeight="1" thickBot="1">
      <c r="A152" s="20" t="s">
        <v>21</v>
      </c>
      <c r="B152" s="126" t="s">
        <v>456</v>
      </c>
      <c r="C152" s="487"/>
    </row>
    <row r="153" spans="1:8" ht="12" customHeight="1" thickBot="1">
      <c r="A153" s="20" t="s">
        <v>22</v>
      </c>
      <c r="B153" s="126" t="s">
        <v>457</v>
      </c>
      <c r="C153" s="487"/>
    </row>
    <row r="154" spans="1:8" ht="15" customHeight="1" thickBot="1">
      <c r="A154" s="20" t="s">
        <v>23</v>
      </c>
      <c r="B154" s="126" t="s">
        <v>459</v>
      </c>
      <c r="C154" s="419">
        <f>+C130+C134+C141+C146+C152+C153</f>
        <v>0</v>
      </c>
      <c r="E154" s="420"/>
      <c r="F154" s="421"/>
      <c r="G154" s="421"/>
      <c r="H154" s="421"/>
    </row>
    <row r="155" spans="1:8" s="408" customFormat="1" ht="12.95" customHeight="1" thickBot="1">
      <c r="A155" s="296" t="s">
        <v>24</v>
      </c>
      <c r="B155" s="376" t="s">
        <v>458</v>
      </c>
      <c r="C155" s="419">
        <f>+C129+C154</f>
        <v>12891</v>
      </c>
    </row>
    <row r="156" spans="1:8" ht="7.5" customHeight="1"/>
    <row r="157" spans="1:8">
      <c r="A157" s="677" t="s">
        <v>357</v>
      </c>
      <c r="B157" s="677"/>
      <c r="C157" s="677"/>
    </row>
    <row r="158" spans="1:8" ht="15" customHeight="1" thickBot="1">
      <c r="A158" s="675" t="s">
        <v>139</v>
      </c>
      <c r="B158" s="675"/>
      <c r="C158" s="308" t="s">
        <v>208</v>
      </c>
    </row>
    <row r="159" spans="1:8" ht="13.5" customHeight="1" thickBot="1">
      <c r="A159" s="20">
        <v>1</v>
      </c>
      <c r="B159" s="30" t="s">
        <v>460</v>
      </c>
      <c r="C159" s="298">
        <f>+C63-C129</f>
        <v>-12891</v>
      </c>
      <c r="D159" s="422"/>
    </row>
    <row r="160" spans="1:8" ht="27.75" customHeight="1" thickBot="1">
      <c r="A160" s="20" t="s">
        <v>15</v>
      </c>
      <c r="B160" s="30" t="s">
        <v>466</v>
      </c>
      <c r="C160" s="298">
        <f>+C87-C154</f>
        <v>450</v>
      </c>
    </row>
  </sheetData>
  <mergeCells count="6">
    <mergeCell ref="A158:B158"/>
    <mergeCell ref="A2:C2"/>
    <mergeCell ref="A3:B3"/>
    <mergeCell ref="A90:C90"/>
    <mergeCell ref="A91:B91"/>
    <mergeCell ref="A157:C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8" fitToHeight="2" orientation="portrait" r:id="rId1"/>
  <headerFooter alignWithMargins="0">
    <oddHeader>&amp;C&amp;"Times New Roman CE,Félkövér"&amp;12
Balatonszárszó Önkormányzat
2016. ÉVI KÖLTSÉGVETÉS
ÁLLAMIGAZGATÁSI FELADATAINAK MÉRLEGE
&amp;R&amp;"Times New Roman CE,Félkövér dőlt"&amp;11 1.4. melléklet a 1/2016. (II.16.)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00" workbookViewId="0">
      <selection activeCell="F33" sqref="F33"/>
    </sheetView>
  </sheetViews>
  <sheetFormatPr defaultRowHeight="12.75"/>
  <cols>
    <col min="1" max="1" width="6.83203125" style="50" customWidth="1"/>
    <col min="2" max="2" width="55.1640625" style="193" customWidth="1"/>
    <col min="3" max="3" width="16.33203125" style="50" customWidth="1"/>
    <col min="4" max="4" width="55.1640625" style="50" customWidth="1"/>
    <col min="5" max="5" width="16.33203125" style="50" customWidth="1"/>
    <col min="6" max="6" width="4.83203125" style="50" customWidth="1"/>
    <col min="7" max="16384" width="9.33203125" style="50"/>
  </cols>
  <sheetData>
    <row r="1" spans="1:6" ht="39.75" customHeight="1">
      <c r="B1" s="319" t="s">
        <v>143</v>
      </c>
      <c r="C1" s="320"/>
      <c r="D1" s="320"/>
      <c r="E1" s="320"/>
      <c r="F1" s="680" t="str">
        <f>+CONCATENATE("2.1. melléklet a 2/",LEFT(ÖSSZEFÜGGÉSEK!A5,4),". (II.16.) önkormányzati rendelethez")</f>
        <v>2.1. melléklet a 2/2016. (II.16.) önkormányzati rendelethez</v>
      </c>
    </row>
    <row r="2" spans="1:6" ht="14.25" thickBot="1">
      <c r="E2" s="321" t="s">
        <v>56</v>
      </c>
      <c r="F2" s="680"/>
    </row>
    <row r="3" spans="1:6" ht="18" customHeight="1" thickBot="1">
      <c r="A3" s="678" t="s">
        <v>65</v>
      </c>
      <c r="B3" s="322" t="s">
        <v>51</v>
      </c>
      <c r="C3" s="323"/>
      <c r="D3" s="322" t="s">
        <v>52</v>
      </c>
      <c r="E3" s="324"/>
      <c r="F3" s="680"/>
    </row>
    <row r="4" spans="1:6" s="325" customFormat="1" ht="35.25" customHeight="1" thickBot="1">
      <c r="A4" s="679"/>
      <c r="B4" s="194" t="s">
        <v>57</v>
      </c>
      <c r="C4" s="195" t="str">
        <f>+'1.1.sz.mell.'!C4</f>
        <v>2016. évi előirányzat</v>
      </c>
      <c r="D4" s="194" t="s">
        <v>57</v>
      </c>
      <c r="E4" s="47" t="str">
        <f>+C4</f>
        <v>2016. évi előirányzat</v>
      </c>
      <c r="F4" s="680"/>
    </row>
    <row r="5" spans="1:6" s="330" customFormat="1" ht="12" customHeight="1" thickBot="1">
      <c r="A5" s="326"/>
      <c r="B5" s="327" t="s">
        <v>479</v>
      </c>
      <c r="C5" s="328" t="s">
        <v>480</v>
      </c>
      <c r="D5" s="327" t="s">
        <v>481</v>
      </c>
      <c r="E5" s="329" t="s">
        <v>483</v>
      </c>
      <c r="F5" s="680"/>
    </row>
    <row r="6" spans="1:6" ht="12.95" customHeight="1">
      <c r="A6" s="331" t="s">
        <v>14</v>
      </c>
      <c r="B6" s="332" t="s">
        <v>358</v>
      </c>
      <c r="C6" s="309">
        <v>223602</v>
      </c>
      <c r="D6" s="332" t="s">
        <v>58</v>
      </c>
      <c r="E6" s="299">
        <v>128624</v>
      </c>
      <c r="F6" s="680"/>
    </row>
    <row r="7" spans="1:6" ht="12.95" customHeight="1">
      <c r="A7" s="333" t="s">
        <v>15</v>
      </c>
      <c r="B7" s="334" t="s">
        <v>359</v>
      </c>
      <c r="C7" s="310">
        <v>47194</v>
      </c>
      <c r="D7" s="334" t="s">
        <v>159</v>
      </c>
      <c r="E7" s="300">
        <v>32993</v>
      </c>
      <c r="F7" s="680"/>
    </row>
    <row r="8" spans="1:6" ht="12.95" customHeight="1">
      <c r="A8" s="333" t="s">
        <v>16</v>
      </c>
      <c r="B8" s="334" t="s">
        <v>380</v>
      </c>
      <c r="C8" s="310"/>
      <c r="D8" s="334" t="s">
        <v>213</v>
      </c>
      <c r="E8" s="302">
        <v>192716</v>
      </c>
      <c r="F8" s="680"/>
    </row>
    <row r="9" spans="1:6" ht="12.95" customHeight="1">
      <c r="A9" s="333" t="s">
        <v>17</v>
      </c>
      <c r="B9" s="334" t="s">
        <v>150</v>
      </c>
      <c r="C9" s="310">
        <v>220250</v>
      </c>
      <c r="D9" s="334" t="s">
        <v>160</v>
      </c>
      <c r="E9" s="302">
        <v>9400</v>
      </c>
      <c r="F9" s="680"/>
    </row>
    <row r="10" spans="1:6" ht="12.95" customHeight="1">
      <c r="A10" s="333" t="s">
        <v>18</v>
      </c>
      <c r="B10" s="335" t="s">
        <v>407</v>
      </c>
      <c r="C10" s="310">
        <f>57229+250</f>
        <v>57479</v>
      </c>
      <c r="D10" s="334" t="s">
        <v>161</v>
      </c>
      <c r="E10" s="302">
        <v>166288</v>
      </c>
      <c r="F10" s="680"/>
    </row>
    <row r="11" spans="1:6" ht="12.95" customHeight="1">
      <c r="A11" s="333" t="s">
        <v>19</v>
      </c>
      <c r="B11" s="334" t="s">
        <v>360</v>
      </c>
      <c r="C11" s="311"/>
      <c r="D11" s="334" t="s">
        <v>45</v>
      </c>
      <c r="E11" s="315">
        <v>50000</v>
      </c>
      <c r="F11" s="680"/>
    </row>
    <row r="12" spans="1:6" ht="12.95" customHeight="1">
      <c r="A12" s="333" t="s">
        <v>20</v>
      </c>
      <c r="B12" s="334" t="s">
        <v>467</v>
      </c>
      <c r="C12" s="310"/>
      <c r="D12" s="42"/>
      <c r="E12" s="315"/>
      <c r="F12" s="680"/>
    </row>
    <row r="13" spans="1:6" ht="12.95" customHeight="1">
      <c r="A13" s="333" t="s">
        <v>21</v>
      </c>
      <c r="B13" s="42"/>
      <c r="C13" s="310"/>
      <c r="D13" s="42"/>
      <c r="E13" s="315"/>
      <c r="F13" s="680"/>
    </row>
    <row r="14" spans="1:6" ht="12.95" customHeight="1">
      <c r="A14" s="333" t="s">
        <v>22</v>
      </c>
      <c r="B14" s="423"/>
      <c r="C14" s="311"/>
      <c r="D14" s="42"/>
      <c r="E14" s="315"/>
      <c r="F14" s="680"/>
    </row>
    <row r="15" spans="1:6" ht="12.95" customHeight="1">
      <c r="A15" s="333" t="s">
        <v>23</v>
      </c>
      <c r="B15" s="42"/>
      <c r="C15" s="310"/>
      <c r="D15" s="42"/>
      <c r="E15" s="315"/>
      <c r="F15" s="680"/>
    </row>
    <row r="16" spans="1:6" ht="12.95" customHeight="1">
      <c r="A16" s="333" t="s">
        <v>24</v>
      </c>
      <c r="B16" s="42"/>
      <c r="C16" s="310"/>
      <c r="D16" s="42"/>
      <c r="E16" s="315"/>
      <c r="F16" s="680"/>
    </row>
    <row r="17" spans="1:6" ht="12.95" customHeight="1" thickBot="1">
      <c r="A17" s="333" t="s">
        <v>25</v>
      </c>
      <c r="B17" s="52"/>
      <c r="C17" s="312"/>
      <c r="D17" s="42"/>
      <c r="E17" s="316"/>
      <c r="F17" s="680"/>
    </row>
    <row r="18" spans="1:6" ht="15.95" customHeight="1" thickBot="1">
      <c r="A18" s="336" t="s">
        <v>26</v>
      </c>
      <c r="B18" s="128" t="s">
        <v>468</v>
      </c>
      <c r="C18" s="313">
        <f>SUM(C6:C17)</f>
        <v>548525</v>
      </c>
      <c r="D18" s="128" t="s">
        <v>366</v>
      </c>
      <c r="E18" s="317">
        <f>SUM(E6:E17)</f>
        <v>580021</v>
      </c>
      <c r="F18" s="680"/>
    </row>
    <row r="19" spans="1:6" ht="12.95" customHeight="1">
      <c r="A19" s="337" t="s">
        <v>27</v>
      </c>
      <c r="B19" s="338" t="s">
        <v>363</v>
      </c>
      <c r="C19" s="489">
        <f>+C20+C21+C22+C23</f>
        <v>39734</v>
      </c>
      <c r="D19" s="339" t="s">
        <v>167</v>
      </c>
      <c r="E19" s="318"/>
      <c r="F19" s="680"/>
    </row>
    <row r="20" spans="1:6" ht="12.95" customHeight="1">
      <c r="A20" s="340" t="s">
        <v>28</v>
      </c>
      <c r="B20" s="339" t="s">
        <v>205</v>
      </c>
      <c r="C20" s="81">
        <v>39734</v>
      </c>
      <c r="D20" s="339" t="s">
        <v>365</v>
      </c>
      <c r="E20" s="82"/>
      <c r="F20" s="680"/>
    </row>
    <row r="21" spans="1:6" ht="12.95" customHeight="1">
      <c r="A21" s="340" t="s">
        <v>29</v>
      </c>
      <c r="B21" s="339" t="s">
        <v>206</v>
      </c>
      <c r="C21" s="81"/>
      <c r="D21" s="339" t="s">
        <v>141</v>
      </c>
      <c r="E21" s="82"/>
      <c r="F21" s="680"/>
    </row>
    <row r="22" spans="1:6" ht="12.95" customHeight="1">
      <c r="A22" s="340" t="s">
        <v>30</v>
      </c>
      <c r="B22" s="339" t="s">
        <v>211</v>
      </c>
      <c r="C22" s="81"/>
      <c r="D22" s="339" t="s">
        <v>142</v>
      </c>
      <c r="E22" s="82"/>
      <c r="F22" s="680"/>
    </row>
    <row r="23" spans="1:6" ht="12.95" customHeight="1">
      <c r="A23" s="340" t="s">
        <v>31</v>
      </c>
      <c r="B23" s="339" t="s">
        <v>212</v>
      </c>
      <c r="C23" s="81"/>
      <c r="D23" s="338" t="s">
        <v>214</v>
      </c>
      <c r="E23" s="82"/>
      <c r="F23" s="680"/>
    </row>
    <row r="24" spans="1:6" ht="12.95" customHeight="1">
      <c r="A24" s="340" t="s">
        <v>32</v>
      </c>
      <c r="B24" s="339" t="s">
        <v>364</v>
      </c>
      <c r="C24" s="341">
        <f>+C25+C26</f>
        <v>0</v>
      </c>
      <c r="D24" s="339" t="s">
        <v>168</v>
      </c>
      <c r="E24" s="82"/>
      <c r="F24" s="680"/>
    </row>
    <row r="25" spans="1:6" ht="12.95" customHeight="1">
      <c r="A25" s="337" t="s">
        <v>33</v>
      </c>
      <c r="B25" s="338" t="s">
        <v>361</v>
      </c>
      <c r="C25" s="314"/>
      <c r="D25" s="332" t="s">
        <v>450</v>
      </c>
      <c r="E25" s="318"/>
      <c r="F25" s="680"/>
    </row>
    <row r="26" spans="1:6" ht="12.95" customHeight="1">
      <c r="A26" s="340" t="s">
        <v>34</v>
      </c>
      <c r="B26" s="339" t="s">
        <v>362</v>
      </c>
      <c r="C26" s="81"/>
      <c r="D26" s="334" t="s">
        <v>456</v>
      </c>
      <c r="E26" s="82"/>
      <c r="F26" s="680"/>
    </row>
    <row r="27" spans="1:6" ht="12.95" customHeight="1">
      <c r="A27" s="333" t="s">
        <v>35</v>
      </c>
      <c r="B27" s="339" t="s">
        <v>461</v>
      </c>
      <c r="C27" s="81"/>
      <c r="D27" s="334" t="s">
        <v>457</v>
      </c>
      <c r="E27" s="82"/>
      <c r="F27" s="680"/>
    </row>
    <row r="28" spans="1:6" ht="12.95" customHeight="1" thickBot="1">
      <c r="A28" s="387" t="s">
        <v>36</v>
      </c>
      <c r="B28" s="338" t="s">
        <v>319</v>
      </c>
      <c r="C28" s="314"/>
      <c r="D28" s="425" t="s">
        <v>356</v>
      </c>
      <c r="E28" s="318">
        <v>8238</v>
      </c>
      <c r="F28" s="680"/>
    </row>
    <row r="29" spans="1:6" ht="25.5" customHeight="1" thickBot="1">
      <c r="A29" s="336" t="s">
        <v>37</v>
      </c>
      <c r="B29" s="128" t="s">
        <v>469</v>
      </c>
      <c r="C29" s="313">
        <f>+C19+C24+C27+C28</f>
        <v>39734</v>
      </c>
      <c r="D29" s="128" t="s">
        <v>471</v>
      </c>
      <c r="E29" s="317">
        <f>SUM(E19:E28)</f>
        <v>8238</v>
      </c>
      <c r="F29" s="680"/>
    </row>
    <row r="30" spans="1:6" ht="13.5" thickBot="1">
      <c r="A30" s="336" t="s">
        <v>38</v>
      </c>
      <c r="B30" s="342" t="s">
        <v>470</v>
      </c>
      <c r="C30" s="343">
        <f>+C18+C29</f>
        <v>588259</v>
      </c>
      <c r="D30" s="342" t="s">
        <v>472</v>
      </c>
      <c r="E30" s="343">
        <f>+E18+E29</f>
        <v>588259</v>
      </c>
      <c r="F30" s="680"/>
    </row>
    <row r="31" spans="1:6" ht="13.5" thickBot="1">
      <c r="A31" s="336" t="s">
        <v>39</v>
      </c>
      <c r="B31" s="342" t="s">
        <v>145</v>
      </c>
      <c r="C31" s="343">
        <f>IF(C18-E18&lt;0,E18-C18,"-")</f>
        <v>31496</v>
      </c>
      <c r="D31" s="342" t="s">
        <v>146</v>
      </c>
      <c r="E31" s="343" t="str">
        <f>IF(C18-E18&gt;0,C18-E18,"-")</f>
        <v>-</v>
      </c>
      <c r="F31" s="680"/>
    </row>
    <row r="32" spans="1:6" ht="13.5" thickBot="1">
      <c r="A32" s="336" t="s">
        <v>40</v>
      </c>
      <c r="B32" s="342" t="s">
        <v>215</v>
      </c>
      <c r="C32" s="343" t="str">
        <f>IF(C18+C29-E30&lt;0,E30-(C18+C29),"-")</f>
        <v>-</v>
      </c>
      <c r="D32" s="342" t="s">
        <v>216</v>
      </c>
      <c r="E32" s="343" t="str">
        <f>IF(C18+C29-E30&gt;0,C18+C29-E30,"-")</f>
        <v>-</v>
      </c>
      <c r="F32" s="680"/>
    </row>
    <row r="33" spans="2:4" ht="18.75">
      <c r="B33" s="681"/>
      <c r="C33" s="681"/>
      <c r="D33" s="681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view="pageBreakPreview" zoomScale="115" zoomScaleNormal="100" zoomScaleSheetLayoutView="115" workbookViewId="0">
      <selection activeCell="F34" sqref="F34"/>
    </sheetView>
  </sheetViews>
  <sheetFormatPr defaultRowHeight="12.75"/>
  <cols>
    <col min="1" max="1" width="6.83203125" style="50" customWidth="1"/>
    <col min="2" max="2" width="55.1640625" style="193" customWidth="1"/>
    <col min="3" max="3" width="16.33203125" style="50" customWidth="1"/>
    <col min="4" max="4" width="55.1640625" style="50" customWidth="1"/>
    <col min="5" max="5" width="16.33203125" style="50" customWidth="1"/>
    <col min="6" max="6" width="4.83203125" style="50" customWidth="1"/>
    <col min="7" max="16384" width="9.33203125" style="50"/>
  </cols>
  <sheetData>
    <row r="1" spans="1:6" ht="31.5">
      <c r="B1" s="319" t="s">
        <v>144</v>
      </c>
      <c r="C1" s="320"/>
      <c r="D1" s="320"/>
      <c r="E1" s="320"/>
      <c r="F1" s="680" t="str">
        <f>+CONCATENATE("2.2. melléklet a 2/",LEFT(ÖSSZEFÜGGÉSEK!A5,4),". (II.16.) önkormányzati rendelethez")</f>
        <v>2.2. melléklet a 2/2016. (II.16.) önkormányzati rendelethez</v>
      </c>
    </row>
    <row r="2" spans="1:6" ht="14.25" thickBot="1">
      <c r="E2" s="321" t="s">
        <v>56</v>
      </c>
      <c r="F2" s="680"/>
    </row>
    <row r="3" spans="1:6" ht="13.5" thickBot="1">
      <c r="A3" s="682" t="s">
        <v>65</v>
      </c>
      <c r="B3" s="322" t="s">
        <v>51</v>
      </c>
      <c r="C3" s="323"/>
      <c r="D3" s="322" t="s">
        <v>52</v>
      </c>
      <c r="E3" s="324"/>
      <c r="F3" s="680"/>
    </row>
    <row r="4" spans="1:6" s="325" customFormat="1" ht="24.75" thickBot="1">
      <c r="A4" s="683"/>
      <c r="B4" s="194" t="s">
        <v>57</v>
      </c>
      <c r="C4" s="195" t="str">
        <f>+'2.1.sz.mell  '!C4</f>
        <v>2016. évi előirányzat</v>
      </c>
      <c r="D4" s="194" t="s">
        <v>57</v>
      </c>
      <c r="E4" s="195" t="str">
        <f>+'2.1.sz.mell  '!C4</f>
        <v>2016. évi előirányzat</v>
      </c>
      <c r="F4" s="680"/>
    </row>
    <row r="5" spans="1:6" s="325" customFormat="1" ht="13.5" thickBot="1">
      <c r="A5" s="326"/>
      <c r="B5" s="327" t="s">
        <v>479</v>
      </c>
      <c r="C5" s="328" t="s">
        <v>480</v>
      </c>
      <c r="D5" s="327" t="s">
        <v>481</v>
      </c>
      <c r="E5" s="329" t="s">
        <v>483</v>
      </c>
      <c r="F5" s="680"/>
    </row>
    <row r="6" spans="1:6" ht="12.95" customHeight="1">
      <c r="A6" s="331" t="s">
        <v>14</v>
      </c>
      <c r="B6" s="332" t="s">
        <v>367</v>
      </c>
      <c r="C6" s="309"/>
      <c r="D6" s="332" t="s">
        <v>207</v>
      </c>
      <c r="E6" s="301">
        <v>18277</v>
      </c>
      <c r="F6" s="680"/>
    </row>
    <row r="7" spans="1:6">
      <c r="A7" s="333" t="s">
        <v>15</v>
      </c>
      <c r="B7" s="334" t="s">
        <v>368</v>
      </c>
      <c r="C7" s="310"/>
      <c r="D7" s="334" t="s">
        <v>373</v>
      </c>
      <c r="E7" s="301"/>
      <c r="F7" s="680"/>
    </row>
    <row r="8" spans="1:6" ht="12.95" customHeight="1">
      <c r="A8" s="333" t="s">
        <v>16</v>
      </c>
      <c r="B8" s="334" t="s">
        <v>7</v>
      </c>
      <c r="C8" s="310"/>
      <c r="D8" s="334" t="s">
        <v>163</v>
      </c>
      <c r="E8" s="300">
        <v>6934</v>
      </c>
      <c r="F8" s="680"/>
    </row>
    <row r="9" spans="1:6" ht="12.95" customHeight="1">
      <c r="A9" s="333" t="s">
        <v>17</v>
      </c>
      <c r="B9" s="334" t="s">
        <v>369</v>
      </c>
      <c r="C9" s="310">
        <v>240</v>
      </c>
      <c r="D9" s="334" t="s">
        <v>374</v>
      </c>
      <c r="E9" s="266"/>
      <c r="F9" s="680"/>
    </row>
    <row r="10" spans="1:6" ht="12.75" customHeight="1">
      <c r="A10" s="333" t="s">
        <v>18</v>
      </c>
      <c r="B10" s="334" t="s">
        <v>370</v>
      </c>
      <c r="C10" s="310"/>
      <c r="D10" s="334" t="s">
        <v>210</v>
      </c>
      <c r="E10" s="266">
        <v>300</v>
      </c>
      <c r="F10" s="680"/>
    </row>
    <row r="11" spans="1:6" ht="12.95" customHeight="1">
      <c r="A11" s="333" t="s">
        <v>19</v>
      </c>
      <c r="B11" s="334" t="s">
        <v>371</v>
      </c>
      <c r="C11" s="311"/>
      <c r="D11" s="426"/>
      <c r="E11" s="315"/>
      <c r="F11" s="680"/>
    </row>
    <row r="12" spans="1:6" ht="12.95" customHeight="1">
      <c r="A12" s="333" t="s">
        <v>20</v>
      </c>
      <c r="B12" s="42"/>
      <c r="C12" s="310"/>
      <c r="D12" s="426"/>
      <c r="E12" s="315"/>
      <c r="F12" s="680"/>
    </row>
    <row r="13" spans="1:6" ht="12.95" customHeight="1">
      <c r="A13" s="333" t="s">
        <v>21</v>
      </c>
      <c r="B13" s="42"/>
      <c r="C13" s="310"/>
      <c r="D13" s="427"/>
      <c r="E13" s="315"/>
      <c r="F13" s="680"/>
    </row>
    <row r="14" spans="1:6" ht="12.95" customHeight="1">
      <c r="A14" s="333" t="s">
        <v>22</v>
      </c>
      <c r="B14" s="424"/>
      <c r="C14" s="311"/>
      <c r="D14" s="426"/>
      <c r="E14" s="315"/>
      <c r="F14" s="680"/>
    </row>
    <row r="15" spans="1:6">
      <c r="A15" s="333" t="s">
        <v>23</v>
      </c>
      <c r="B15" s="42"/>
      <c r="C15" s="311"/>
      <c r="D15" s="426"/>
      <c r="E15" s="315"/>
      <c r="F15" s="680"/>
    </row>
    <row r="16" spans="1:6" ht="12.95" customHeight="1" thickBot="1">
      <c r="A16" s="387" t="s">
        <v>24</v>
      </c>
      <c r="B16" s="425"/>
      <c r="C16" s="389"/>
      <c r="D16" s="388" t="s">
        <v>45</v>
      </c>
      <c r="E16" s="360"/>
      <c r="F16" s="680"/>
    </row>
    <row r="17" spans="1:6" ht="15.95" customHeight="1" thickBot="1">
      <c r="A17" s="336" t="s">
        <v>25</v>
      </c>
      <c r="B17" s="128" t="s">
        <v>381</v>
      </c>
      <c r="C17" s="313">
        <f>+C6+C8+C9+C11+C12+C13+C14+C15+C16</f>
        <v>240</v>
      </c>
      <c r="D17" s="128" t="s">
        <v>382</v>
      </c>
      <c r="E17" s="317">
        <f>+E6+E8+E10+E11+E12+E13+E14+E15+E16</f>
        <v>25511</v>
      </c>
      <c r="F17" s="680"/>
    </row>
    <row r="18" spans="1:6" ht="12.95" customHeight="1">
      <c r="A18" s="331" t="s">
        <v>26</v>
      </c>
      <c r="B18" s="346" t="s">
        <v>228</v>
      </c>
      <c r="C18" s="353">
        <f>+C19+C20+C21+C22+C23</f>
        <v>25271</v>
      </c>
      <c r="D18" s="339" t="s">
        <v>167</v>
      </c>
      <c r="E18" s="80"/>
      <c r="F18" s="680"/>
    </row>
    <row r="19" spans="1:6" ht="12.95" customHeight="1">
      <c r="A19" s="333" t="s">
        <v>27</v>
      </c>
      <c r="B19" s="347" t="s">
        <v>217</v>
      </c>
      <c r="C19" s="81">
        <v>25271</v>
      </c>
      <c r="D19" s="339" t="s">
        <v>170</v>
      </c>
      <c r="E19" s="82"/>
      <c r="F19" s="680"/>
    </row>
    <row r="20" spans="1:6" ht="12.95" customHeight="1">
      <c r="A20" s="331" t="s">
        <v>28</v>
      </c>
      <c r="B20" s="347" t="s">
        <v>218</v>
      </c>
      <c r="C20" s="81"/>
      <c r="D20" s="339" t="s">
        <v>141</v>
      </c>
      <c r="E20" s="82"/>
      <c r="F20" s="680"/>
    </row>
    <row r="21" spans="1:6" ht="12.95" customHeight="1">
      <c r="A21" s="333" t="s">
        <v>29</v>
      </c>
      <c r="B21" s="347" t="s">
        <v>219</v>
      </c>
      <c r="C21" s="81"/>
      <c r="D21" s="339" t="s">
        <v>142</v>
      </c>
      <c r="E21" s="82"/>
      <c r="F21" s="680"/>
    </row>
    <row r="22" spans="1:6" ht="12.95" customHeight="1">
      <c r="A22" s="331" t="s">
        <v>30</v>
      </c>
      <c r="B22" s="347" t="s">
        <v>220</v>
      </c>
      <c r="C22" s="81"/>
      <c r="D22" s="338" t="s">
        <v>214</v>
      </c>
      <c r="E22" s="82"/>
      <c r="F22" s="680"/>
    </row>
    <row r="23" spans="1:6" ht="12.95" customHeight="1">
      <c r="A23" s="333" t="s">
        <v>31</v>
      </c>
      <c r="B23" s="348" t="s">
        <v>221</v>
      </c>
      <c r="C23" s="81"/>
      <c r="D23" s="339" t="s">
        <v>171</v>
      </c>
      <c r="E23" s="82"/>
      <c r="F23" s="680"/>
    </row>
    <row r="24" spans="1:6" ht="12.95" customHeight="1">
      <c r="A24" s="331" t="s">
        <v>32</v>
      </c>
      <c r="B24" s="349" t="s">
        <v>222</v>
      </c>
      <c r="C24" s="341">
        <f>+C25+C26+C27+C28+C29</f>
        <v>0</v>
      </c>
      <c r="D24" s="350" t="s">
        <v>169</v>
      </c>
      <c r="E24" s="82"/>
      <c r="F24" s="680"/>
    </row>
    <row r="25" spans="1:6" ht="12.95" customHeight="1">
      <c r="A25" s="333" t="s">
        <v>33</v>
      </c>
      <c r="B25" s="348" t="s">
        <v>223</v>
      </c>
      <c r="C25" s="81"/>
      <c r="D25" s="350" t="s">
        <v>375</v>
      </c>
      <c r="E25" s="82"/>
      <c r="F25" s="680"/>
    </row>
    <row r="26" spans="1:6" ht="12.95" customHeight="1">
      <c r="A26" s="331" t="s">
        <v>34</v>
      </c>
      <c r="B26" s="348" t="s">
        <v>224</v>
      </c>
      <c r="C26" s="81"/>
      <c r="D26" s="345"/>
      <c r="E26" s="82"/>
      <c r="F26" s="680"/>
    </row>
    <row r="27" spans="1:6" ht="12.95" customHeight="1">
      <c r="A27" s="333" t="s">
        <v>35</v>
      </c>
      <c r="B27" s="347" t="s">
        <v>225</v>
      </c>
      <c r="C27" s="81"/>
      <c r="D27" s="125"/>
      <c r="E27" s="82"/>
      <c r="F27" s="680"/>
    </row>
    <row r="28" spans="1:6" ht="12.95" customHeight="1">
      <c r="A28" s="331" t="s">
        <v>36</v>
      </c>
      <c r="B28" s="351" t="s">
        <v>226</v>
      </c>
      <c r="C28" s="81"/>
      <c r="D28" s="42"/>
      <c r="E28" s="82"/>
      <c r="F28" s="680"/>
    </row>
    <row r="29" spans="1:6" ht="12.95" customHeight="1" thickBot="1">
      <c r="A29" s="333" t="s">
        <v>37</v>
      </c>
      <c r="B29" s="352" t="s">
        <v>227</v>
      </c>
      <c r="C29" s="81"/>
      <c r="D29" s="125"/>
      <c r="E29" s="82"/>
      <c r="F29" s="680"/>
    </row>
    <row r="30" spans="1:6" ht="21.75" customHeight="1" thickBot="1">
      <c r="A30" s="336" t="s">
        <v>38</v>
      </c>
      <c r="B30" s="128" t="s">
        <v>372</v>
      </c>
      <c r="C30" s="313">
        <f>+C18+C24</f>
        <v>25271</v>
      </c>
      <c r="D30" s="128" t="s">
        <v>376</v>
      </c>
      <c r="E30" s="317">
        <f>SUM(E18:E29)</f>
        <v>0</v>
      </c>
      <c r="F30" s="680"/>
    </row>
    <row r="31" spans="1:6" ht="13.5" thickBot="1">
      <c r="A31" s="336" t="s">
        <v>39</v>
      </c>
      <c r="B31" s="342" t="s">
        <v>377</v>
      </c>
      <c r="C31" s="343">
        <f>+C17+C30</f>
        <v>25511</v>
      </c>
      <c r="D31" s="342" t="s">
        <v>378</v>
      </c>
      <c r="E31" s="343">
        <f>+E17+E30</f>
        <v>25511</v>
      </c>
      <c r="F31" s="680"/>
    </row>
    <row r="32" spans="1:6" ht="13.5" thickBot="1">
      <c r="A32" s="336" t="s">
        <v>40</v>
      </c>
      <c r="B32" s="342" t="s">
        <v>145</v>
      </c>
      <c r="C32" s="343">
        <f>IF(C17-E17&lt;0,E17-C17,"-")</f>
        <v>25271</v>
      </c>
      <c r="D32" s="342" t="s">
        <v>146</v>
      </c>
      <c r="E32" s="343" t="str">
        <f>IF(C17-E17&gt;0,C17-E17,"-")</f>
        <v>-</v>
      </c>
      <c r="F32" s="680"/>
    </row>
    <row r="33" spans="1:6" ht="13.5" thickBot="1">
      <c r="A33" s="336" t="s">
        <v>41</v>
      </c>
      <c r="B33" s="342" t="s">
        <v>215</v>
      </c>
      <c r="C33" s="343" t="str">
        <f>IF(C17+C30-E26&lt;0,E26-(C17+C30),"-")</f>
        <v>-</v>
      </c>
      <c r="D33" s="342" t="s">
        <v>216</v>
      </c>
      <c r="E33" s="343">
        <f>IF(C17+C30-E26&gt;0,C17+C30-E26,"-")</f>
        <v>25511</v>
      </c>
      <c r="F33" s="680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29" t="s">
        <v>136</v>
      </c>
      <c r="E1" s="132" t="s">
        <v>140</v>
      </c>
    </row>
    <row r="3" spans="1:5">
      <c r="A3" s="134"/>
      <c r="B3" s="135"/>
      <c r="C3" s="134"/>
      <c r="D3" s="137"/>
      <c r="E3" s="135"/>
    </row>
    <row r="4" spans="1:5" ht="15.75">
      <c r="A4" s="84" t="str">
        <f>+ÖSSZEFÜGGÉSEK!A5</f>
        <v>2016. évi előirányzat BEVÉTELEK</v>
      </c>
      <c r="B4" s="136"/>
      <c r="C4" s="145"/>
      <c r="D4" s="137"/>
      <c r="E4" s="135"/>
    </row>
    <row r="5" spans="1:5">
      <c r="A5" s="134"/>
      <c r="B5" s="135"/>
      <c r="C5" s="134"/>
      <c r="D5" s="137"/>
      <c r="E5" s="135"/>
    </row>
    <row r="6" spans="1:5">
      <c r="A6" s="134" t="s">
        <v>530</v>
      </c>
      <c r="B6" s="135">
        <f>+'1.1.sz.mell.'!C63</f>
        <v>548765</v>
      </c>
      <c r="C6" s="134" t="s">
        <v>473</v>
      </c>
      <c r="D6" s="137">
        <f>+'2.1.sz.mell  '!C18+'2.2.sz.mell  '!C17</f>
        <v>548765</v>
      </c>
      <c r="E6" s="135">
        <f t="shared" ref="E6:E15" si="0">+B6-D6</f>
        <v>0</v>
      </c>
    </row>
    <row r="7" spans="1:5">
      <c r="A7" s="134" t="s">
        <v>531</v>
      </c>
      <c r="B7" s="135">
        <f>+'1.1.sz.mell.'!C87</f>
        <v>65005</v>
      </c>
      <c r="C7" s="134" t="s">
        <v>474</v>
      </c>
      <c r="D7" s="137">
        <f>+'2.1.sz.mell  '!C29+'2.2.sz.mell  '!C30</f>
        <v>65005</v>
      </c>
      <c r="E7" s="135">
        <f t="shared" si="0"/>
        <v>0</v>
      </c>
    </row>
    <row r="8" spans="1:5">
      <c r="A8" s="134" t="s">
        <v>532</v>
      </c>
      <c r="B8" s="135">
        <f>+'1.1.sz.mell.'!C88</f>
        <v>613770</v>
      </c>
      <c r="C8" s="134" t="s">
        <v>475</v>
      </c>
      <c r="D8" s="137">
        <f>+'2.1.sz.mell  '!C30+'2.2.sz.mell  '!C31</f>
        <v>613770</v>
      </c>
      <c r="E8" s="135">
        <f t="shared" si="0"/>
        <v>0</v>
      </c>
    </row>
    <row r="9" spans="1:5">
      <c r="A9" s="134"/>
      <c r="B9" s="135"/>
      <c r="C9" s="134"/>
      <c r="D9" s="137"/>
      <c r="E9" s="135"/>
    </row>
    <row r="10" spans="1:5">
      <c r="A10" s="134"/>
      <c r="B10" s="135"/>
      <c r="C10" s="134"/>
      <c r="D10" s="137"/>
      <c r="E10" s="135"/>
    </row>
    <row r="11" spans="1:5" ht="15.75">
      <c r="A11" s="84" t="str">
        <f>+ÖSSZEFÜGGÉSEK!A12</f>
        <v>2016. évi előirányzat KIADÁSOK</v>
      </c>
      <c r="B11" s="136"/>
      <c r="C11" s="145"/>
      <c r="D11" s="137"/>
      <c r="E11" s="135"/>
    </row>
    <row r="12" spans="1:5">
      <c r="A12" s="134"/>
      <c r="B12" s="135"/>
      <c r="C12" s="134"/>
      <c r="D12" s="137"/>
      <c r="E12" s="135"/>
    </row>
    <row r="13" spans="1:5">
      <c r="A13" s="134" t="s">
        <v>533</v>
      </c>
      <c r="B13" s="135">
        <f>+'1.1.sz.mell.'!C129</f>
        <v>605532</v>
      </c>
      <c r="C13" s="134" t="s">
        <v>476</v>
      </c>
      <c r="D13" s="137">
        <f>+'2.1.sz.mell  '!E18+'2.2.sz.mell  '!E17</f>
        <v>605532</v>
      </c>
      <c r="E13" s="135">
        <f t="shared" si="0"/>
        <v>0</v>
      </c>
    </row>
    <row r="14" spans="1:5">
      <c r="A14" s="134" t="s">
        <v>534</v>
      </c>
      <c r="B14" s="135">
        <f>+'1.1.sz.mell.'!C154</f>
        <v>8238</v>
      </c>
      <c r="C14" s="134" t="s">
        <v>477</v>
      </c>
      <c r="D14" s="137">
        <f>+'2.1.sz.mell  '!E29+'2.2.sz.mell  '!E30</f>
        <v>8238</v>
      </c>
      <c r="E14" s="135">
        <f t="shared" si="0"/>
        <v>0</v>
      </c>
    </row>
    <row r="15" spans="1:5">
      <c r="A15" s="134" t="s">
        <v>535</v>
      </c>
      <c r="B15" s="135">
        <f>+'1.1.sz.mell.'!C155</f>
        <v>613770</v>
      </c>
      <c r="C15" s="134" t="s">
        <v>478</v>
      </c>
      <c r="D15" s="137">
        <f>+'2.1.sz.mell  '!E30+'2.2.sz.mell  '!E31</f>
        <v>613770</v>
      </c>
      <c r="E15" s="135">
        <f t="shared" si="0"/>
        <v>0</v>
      </c>
    </row>
    <row r="16" spans="1:5">
      <c r="A16" s="130"/>
      <c r="B16" s="130"/>
      <c r="C16" s="134"/>
      <c r="D16" s="137"/>
      <c r="E16" s="131"/>
    </row>
    <row r="17" spans="1:5">
      <c r="A17" s="130"/>
      <c r="B17" s="130"/>
      <c r="C17" s="130"/>
      <c r="D17" s="130"/>
      <c r="E17" s="130"/>
    </row>
    <row r="18" spans="1:5">
      <c r="A18" s="130"/>
      <c r="B18" s="130"/>
      <c r="C18" s="130"/>
      <c r="D18" s="130"/>
      <c r="E18" s="130"/>
    </row>
    <row r="19" spans="1:5">
      <c r="A19" s="130"/>
      <c r="B19" s="130"/>
      <c r="C19" s="130"/>
      <c r="D19" s="130"/>
      <c r="E19" s="130"/>
    </row>
  </sheetData>
  <sheetProtection sheet="1"/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"/>
  <sheetViews>
    <sheetView view="pageBreakPreview" zoomScale="60" zoomScaleNormal="100" workbookViewId="0">
      <selection activeCell="B3" sqref="B3"/>
    </sheetView>
  </sheetViews>
  <sheetFormatPr defaultRowHeight="15"/>
  <cols>
    <col min="1" max="1" width="5.6640625" style="148" customWidth="1"/>
    <col min="2" max="2" width="35.6640625" style="148" customWidth="1"/>
    <col min="3" max="6" width="13.5" style="148" customWidth="1"/>
    <col min="7" max="7" width="14" style="148" customWidth="1"/>
    <col min="8" max="16384" width="9.33203125" style="148"/>
  </cols>
  <sheetData>
    <row r="1" spans="1:8">
      <c r="G1" s="763" t="s">
        <v>719</v>
      </c>
    </row>
    <row r="2" spans="1:8">
      <c r="G2" s="763"/>
    </row>
    <row r="3" spans="1:8">
      <c r="G3" s="763"/>
    </row>
    <row r="4" spans="1:8" ht="33" customHeight="1">
      <c r="A4" s="684" t="s">
        <v>551</v>
      </c>
      <c r="B4" s="684"/>
      <c r="C4" s="684"/>
      <c r="D4" s="684"/>
      <c r="E4" s="684"/>
      <c r="F4" s="684"/>
      <c r="G4" s="684"/>
    </row>
    <row r="5" spans="1:8" ht="15.95" customHeight="1" thickBot="1">
      <c r="A5" s="149"/>
      <c r="B5" s="149"/>
      <c r="C5" s="149"/>
      <c r="D5" s="685"/>
      <c r="E5" s="685"/>
      <c r="F5" s="692" t="s">
        <v>49</v>
      </c>
      <c r="G5" s="692"/>
      <c r="H5" s="155"/>
    </row>
    <row r="6" spans="1:8" ht="63" customHeight="1">
      <c r="A6" s="688" t="s">
        <v>12</v>
      </c>
      <c r="B6" s="690" t="s">
        <v>173</v>
      </c>
      <c r="C6" s="693" t="s">
        <v>232</v>
      </c>
      <c r="D6" s="694"/>
      <c r="E6" s="694"/>
      <c r="F6" s="695"/>
      <c r="G6" s="686" t="s">
        <v>699</v>
      </c>
    </row>
    <row r="7" spans="1:8" ht="15.75" thickBot="1">
      <c r="A7" s="689"/>
      <c r="B7" s="691"/>
      <c r="C7" s="481" t="s">
        <v>700</v>
      </c>
      <c r="D7" s="481">
        <f>+LEFT(ÖSSZEFÜGGÉSEK!A5,4)+1</f>
        <v>2017</v>
      </c>
      <c r="E7" s="481">
        <f>+D7+1</f>
        <v>2018</v>
      </c>
      <c r="F7" s="481">
        <f>+E7+1</f>
        <v>2019</v>
      </c>
      <c r="G7" s="687"/>
    </row>
    <row r="8" spans="1:8" ht="15.75" thickBot="1">
      <c r="A8" s="152"/>
      <c r="B8" s="153" t="s">
        <v>479</v>
      </c>
      <c r="C8" s="153" t="s">
        <v>480</v>
      </c>
      <c r="D8" s="153" t="s">
        <v>481</v>
      </c>
      <c r="E8" s="153" t="s">
        <v>483</v>
      </c>
      <c r="F8" s="154" t="s">
        <v>482</v>
      </c>
      <c r="G8" s="154" t="s">
        <v>484</v>
      </c>
    </row>
    <row r="9" spans="1:8">
      <c r="A9" s="151" t="s">
        <v>14</v>
      </c>
      <c r="B9" s="173"/>
      <c r="C9" s="173"/>
      <c r="D9" s="174"/>
      <c r="E9" s="174"/>
      <c r="F9" s="174"/>
      <c r="G9" s="158">
        <f>SUM(D9:F9)</f>
        <v>0</v>
      </c>
    </row>
    <row r="10" spans="1:8">
      <c r="A10" s="150" t="s">
        <v>15</v>
      </c>
      <c r="B10" s="175"/>
      <c r="C10" s="175"/>
      <c r="D10" s="176"/>
      <c r="E10" s="176"/>
      <c r="F10" s="176"/>
      <c r="G10" s="159">
        <f>SUM(D10:F10)</f>
        <v>0</v>
      </c>
    </row>
    <row r="11" spans="1:8">
      <c r="A11" s="150" t="s">
        <v>16</v>
      </c>
      <c r="B11" s="175"/>
      <c r="C11" s="175"/>
      <c r="D11" s="176"/>
      <c r="E11" s="176"/>
      <c r="F11" s="176"/>
      <c r="G11" s="159">
        <f>SUM(D11:F11)</f>
        <v>0</v>
      </c>
    </row>
    <row r="12" spans="1:8">
      <c r="A12" s="150" t="s">
        <v>17</v>
      </c>
      <c r="B12" s="175"/>
      <c r="C12" s="175"/>
      <c r="D12" s="176"/>
      <c r="E12" s="176"/>
      <c r="F12" s="176"/>
      <c r="G12" s="159">
        <f>SUM(D12:F12)</f>
        <v>0</v>
      </c>
    </row>
    <row r="13" spans="1:8" ht="15.75" thickBot="1">
      <c r="A13" s="156" t="s">
        <v>18</v>
      </c>
      <c r="B13" s="177"/>
      <c r="C13" s="177"/>
      <c r="D13" s="178"/>
      <c r="E13" s="178"/>
      <c r="F13" s="178"/>
      <c r="G13" s="159">
        <f>SUM(D13:F13)</f>
        <v>0</v>
      </c>
    </row>
    <row r="14" spans="1:8" s="464" customFormat="1" thickBot="1">
      <c r="A14" s="461" t="s">
        <v>19</v>
      </c>
      <c r="B14" s="157" t="s">
        <v>174</v>
      </c>
      <c r="C14" s="157"/>
      <c r="D14" s="462">
        <f>SUM(D9:D13)</f>
        <v>0</v>
      </c>
      <c r="E14" s="462">
        <f>SUM(E9:E13)</f>
        <v>0</v>
      </c>
      <c r="F14" s="462">
        <f>SUM(F9:F13)</f>
        <v>0</v>
      </c>
      <c r="G14" s="463">
        <f>SUM(G9:G13)</f>
        <v>0</v>
      </c>
    </row>
  </sheetData>
  <mergeCells count="7">
    <mergeCell ref="A4:G4"/>
    <mergeCell ref="D5:E5"/>
    <mergeCell ref="G6:G7"/>
    <mergeCell ref="A6:A7"/>
    <mergeCell ref="B6:B7"/>
    <mergeCell ref="F5:G5"/>
    <mergeCell ref="C6:F6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7" orientation="portrait" r:id="rId1"/>
  <headerFooter alignWithMargins="0">
    <oddHeader>&amp;R&amp;"Times New Roman CE,Félkövér dőlt"&amp;11 3. melléklet a 1/2016. (II.16.) önkormányzati rendelethez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32</vt:i4>
      </vt:variant>
      <vt:variant>
        <vt:lpstr>Névvel ellátott tartományok</vt:lpstr>
      </vt:variant>
      <vt:variant>
        <vt:i4>20</vt:i4>
      </vt:variant>
    </vt:vector>
  </HeadingPairs>
  <TitlesOfParts>
    <vt:vector size="52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</vt:lpstr>
      <vt:lpstr>4.sz tájékoztató t.</vt:lpstr>
      <vt:lpstr>5. sz tájékoztató t.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'2.1.sz.mell  '!Nyomtatási_terület</vt:lpstr>
      <vt:lpstr>'3.sz.mell.  '!Nyomtatási_terület</vt:lpstr>
      <vt:lpstr>'5.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PENZUGY_4</cp:lastModifiedBy>
  <cp:lastPrinted>2016-02-17T09:51:33Z</cp:lastPrinted>
  <dcterms:created xsi:type="dcterms:W3CDTF">1999-10-30T10:30:45Z</dcterms:created>
  <dcterms:modified xsi:type="dcterms:W3CDTF">2016-02-23T07:58:07Z</dcterms:modified>
</cp:coreProperties>
</file>