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">'2'!$1:$1</definedName>
    <definedName name="_xlnm.Print_Titles" localSheetId="7">'8'!$1:$5</definedName>
    <definedName name="_xlnm.Print_Area" localSheetId="5">'6'!$A$1:$M$24</definedName>
    <definedName name="_xlnm.Print_Area" localSheetId="8">'9'!$A$1:$M$24</definedName>
  </definedNames>
  <calcPr fullCalcOnLoad="1"/>
</workbook>
</file>

<file path=xl/sharedStrings.xml><?xml version="1.0" encoding="utf-8"?>
<sst xmlns="http://schemas.openxmlformats.org/spreadsheetml/2006/main" count="706" uniqueCount="507">
  <si>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</si>
  <si>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</si>
  <si>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</si>
  <si>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</si>
  <si>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</si>
  <si>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</si>
  <si>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</si>
  <si>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</si>
  <si>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</si>
  <si>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</si>
  <si>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</si>
  <si>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</si>
  <si>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</si>
  <si>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</si>
  <si>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</si>
  <si>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</si>
  <si>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</si>
  <si>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</si>
  <si>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</si>
  <si>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</si>
  <si>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</si>
  <si>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</si>
  <si>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</si>
  <si>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</si>
  <si>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</si>
  <si>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</si>
  <si>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</si>
  <si>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</si>
  <si>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</si>
  <si>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</si>
  <si>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</si>
  <si>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</si>
  <si>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</si>
  <si>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</si>
  <si>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</si>
  <si>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</si>
  <si>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</si>
  <si>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</si>
  <si>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</si>
  <si>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</si>
  <si>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</si>
  <si>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</si>
  <si>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Műkö-dési célra</t>
  </si>
  <si>
    <t>Felhal-mozási célra</t>
  </si>
  <si>
    <t>Műkö-dési célú</t>
  </si>
  <si>
    <t>Költségvetési szerv megnevezése</t>
  </si>
  <si>
    <t>Finanszírozási bevételek</t>
  </si>
  <si>
    <t>Önkormány-zat eredeti  előirányzat</t>
  </si>
  <si>
    <t>Költségvetési szervek eredeti előirányzata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</si>
  <si>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</si>
  <si>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</si>
  <si>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</si>
  <si>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</si>
  <si>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</si>
  <si>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</si>
  <si>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</si>
  <si>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</si>
  <si>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</si>
  <si>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</si>
  <si>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</si>
  <si>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</si>
  <si>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</si>
  <si>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</si>
  <si>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</si>
  <si>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</si>
  <si>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</si>
  <si>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Magyar Máltai Szeretetszolgálat Keszthelyi Csoportja</t>
  </si>
  <si>
    <t>Keszthelyi Turisztikai Egyesület</t>
  </si>
  <si>
    <t>Keszthelyi Polgárőr Egyesület</t>
  </si>
  <si>
    <t xml:space="preserve">VÜZ Kft - Csik F. Tanuszoda </t>
  </si>
  <si>
    <t>Bethlen Gábor Nyugdíjas Klub</t>
  </si>
  <si>
    <t>Költségvetési szervek eredeti előirányzata összesen</t>
  </si>
  <si>
    <t>Egyéb felhalmozási kiadások</t>
  </si>
  <si>
    <t>Része-sedések értéke-sítése</t>
  </si>
  <si>
    <t>Felhal-mozási célú</t>
  </si>
  <si>
    <t>Keszthelyi Kilóméterek Egyesület</t>
  </si>
  <si>
    <t>Hiány belső finanszírozása:</t>
  </si>
  <si>
    <t>Tervezés, lebonyolítás, műszaki ellenőrzés</t>
  </si>
  <si>
    <t>II. Felhalmozási  költségvetés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</si>
  <si>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</si>
  <si>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</si>
  <si>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</si>
  <si>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</si>
  <si>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</si>
  <si>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</si>
  <si>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</si>
  <si>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</si>
  <si>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</si>
  <si>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</si>
  <si>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</si>
  <si>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</si>
  <si>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</si>
  <si>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</si>
  <si>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</si>
  <si>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</si>
  <si>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</si>
  <si>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</si>
  <si>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</si>
  <si>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</si>
  <si>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</si>
  <si>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</si>
  <si>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</si>
  <si>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</si>
  <si>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</si>
  <si>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</si>
  <si>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</si>
  <si>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</si>
  <si>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</si>
  <si>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Karácsonyi díszkivilágítás bővítése</t>
  </si>
  <si>
    <t>Gazdasági Ellátó Szervezet Keszthely</t>
  </si>
  <si>
    <t>Keszthely Város Önkormányzata Egyesített Szociális Intézménye</t>
  </si>
  <si>
    <t>Arany János Tehetséggondozó Program</t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</si>
  <si>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</si>
  <si>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t>A támogatás megnevezése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</si>
  <si>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</si>
  <si>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</si>
  <si>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</si>
  <si>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</si>
  <si>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</si>
  <si>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</si>
  <si>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</si>
  <si>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Építményadó</t>
  </si>
  <si>
    <t>Kommunális adó</t>
  </si>
  <si>
    <t>33-50</t>
  </si>
  <si>
    <t>Telekadó</t>
  </si>
  <si>
    <t>27/1996. (X. 29.)</t>
  </si>
  <si>
    <t xml:space="preserve">Szociális étkeztetés 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</si>
  <si>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</si>
  <si>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</si>
  <si>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</si>
  <si>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</si>
  <si>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</si>
  <si>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Adósságot keletkeztető ügyletekből és kezességvállalásokból fennálló kötelezettségek</t>
  </si>
  <si>
    <t>Készfizető kezesség</t>
  </si>
  <si>
    <t>2015.</t>
  </si>
  <si>
    <t>2016.</t>
  </si>
  <si>
    <t>2017.</t>
  </si>
  <si>
    <t>2018-2026.</t>
  </si>
  <si>
    <t xml:space="preserve">Keszthelyi Városüzemeltető Kft - gázmotoros blokkfűtőmű beruházás 2015.12.31-ig. 277/2009. (IX.24.) 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</si>
  <si>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</si>
  <si>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>Összes készfizető kezesség:</t>
  </si>
  <si>
    <t>Hitel</t>
  </si>
  <si>
    <t>Részletfizetés</t>
  </si>
  <si>
    <t>2018-2029.</t>
  </si>
  <si>
    <t>Zala Megyei Önkormányzat - Mozgás Háza 2010.03.10-2029.03.10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</si>
  <si>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</si>
  <si>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</si>
  <si>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>Egyéb kötelezettségek</t>
  </si>
  <si>
    <t>Nemzeti Kat. Program Nonprofit Kft. (adatbázis frissítése) 13/2010. ( I. 28.)</t>
  </si>
  <si>
    <t xml:space="preserve">Pannon EGTC tagdíj 222/2010. (VII.29.) </t>
  </si>
  <si>
    <t>Határozat száma</t>
  </si>
  <si>
    <t>Összeg</t>
  </si>
  <si>
    <t>Projekt összköltsége, hozzájárulás összege</t>
  </si>
  <si>
    <t>Támogatás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</si>
  <si>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</si>
  <si>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</si>
  <si>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</si>
  <si>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</si>
  <si>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</si>
  <si>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</si>
  <si>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</si>
  <si>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</si>
  <si>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</si>
  <si>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</si>
  <si>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</si>
  <si>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</si>
  <si>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</si>
  <si>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</si>
  <si>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</si>
  <si>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</si>
  <si>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Keszthelyi Vöröskeresztes Vizimentő Egyesület</t>
  </si>
  <si>
    <t>42/2013. (XI. 29.)</t>
  </si>
  <si>
    <t xml:space="preserve">Egészségügyi alapellátáshoz kötődő kiadások (ALI rezsiköltség, közüzemi díjak) </t>
  </si>
  <si>
    <t xml:space="preserve">174/2012. (V. 31.) </t>
  </si>
  <si>
    <t xml:space="preserve">271/2013. (VIII. 29.) 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</si>
  <si>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</si>
  <si>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</si>
  <si>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</si>
  <si>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</si>
  <si>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</si>
  <si>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</si>
  <si>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Közterület 031030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</si>
  <si>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</si>
  <si>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</si>
  <si>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</si>
  <si>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</si>
  <si>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</si>
  <si>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</si>
  <si>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</si>
  <si>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</si>
  <si>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</si>
  <si>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Közter.rendj. 031030</t>
  </si>
  <si>
    <t>Ár- és belvíz-véd.tev. 047410</t>
  </si>
  <si>
    <t>Fogorvosi szakell. 072313</t>
  </si>
  <si>
    <t>Civil szerv. műk.tám. 084031</t>
  </si>
  <si>
    <t>Egyházak köz. és hitél. tev.084040</t>
  </si>
  <si>
    <t>Köztemető fennt., műk. 013320</t>
  </si>
  <si>
    <t>Út, autópálya építés ( 045120 )</t>
  </si>
  <si>
    <t>Nem lakóingatlan bérbeadása ( 013350 )</t>
  </si>
  <si>
    <t>Zöldterület kezelés ( 066010 )</t>
  </si>
  <si>
    <t>Önkormányzati jogalkotás ( 011130 )</t>
  </si>
  <si>
    <t>Közvilágítás ( 064010 )</t>
  </si>
  <si>
    <t>Ár- és belvízvédelemmel összefüggő tevékenység ( 047410 )</t>
  </si>
  <si>
    <t>Középfokú oktatás int.programjainak komplex tám. ( 092211 )</t>
  </si>
  <si>
    <t>Nem lakóingatlan bérbeadás ( 013350 )</t>
  </si>
  <si>
    <t>Önkormányzati jogalkotás ( 11130 )</t>
  </si>
  <si>
    <t>Közterület rendjének fenntartása ( 031030 )</t>
  </si>
  <si>
    <t>Szociális ösztöndíjak ( 094260 )</t>
  </si>
  <si>
    <t>4. Felhalmozási tartalék</t>
  </si>
  <si>
    <t>6. Felhalmozási célú hitel törlesztése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</si>
  <si>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</si>
  <si>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</si>
  <si>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</si>
  <si>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</si>
  <si>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</si>
  <si>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</si>
  <si>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</si>
  <si>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</si>
  <si>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</si>
  <si>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</si>
  <si>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</si>
  <si>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</si>
  <si>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t>1. Működési bevételek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</si>
  <si>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</si>
  <si>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előirányzat</t>
    </r>
  </si>
  <si>
    <t>Ellátottak pénzbeli jutt.</t>
  </si>
  <si>
    <t>Maradvány igénybevétele</t>
  </si>
  <si>
    <t>Önk. Funkcióra nem sorolható bev.900020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</si>
  <si>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</si>
  <si>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</si>
  <si>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</si>
  <si>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</si>
  <si>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</si>
  <si>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</si>
  <si>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</si>
  <si>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</si>
  <si>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</si>
  <si>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</si>
  <si>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</si>
  <si>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</si>
  <si>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</si>
  <si>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</si>
  <si>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</si>
  <si>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</si>
  <si>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</si>
  <si>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</si>
  <si>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Egyéb tárgyieszköz értékesítés</t>
  </si>
  <si>
    <t>Ingatlan értékesítése</t>
  </si>
  <si>
    <t>Részesedések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</si>
  <si>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</si>
  <si>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</si>
  <si>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</si>
  <si>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</si>
  <si>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</si>
  <si>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</si>
  <si>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</si>
  <si>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</si>
  <si>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</si>
  <si>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</si>
  <si>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</si>
  <si>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</si>
  <si>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</si>
  <si>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</si>
  <si>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</si>
  <si>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Helyi önkormányzatok működésének általános támogatása</t>
  </si>
  <si>
    <t>Települési önkormányzatok kulturális feladatainak tám.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</si>
  <si>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</si>
  <si>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</si>
  <si>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</si>
  <si>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</si>
  <si>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</si>
  <si>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</si>
  <si>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</si>
  <si>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</si>
  <si>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</si>
  <si>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</si>
  <si>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</si>
  <si>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</si>
  <si>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</si>
  <si>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</si>
  <si>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</si>
  <si>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</si>
  <si>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</si>
  <si>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</si>
  <si>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Hallgatói és okt. ösztöndíjak 094260</t>
  </si>
  <si>
    <t xml:space="preserve">Köznev. int.szakmai fel. tám. 092111 </t>
  </si>
  <si>
    <t>Gimnáziumi int. szakmai tám. 092211</t>
  </si>
  <si>
    <t>Egyéb szoc.term.beni és pénzb.ell. 107060</t>
  </si>
  <si>
    <t>Elvonások</t>
  </si>
  <si>
    <t xml:space="preserve">Egyéb működési célú támogatások ÁHT-n belülről 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</si>
  <si>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</si>
  <si>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</si>
  <si>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</si>
  <si>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</si>
  <si>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Óvodai nevelés 091140</t>
  </si>
  <si>
    <t xml:space="preserve">Óvodai nevelés </t>
  </si>
  <si>
    <t>ebből: köt. Feladat</t>
  </si>
  <si>
    <t>Köztemető fenntartása, működtetése (013320)</t>
  </si>
  <si>
    <t xml:space="preserve">Csapadékelvezető rendszer tervezése és kivitelezése lakossági felvetés megoldására </t>
  </si>
  <si>
    <t>Telekvásárlás sportcsarnokhoz</t>
  </si>
  <si>
    <t>Köznevelési intézményben tanulók oktatásának szakmai feladatai ( 092111 )</t>
  </si>
  <si>
    <t xml:space="preserve">Mazsola Kerékpáros Sportegyesület (épületek + KRESZ park) </t>
  </si>
  <si>
    <t>Balatoni Múzeum</t>
  </si>
  <si>
    <t>Ingatlanfelújítás</t>
  </si>
  <si>
    <t>Fejér György Városi Könyvtár</t>
  </si>
  <si>
    <t>Egyesített Szociális Intézmény</t>
  </si>
  <si>
    <t>Keszthelyi Életfa Óvoda</t>
  </si>
  <si>
    <t xml:space="preserve">ingatlan felújítás (Kísérleti u. fafelület) </t>
  </si>
  <si>
    <t>Munkaadókat terhelő járulékok és szha</t>
  </si>
  <si>
    <t>Tám. áht-n belülre</t>
  </si>
  <si>
    <t>Tám. áht-n kivülre</t>
  </si>
  <si>
    <t xml:space="preserve">SUN Teniszklub </t>
  </si>
  <si>
    <t>Sportlétesítmények, edzőtáborok 081030</t>
  </si>
  <si>
    <t xml:space="preserve"> Óvodai nevelés, ellátás működtetés feladatai  (091140)</t>
  </si>
  <si>
    <t xml:space="preserve">Jelzőrendszeres házi segítségnyújtás </t>
  </si>
  <si>
    <t xml:space="preserve">Házi segítségnyújtás </t>
  </si>
  <si>
    <t xml:space="preserve"> állami támogatás (családsegítés, gyermekjóléti szolg., házisegítségnyújtás)</t>
  </si>
  <si>
    <t xml:space="preserve">Keszthely és Környéke Kistérségi Többcélú Társulás ebből: </t>
  </si>
  <si>
    <t xml:space="preserve">Z.M. Rendőrfőkapitányság - nyári közös járőrszolgálat </t>
  </si>
  <si>
    <t>Egyéb működési célú támogatások ÁHT-n belülre</t>
  </si>
  <si>
    <t>Újkori Középiskolás Helikoni Ünnepségek Alapítvány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</si>
  <si>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</si>
  <si>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</si>
  <si>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</si>
  <si>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</si>
  <si>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</si>
  <si>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</si>
  <si>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6.Kölcsönök visszatérülése</t>
  </si>
  <si>
    <t>4. Kölcsön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</si>
  <si>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</si>
  <si>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</si>
  <si>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</si>
  <si>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</si>
  <si>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</si>
  <si>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</si>
  <si>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3. Felhalmozási célú átvett pénzeszközök</t>
  </si>
  <si>
    <t>1. Felhalmozási bevételek</t>
  </si>
  <si>
    <t>5. Működési célú átvett pénzeszközök</t>
  </si>
  <si>
    <t>Kölcsön visszatérülés</t>
  </si>
  <si>
    <t>III. Maradány igénybevétele</t>
  </si>
  <si>
    <t>Műkö-dési</t>
  </si>
  <si>
    <t>Egyéb működési célú átvett pénzeszközök</t>
  </si>
  <si>
    <t>Egyéb felhalmozási célú átvett pénzeszköz</t>
  </si>
  <si>
    <t>Működési hiány-/többlet+ (A-B) :</t>
  </si>
  <si>
    <t>Önkormányzati rendelet</t>
  </si>
  <si>
    <t xml:space="preserve">BAHART Zrt. tőkeemelése - átütemezve </t>
  </si>
  <si>
    <t>Talajterhelési díj</t>
  </si>
  <si>
    <t>Iparűzési adó</t>
  </si>
  <si>
    <t>Keszthelyi HUSZ Hulladékszállító Egyszemélyes Nonprofit Kft. - 300/2014. (XI. 27.)  2015. 01. 01-2015. 12. 31-ig (Folyószámlahitel 22.000 eFt, Forgóeszközfinanszírozási kölcsön 8.000 eFt.)</t>
  </si>
  <si>
    <t xml:space="preserve">Európai uniós forrásból finanszírozott támogatással megvalósuló programok, projektek bevételei, kiadásai, valamint az önkormányzat ilyen  projektekhez történő hozzájárulásai </t>
  </si>
  <si>
    <t>Köz-fogl. létszáma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</si>
  <si>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</si>
  <si>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</si>
  <si>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</si>
  <si>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Köznevelési intézménybe tanulók nappali rendszerű oktatása (092111)</t>
  </si>
  <si>
    <t>Civil szervezetek működési támogatása (084031)</t>
  </si>
  <si>
    <t>Sportlétesítmények, edzőtáborok működtetése és fejlesztése (081030)</t>
  </si>
  <si>
    <t>Önkormányzatok és önkormányzati hivatalok jogalkotó és általános igazgatási tevékenysége (011130)</t>
  </si>
  <si>
    <t>Egyházak, közösségi és hitéleti tevékenységének támogatása (084040 )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</si>
  <si>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</si>
  <si>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</si>
  <si>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</si>
  <si>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</si>
  <si>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</si>
  <si>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</si>
  <si>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</si>
  <si>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</si>
  <si>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</si>
  <si>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</si>
  <si>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</si>
  <si>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</si>
  <si>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</si>
  <si>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</si>
  <si>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</si>
  <si>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</si>
  <si>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>III. Irányítószervi támogatás</t>
  </si>
  <si>
    <t xml:space="preserve">Felhalmozási </t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</si>
  <si>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</si>
  <si>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</si>
  <si>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</si>
  <si>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</si>
  <si>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</si>
  <si>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</si>
  <si>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</si>
  <si>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</si>
  <si>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Önkormányzatok elsz. 018010</t>
  </si>
  <si>
    <t>Támog. célú fin. műveletek 018030</t>
  </si>
  <si>
    <t>Támogatási célú fin. műveletek 018030</t>
  </si>
  <si>
    <t>Strand 081061</t>
  </si>
  <si>
    <t>Önkor. elsz. kp. kv 018010</t>
  </si>
  <si>
    <t>ÁHT-n belüli megelőlegezés visszafiz.</t>
  </si>
  <si>
    <t>2016. évi terv</t>
  </si>
  <si>
    <t>Bérfőzési szeszadó</t>
  </si>
  <si>
    <t>Államháztartáson belüli megelőlegezések</t>
  </si>
  <si>
    <t>9. Államháztartáson belüli megelőlegezés visszafizetése</t>
  </si>
  <si>
    <t>3. Egyéb felhalmozási célú támogatások ÁHT-n kivülre</t>
  </si>
  <si>
    <t xml:space="preserve">ÁROP-1.A.3-2014-2014-0080 "Területi együttműködéseket segítő esélyegyenlőségi programok a Keszthelyi járásban" </t>
  </si>
  <si>
    <t>TÁMOP-2.4.5-12/7-2012-0609  "Rugalmas foglalkoztatási formák bevezetése az önkormányzati intézményekben Keszthelyen"</t>
  </si>
  <si>
    <t>Bölcsőde fűtési rendszer leválasztása</t>
  </si>
  <si>
    <t>Kemence</t>
  </si>
  <si>
    <t>ingatlan felújítás (Zöldterület, Műhely)</t>
  </si>
  <si>
    <t xml:space="preserve">ingatlan felújítás (Zöldterület) </t>
  </si>
  <si>
    <t>ingatlan felújítás Gagarin utcai konyha-villany</t>
  </si>
  <si>
    <t xml:space="preserve">Sétáló utca szökőkút </t>
  </si>
  <si>
    <t xml:space="preserve">Keszthelyi Család- és Gyermekjóléti Központ </t>
  </si>
  <si>
    <t xml:space="preserve">informatikai hálózat kiépítése, számítástechnikai eszközök </t>
  </si>
  <si>
    <t xml:space="preserve">Goldmark Károly Művelődési Központ </t>
  </si>
  <si>
    <t xml:space="preserve">Bútor beszerzés </t>
  </si>
  <si>
    <t>2 db számítógép beszerzése</t>
  </si>
  <si>
    <t xml:space="preserve">Keszthelyi Életfa Óvoda </t>
  </si>
  <si>
    <t>Életfa Óvoda-nyílászárócsere</t>
  </si>
  <si>
    <t>Keszthelyi Polgármesteri Hivatal</t>
  </si>
  <si>
    <t>Kisértékű informatikai eszközök</t>
  </si>
  <si>
    <t xml:space="preserve">Szerver </t>
  </si>
  <si>
    <t xml:space="preserve">Szalagfüggöny </t>
  </si>
  <si>
    <t>számítógép, nyomtató</t>
  </si>
  <si>
    <t xml:space="preserve">Irattár kialakítása </t>
  </si>
  <si>
    <t xml:space="preserve">Mobiltelefonok </t>
  </si>
  <si>
    <t xml:space="preserve">Fénymásoló </t>
  </si>
  <si>
    <t xml:space="preserve">Keszthelyi Polgármesteri Hivatal </t>
  </si>
  <si>
    <t xml:space="preserve">Udvari tárgyaló, irodák bútor, padlózat  </t>
  </si>
  <si>
    <t xml:space="preserve">Vizesblokk kialakítása </t>
  </si>
  <si>
    <t xml:space="preserve">Libás strandi parkoló burkolása (kavicsos parkoló, aszfaltos átvezető) </t>
  </si>
  <si>
    <t>Szent Miklós utca felső buszmegálló megközelítő útjának kiépítése</t>
  </si>
  <si>
    <t>Fodor utcában a kis posta előtt gyalogátkelőhely létesítés, tervfelülvizsgálat és engedélyeztetés</t>
  </si>
  <si>
    <t xml:space="preserve">Vaszary Kolos utcában óvoda előtt gyalogátkelőhely tervezés, engedélyeztetés </t>
  </si>
  <si>
    <t xml:space="preserve">Kertváros Tulipán utca aszfaltozása és vízelvezetése (Vízmű alatti utca) </t>
  </si>
  <si>
    <t xml:space="preserve">"Zöld város kialakítása" </t>
  </si>
  <si>
    <t xml:space="preserve">Nagy Lajos király utca burkolat és északi járda felújítása </t>
  </si>
  <si>
    <t>Erzsébet királyné út kerékpárút biztonságossá tétele, járda javítással</t>
  </si>
  <si>
    <t>Lóczy utca, Zámor utca-Toldi utca közötti keleti szakaszának tervezése</t>
  </si>
  <si>
    <t>Szent Miklós köztemető temető kapu átalakítás</t>
  </si>
  <si>
    <t xml:space="preserve">Szent Miklós köztemető vízvezeték rendszer korszerűsítés </t>
  </si>
  <si>
    <t>Szent Miklós köztemető történelmi síremlékek felújítása</t>
  </si>
  <si>
    <t xml:space="preserve">Új köztemető ravatalozó torony acélváz felújítása </t>
  </si>
  <si>
    <t>Új köztemető új parcella úthálózatának befejezése</t>
  </si>
  <si>
    <t>Új köztemető utak kavicsozása</t>
  </si>
  <si>
    <t>Új köztemető urnafal építés</t>
  </si>
  <si>
    <t>Városi fogadótáblák felújítása</t>
  </si>
  <si>
    <t>Petőfi utcán két db víznyelő kiépítése (áthúzódó)</t>
  </si>
  <si>
    <t>Fő téri Jet Vill aknák vízelvezetésének kiépítése (áthúzódó)</t>
  </si>
  <si>
    <t>Kertvárosi Ifjúság  útja szennyvízcsatorna átépítése (áthúzódó)</t>
  </si>
  <si>
    <t xml:space="preserve">Damjanich utca alatti átkötés a garázssori ágba </t>
  </si>
  <si>
    <t xml:space="preserve">Közvilágítási lámpák elhelyezése meglévő oszlopokra, egyedi bővítések </t>
  </si>
  <si>
    <t xml:space="preserve">Tomaji sor 26-28. hiányzó közvilágítási mező kiépítése </t>
  </si>
  <si>
    <t xml:space="preserve">IV. Béla park közvilágítása </t>
  </si>
  <si>
    <t xml:space="preserve">Közvilágítás tervezése </t>
  </si>
  <si>
    <t>Napelemes kiserőmű létesítés</t>
  </si>
  <si>
    <t xml:space="preserve">Napelem telep területvásárlás </t>
  </si>
  <si>
    <t xml:space="preserve">Kossuth u. 2. - Kisfaludy utca tető </t>
  </si>
  <si>
    <t>Kossuth u. 24. tetőfelújítás</t>
  </si>
  <si>
    <t>Kossuth u. 5. - Nádor utca közötti területen épület bontása</t>
  </si>
  <si>
    <t xml:space="preserve">Napsugár utca 8. A.B. C. (24 lakásos társasház) </t>
  </si>
  <si>
    <t xml:space="preserve">Keszthelyi HUSZ Nonprofit Kft. pótbefizetés </t>
  </si>
  <si>
    <t xml:space="preserve">Kossuth utca 30. szám alatti ingatlan felújítása </t>
  </si>
  <si>
    <t>Sopron utcai óvoda bővítése (áthúzódó)</t>
  </si>
  <si>
    <t xml:space="preserve">Keszthelyi Életfa Óvoda tetőfelújítása </t>
  </si>
  <si>
    <t xml:space="preserve">Csány-Szendrey AMI tetőfelújítás </t>
  </si>
  <si>
    <t xml:space="preserve">Kisértékű tárgyi eszköz </t>
  </si>
  <si>
    <t xml:space="preserve">Bölcsőde - udvari játékok cseréje </t>
  </si>
  <si>
    <t>Idősek Otthona - bútorzat csere</t>
  </si>
  <si>
    <t xml:space="preserve">Vak Bottyán - Deák Ferenc utca összekötő szakasz vízelvezetés terve (Földhivatal mellett) </t>
  </si>
  <si>
    <t>Keszthely város vízjogi üzemeltetési engedélye (Büdösárok)</t>
  </si>
  <si>
    <t>Fűnyíró beszerzés</t>
  </si>
  <si>
    <t>Béri Balogh Ádám utca 5. társasház belső parkoló aszfaltozása</t>
  </si>
  <si>
    <t>Vásár téren a X. emeletestől járda építés a Schwarz lakótelepig  200m</t>
  </si>
  <si>
    <t>Balogh Ferenc utca, óvoda melletti sáv aszfaltozása II. ütem</t>
  </si>
  <si>
    <t xml:space="preserve">Kossuth utca 5. - Nádor utca közötti területen parkoló kialakítása, átkötő út kiépítés </t>
  </si>
  <si>
    <t>Petőfi utca - Rákóczi utca kereszteződés aszfaltozása (áthúzódó)</t>
  </si>
  <si>
    <t xml:space="preserve">Keszthelyi HUSZ Nonprofit Kft. </t>
  </si>
  <si>
    <t>Balatoni Borbarát Hölgyek Egyesülete - Keszthelyi karnevál</t>
  </si>
  <si>
    <t xml:space="preserve">Keszthelyi Turisztikai Egyesület - TDM pályázat önerő </t>
  </si>
  <si>
    <t xml:space="preserve">Keszthelyi Turisztikai Egyesület - Verkli fesztivál </t>
  </si>
  <si>
    <t xml:space="preserve">Zala Megyei Polgárvédelmi Szövetség </t>
  </si>
  <si>
    <t xml:space="preserve">Belvárosi Kereskedők Egyesülete Keszthely Történeti Belváros Kulturális Életéért </t>
  </si>
  <si>
    <t xml:space="preserve">Rákóczi Szövetség </t>
  </si>
  <si>
    <t xml:space="preserve">Morzsa Állatvédő Alapítvány </t>
  </si>
  <si>
    <t xml:space="preserve">Siketek Sport Clubja </t>
  </si>
  <si>
    <t xml:space="preserve">Bencés Diákszövetség Zala Megyei Szervezete - Vaszary Kolos bíboros emlékműve </t>
  </si>
  <si>
    <t xml:space="preserve">Keszthelyi Televízió Nonprofit Kft. </t>
  </si>
  <si>
    <t xml:space="preserve">Szabadidős park, fürdő és strandszolgálatás (081061) </t>
  </si>
  <si>
    <t>VÜZ Nonprofit Kft. - Napvédők U.V. vitorlák</t>
  </si>
  <si>
    <t xml:space="preserve">Keszthelyi Városvédő Egyesület - Szent Márton templom helyén emlékkő állítására </t>
  </si>
  <si>
    <t>Koraszülött Mentő és Gyermekintenzív Alapítvány</t>
  </si>
  <si>
    <t xml:space="preserve">Polgármesteri hivatal felújítása (fűtési elzáró szerelvény, emléktábla (áthúzódó), </t>
  </si>
  <si>
    <t>Polgármesteri hivatal tetőszerkezet felújítása, tervezése</t>
  </si>
  <si>
    <t>Szent Miklós köztemető sövény pótlás, új sövény telepítés</t>
  </si>
  <si>
    <t xml:space="preserve">Hévízi - Csapás úti kerékpárút terv felüvizsgálata, kiegészítése és egyéb díjak </t>
  </si>
  <si>
    <t xml:space="preserve">ÉNYKK Északnyugat-magyarországi Közlekedési Központ Zrt. - helyijárat </t>
  </si>
  <si>
    <t xml:space="preserve">ÉNYKK Északnyugat-magyarországi Közlekedési Központ Zrt. - veszteség kiegyenlítés </t>
  </si>
  <si>
    <t>Keszthely Város Önkormányzata hiteltartozással nem rendelkezik</t>
  </si>
  <si>
    <t>Keszthelyi HUSZ Hulladékszállító Egyszemélyes Nonprofit Kft. - 254/2015. (XI. 26.)  2016. 01. 04-2016. 12. 30-ig (Folyószámlahitel 22.000 eFt, Forgóeszközfinanszírozási kölcsön 8.000 eFt.)</t>
  </si>
  <si>
    <t>2016. év</t>
  </si>
  <si>
    <t>Települési önkormányzatok szociális, gyermekjóléti és gyermekétkeztetési feladatainak támogatása</t>
  </si>
  <si>
    <t xml:space="preserve">Sörház utca 9. szám alatti ingatlan vásárlás </t>
  </si>
  <si>
    <t>Munkácsy utcai fakadó vizek bekötése a ligeti árokba</t>
  </si>
  <si>
    <t xml:space="preserve">Szent József utca - Hévízi út kereszteződés vízelvezetése </t>
  </si>
  <si>
    <t>Toldi M. utca szélesítése 550m hosszan, 0,7m szélességben</t>
  </si>
  <si>
    <t>ebből: köt. feladat</t>
  </si>
  <si>
    <t>ÉNYKK Északnyugat-magyarországi Közlekedési Központ Zrt.</t>
  </si>
  <si>
    <t>ÉNYKK Északnyugat-magyarországi Közlekedési Központ Zrt. - Kertvárosi iskolajárat</t>
  </si>
  <si>
    <t>ÉNYKK Északnyugat-magyarországi Közlekedési Központ Zrt. - Szendrey major helyijárat</t>
  </si>
  <si>
    <t>SISTRADE KFT - közvilágítási aktív elemek karbantartása 2015-2020.</t>
  </si>
  <si>
    <t>PREVIDENT Fogászati Szolgáltató Kft.- fogszabályozás</t>
  </si>
  <si>
    <t>2018-2020.</t>
  </si>
  <si>
    <t>LIFTSYSTEM IPARI ÉS SZOLGÁLTATÓ KFT -  Csány-Szendrey AMI Székhelyiskola lift karbantartása</t>
  </si>
  <si>
    <t xml:space="preserve">Arany János utca keleti oldalán lévő járda felújítása (I. ütem)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</si>
</sst>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sz val="11"/>
      <name val="Arial"/>
      <family val="2"/>
    </font>
    <font>
      <b/>
      <sz val="14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8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9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6" borderId="7" applyNumberFormat="0" applyFont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" borderId="1" applyNumberFormat="0" applyAlignment="0" applyProtection="0"/>
    <xf numFmtId="9" fontId="0" fillId="0" borderId="0" applyFont="0" applyFill="0" applyBorder="0" applyAlignment="0" applyProtection="0"/>
  </cellStyleXfs>
  <cellXfs count="7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 horizontal="right"/>
    </xf>
    <xf numFmtId="166" fontId="2" fillId="0" borderId="14" xfId="41" applyNumberFormat="1" applyFont="1" applyFill="1" applyBorder="1" applyAlignment="1">
      <alignment horizontal="right"/>
    </xf>
    <xf numFmtId="166" fontId="2" fillId="0" borderId="17" xfId="41" applyNumberFormat="1" applyFont="1" applyFill="1" applyBorder="1" applyAlignment="1">
      <alignment/>
    </xf>
    <xf numFmtId="166" fontId="2" fillId="0" borderId="18" xfId="41" applyNumberFormat="1" applyFont="1" applyFill="1" applyBorder="1" applyAlignment="1">
      <alignment horizontal="right"/>
    </xf>
    <xf numFmtId="166" fontId="3" fillId="0" borderId="16" xfId="41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165" fontId="8" fillId="0" borderId="25" xfId="41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66" fontId="2" fillId="0" borderId="15" xfId="41" applyNumberFormat="1" applyFont="1" applyBorder="1" applyAlignment="1">
      <alignment wrapText="1"/>
    </xf>
    <xf numFmtId="166" fontId="2" fillId="0" borderId="28" xfId="41" applyNumberFormat="1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166" fontId="3" fillId="0" borderId="24" xfId="41" applyNumberFormat="1" applyFont="1" applyBorder="1" applyAlignment="1">
      <alignment vertical="center" wrapText="1"/>
    </xf>
    <xf numFmtId="166" fontId="3" fillId="0" borderId="24" xfId="41" applyNumberFormat="1" applyFont="1" applyBorder="1" applyAlignment="1">
      <alignment horizontal="center" vertical="center"/>
    </xf>
    <xf numFmtId="166" fontId="3" fillId="0" borderId="22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166" fontId="3" fillId="0" borderId="15" xfId="41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166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166" fontId="3" fillId="0" borderId="30" xfId="41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" fontId="7" fillId="0" borderId="33" xfId="4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33" xfId="41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left" wrapText="1" indent="2"/>
    </xf>
    <xf numFmtId="0" fontId="5" fillId="0" borderId="40" xfId="0" applyFont="1" applyBorder="1" applyAlignment="1">
      <alignment wrapText="1"/>
    </xf>
    <xf numFmtId="165" fontId="5" fillId="0" borderId="41" xfId="41" applyNumberFormat="1" applyFont="1" applyFill="1" applyBorder="1" applyAlignment="1" applyProtection="1">
      <alignment/>
      <protection/>
    </xf>
    <xf numFmtId="0" fontId="4" fillId="0" borderId="40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42" xfId="0" applyFont="1" applyBorder="1" applyAlignment="1">
      <alignment wrapText="1"/>
    </xf>
    <xf numFmtId="165" fontId="5" fillId="0" borderId="43" xfId="41" applyNumberFormat="1" applyFont="1" applyFill="1" applyBorder="1" applyAlignment="1" applyProtection="1">
      <alignment/>
      <protection/>
    </xf>
    <xf numFmtId="0" fontId="5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left" wrapText="1" inden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5" fillId="0" borderId="42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40" xfId="0" applyFont="1" applyBorder="1" applyAlignment="1">
      <alignment horizontal="center" wrapText="1"/>
    </xf>
    <xf numFmtId="0" fontId="4" fillId="0" borderId="40" xfId="0" applyFont="1" applyBorder="1" applyAlignment="1">
      <alignment wrapText="1"/>
    </xf>
    <xf numFmtId="0" fontId="5" fillId="0" borderId="47" xfId="0" applyFont="1" applyBorder="1" applyAlignment="1">
      <alignment horizontal="center" wrapText="1"/>
    </xf>
    <xf numFmtId="165" fontId="5" fillId="0" borderId="48" xfId="41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left" wrapText="1" indent="1"/>
    </xf>
    <xf numFmtId="0" fontId="5" fillId="0" borderId="51" xfId="0" applyFont="1" applyBorder="1" applyAlignment="1">
      <alignment horizontal="center" wrapText="1"/>
    </xf>
    <xf numFmtId="0" fontId="5" fillId="0" borderId="46" xfId="0" applyFont="1" applyBorder="1" applyAlignment="1">
      <alignment wrapText="1"/>
    </xf>
    <xf numFmtId="0" fontId="4" fillId="0" borderId="46" xfId="0" applyFont="1" applyBorder="1" applyAlignment="1">
      <alignment horizontal="left" wrapText="1" indent="1"/>
    </xf>
    <xf numFmtId="0" fontId="5" fillId="0" borderId="46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6" xfId="0" applyFont="1" applyBorder="1" applyAlignment="1">
      <alignment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wrapText="1"/>
    </xf>
    <xf numFmtId="0" fontId="4" fillId="0" borderId="54" xfId="0" applyFont="1" applyBorder="1" applyAlignment="1">
      <alignment horizontal="left" wrapText="1" indent="1"/>
    </xf>
    <xf numFmtId="165" fontId="5" fillId="0" borderId="55" xfId="41" applyNumberFormat="1" applyFont="1" applyFill="1" applyBorder="1" applyAlignment="1" applyProtection="1">
      <alignment/>
      <protection/>
    </xf>
    <xf numFmtId="165" fontId="5" fillId="0" borderId="41" xfId="41" applyNumberFormat="1" applyFont="1" applyFill="1" applyBorder="1" applyAlignment="1" applyProtection="1">
      <alignment horizontal="center"/>
      <protection/>
    </xf>
    <xf numFmtId="0" fontId="5" fillId="0" borderId="44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165" fontId="5" fillId="0" borderId="48" xfId="41" applyNumberFormat="1" applyFont="1" applyFill="1" applyBorder="1" applyAlignment="1" applyProtection="1">
      <alignment horizontal="center"/>
      <protection/>
    </xf>
    <xf numFmtId="165" fontId="5" fillId="0" borderId="41" xfId="41" applyNumberFormat="1" applyFont="1" applyFill="1" applyBorder="1" applyAlignment="1" applyProtection="1">
      <alignment horizontal="left" wrapText="1"/>
      <protection/>
    </xf>
    <xf numFmtId="0" fontId="4" fillId="0" borderId="40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 indent="1"/>
    </xf>
    <xf numFmtId="0" fontId="5" fillId="0" borderId="57" xfId="0" applyFont="1" applyBorder="1" applyAlignment="1">
      <alignment wrapText="1"/>
    </xf>
    <xf numFmtId="0" fontId="4" fillId="0" borderId="56" xfId="0" applyFont="1" applyBorder="1" applyAlignment="1">
      <alignment horizontal="left" wrapText="1"/>
    </xf>
    <xf numFmtId="0" fontId="4" fillId="0" borderId="46" xfId="0" applyFont="1" applyBorder="1" applyAlignment="1">
      <alignment horizontal="left" indent="2"/>
    </xf>
    <xf numFmtId="165" fontId="5" fillId="0" borderId="48" xfId="41" applyNumberFormat="1" applyFont="1" applyFill="1" applyBorder="1" applyAlignment="1" applyProtection="1">
      <alignment horizontal="left" wrapText="1"/>
      <protection/>
    </xf>
    <xf numFmtId="166" fontId="2" fillId="0" borderId="29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6" fontId="3" fillId="0" borderId="22" xfId="41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Fill="1" applyBorder="1" applyAlignment="1">
      <alignment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28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 wrapText="1"/>
    </xf>
    <xf numFmtId="166" fontId="3" fillId="0" borderId="15" xfId="41" applyNumberFormat="1" applyFont="1" applyFill="1" applyBorder="1" applyAlignment="1">
      <alignment horizontal="center"/>
    </xf>
    <xf numFmtId="166" fontId="3" fillId="0" borderId="28" xfId="41" applyNumberFormat="1" applyFont="1" applyFill="1" applyBorder="1" applyAlignment="1">
      <alignment vertical="top" wrapText="1"/>
    </xf>
    <xf numFmtId="166" fontId="3" fillId="0" borderId="28" xfId="41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6" fontId="12" fillId="0" borderId="28" xfId="4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25" xfId="0" applyFont="1" applyBorder="1" applyAlignment="1">
      <alignment/>
    </xf>
    <xf numFmtId="1" fontId="2" fillId="0" borderId="29" xfId="41" applyNumberFormat="1" applyFont="1" applyFill="1" applyBorder="1" applyAlignment="1">
      <alignment/>
    </xf>
    <xf numFmtId="1" fontId="2" fillId="0" borderId="30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/>
    </xf>
    <xf numFmtId="1" fontId="2" fillId="0" borderId="28" xfId="41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4" fillId="0" borderId="42" xfId="0" applyFont="1" applyBorder="1" applyAlignment="1">
      <alignment horizontal="left" wrapText="1" indent="2"/>
    </xf>
    <xf numFmtId="166" fontId="2" fillId="0" borderId="58" xfId="41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3" fillId="0" borderId="5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/>
    </xf>
    <xf numFmtId="0" fontId="9" fillId="0" borderId="26" xfId="0" applyFont="1" applyFill="1" applyBorder="1" applyAlignment="1">
      <alignment wrapText="1"/>
    </xf>
    <xf numFmtId="1" fontId="2" fillId="0" borderId="17" xfId="41" applyNumberFormat="1" applyFont="1" applyFill="1" applyBorder="1" applyAlignment="1">
      <alignment/>
    </xf>
    <xf numFmtId="0" fontId="8" fillId="0" borderId="60" xfId="0" applyFont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/>
    </xf>
    <xf numFmtId="166" fontId="2" fillId="0" borderId="61" xfId="41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28" xfId="41" applyNumberFormat="1" applyFont="1" applyFill="1" applyBorder="1" applyAlignment="1">
      <alignment/>
    </xf>
    <xf numFmtId="0" fontId="3" fillId="0" borderId="60" xfId="0" applyFont="1" applyFill="1" applyBorder="1" applyAlignment="1">
      <alignment vertical="top" wrapText="1"/>
    </xf>
    <xf numFmtId="3" fontId="3" fillId="0" borderId="62" xfId="0" applyNumberFormat="1" applyFont="1" applyFill="1" applyBorder="1" applyAlignment="1">
      <alignment/>
    </xf>
    <xf numFmtId="166" fontId="2" fillId="0" borderId="63" xfId="41" applyNumberFormat="1" applyFont="1" applyFill="1" applyBorder="1" applyAlignment="1">
      <alignment horizontal="right"/>
    </xf>
    <xf numFmtId="166" fontId="3" fillId="0" borderId="16" xfId="41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left" vertical="center" wrapText="1"/>
    </xf>
    <xf numFmtId="165" fontId="3" fillId="0" borderId="64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65" xfId="0" applyFont="1" applyFill="1" applyBorder="1" applyAlignment="1">
      <alignment horizontal="left" vertical="center" wrapText="1" indent="2"/>
    </xf>
    <xf numFmtId="0" fontId="4" fillId="0" borderId="66" xfId="0" applyFont="1" applyBorder="1" applyAlignment="1">
      <alignment horizontal="left" wrapText="1" indent="1"/>
    </xf>
    <xf numFmtId="0" fontId="5" fillId="0" borderId="67" xfId="0" applyFont="1" applyBorder="1" applyAlignment="1">
      <alignment wrapText="1"/>
    </xf>
    <xf numFmtId="0" fontId="14" fillId="0" borderId="6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 indent="1"/>
    </xf>
    <xf numFmtId="0" fontId="3" fillId="0" borderId="62" xfId="0" applyFont="1" applyBorder="1" applyAlignment="1">
      <alignment/>
    </xf>
    <xf numFmtId="0" fontId="3" fillId="0" borderId="68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165" fontId="3" fillId="0" borderId="15" xfId="41" applyNumberFormat="1" applyFont="1" applyFill="1" applyBorder="1" applyAlignment="1">
      <alignment vertical="center" wrapText="1"/>
    </xf>
    <xf numFmtId="165" fontId="3" fillId="0" borderId="28" xfId="41" applyNumberFormat="1" applyFont="1" applyFill="1" applyBorder="1" applyAlignment="1">
      <alignment vertical="center" wrapText="1"/>
    </xf>
    <xf numFmtId="165" fontId="3" fillId="0" borderId="25" xfId="41" applyNumberFormat="1" applyFont="1" applyFill="1" applyBorder="1" applyAlignment="1">
      <alignment vertical="center" wrapText="1"/>
    </xf>
    <xf numFmtId="165" fontId="3" fillId="0" borderId="33" xfId="41" applyNumberFormat="1" applyFont="1" applyFill="1" applyBorder="1" applyAlignment="1">
      <alignment vertical="center" wrapText="1"/>
    </xf>
    <xf numFmtId="0" fontId="4" fillId="0" borderId="65" xfId="0" applyFont="1" applyBorder="1" applyAlignment="1">
      <alignment horizontal="center"/>
    </xf>
    <xf numFmtId="0" fontId="5" fillId="0" borderId="25" xfId="0" applyFont="1" applyBorder="1" applyAlignment="1">
      <alignment horizontal="left" indent="4"/>
    </xf>
    <xf numFmtId="0" fontId="11" fillId="0" borderId="65" xfId="0" applyFont="1" applyBorder="1" applyAlignment="1">
      <alignment/>
    </xf>
    <xf numFmtId="1" fontId="2" fillId="0" borderId="58" xfId="41" applyNumberFormat="1" applyFont="1" applyFill="1" applyBorder="1" applyAlignment="1">
      <alignment/>
    </xf>
    <xf numFmtId="0" fontId="5" fillId="0" borderId="52" xfId="0" applyFont="1" applyBorder="1" applyAlignment="1">
      <alignment horizontal="left" wrapText="1"/>
    </xf>
    <xf numFmtId="0" fontId="3" fillId="0" borderId="28" xfId="0" applyFont="1" applyFill="1" applyBorder="1" applyAlignment="1">
      <alignment vertical="center" wrapText="1"/>
    </xf>
    <xf numFmtId="1" fontId="2" fillId="0" borderId="25" xfId="41" applyNumberFormat="1" applyFont="1" applyFill="1" applyBorder="1" applyAlignment="1">
      <alignment/>
    </xf>
    <xf numFmtId="1" fontId="2" fillId="0" borderId="33" xfId="41" applyNumberFormat="1" applyFon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/>
    </xf>
    <xf numFmtId="0" fontId="5" fillId="0" borderId="24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0" borderId="0" xfId="0" applyFont="1" applyAlignment="1">
      <alignment/>
    </xf>
    <xf numFmtId="166" fontId="3" fillId="0" borderId="0" xfId="41" applyNumberFormat="1" applyFont="1" applyBorder="1" applyAlignment="1">
      <alignment horizontal="center" vertical="center" wrapText="1"/>
    </xf>
    <xf numFmtId="166" fontId="2" fillId="0" borderId="0" xfId="41" applyNumberFormat="1" applyFont="1" applyFill="1" applyBorder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5" xfId="0" applyFont="1" applyBorder="1" applyAlignment="1">
      <alignment/>
    </xf>
    <xf numFmtId="166" fontId="3" fillId="0" borderId="0" xfId="41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6" fontId="3" fillId="0" borderId="0" xfId="41" applyNumberFormat="1" applyFont="1" applyFill="1" applyBorder="1" applyAlignment="1">
      <alignment/>
    </xf>
    <xf numFmtId="0" fontId="2" fillId="0" borderId="69" xfId="0" applyFont="1" applyBorder="1" applyAlignment="1">
      <alignment/>
    </xf>
    <xf numFmtId="166" fontId="12" fillId="0" borderId="0" xfId="41" applyNumberFormat="1" applyFont="1" applyFill="1" applyBorder="1" applyAlignment="1">
      <alignment/>
    </xf>
    <xf numFmtId="166" fontId="2" fillId="0" borderId="0" xfId="41" applyNumberFormat="1" applyFont="1" applyBorder="1" applyAlignment="1">
      <alignment/>
    </xf>
    <xf numFmtId="166" fontId="3" fillId="0" borderId="0" xfId="41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left" wrapText="1" indent="1"/>
    </xf>
    <xf numFmtId="0" fontId="4" fillId="0" borderId="54" xfId="0" applyFont="1" applyBorder="1" applyAlignment="1">
      <alignment horizontal="left" wrapText="1" indent="2"/>
    </xf>
    <xf numFmtId="0" fontId="5" fillId="0" borderId="15" xfId="0" applyFont="1" applyBorder="1" applyAlignment="1">
      <alignment horizontal="left" wrapText="1"/>
    </xf>
    <xf numFmtId="166" fontId="5" fillId="0" borderId="70" xfId="41" applyNumberFormat="1" applyFont="1" applyFill="1" applyBorder="1" applyAlignment="1">
      <alignment/>
    </xf>
    <xf numFmtId="166" fontId="5" fillId="0" borderId="28" xfId="41" applyNumberFormat="1" applyFont="1" applyFill="1" applyBorder="1" applyAlignment="1">
      <alignment/>
    </xf>
    <xf numFmtId="166" fontId="5" fillId="0" borderId="58" xfId="41" applyNumberFormat="1" applyFont="1" applyFill="1" applyBorder="1" applyAlignment="1">
      <alignment/>
    </xf>
    <xf numFmtId="166" fontId="5" fillId="0" borderId="33" xfId="41" applyNumberFormat="1" applyFont="1" applyFill="1" applyBorder="1" applyAlignment="1">
      <alignment/>
    </xf>
    <xf numFmtId="166" fontId="2" fillId="0" borderId="30" xfId="41" applyNumberFormat="1" applyFont="1" applyFill="1" applyBorder="1" applyAlignment="1">
      <alignment/>
    </xf>
    <xf numFmtId="166" fontId="2" fillId="0" borderId="71" xfId="41" applyNumberFormat="1" applyFont="1" applyFill="1" applyBorder="1" applyAlignment="1">
      <alignment/>
    </xf>
    <xf numFmtId="166" fontId="2" fillId="0" borderId="33" xfId="41" applyNumberFormat="1" applyFont="1" applyFill="1" applyBorder="1" applyAlignment="1">
      <alignment/>
    </xf>
    <xf numFmtId="165" fontId="3" fillId="0" borderId="72" xfId="4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29" xfId="0" applyFont="1" applyFill="1" applyBorder="1" applyAlignment="1">
      <alignment horizontal="center"/>
    </xf>
    <xf numFmtId="166" fontId="4" fillId="0" borderId="29" xfId="41" applyNumberFormat="1" applyFont="1" applyFill="1" applyBorder="1" applyAlignment="1">
      <alignment/>
    </xf>
    <xf numFmtId="166" fontId="4" fillId="0" borderId="30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6" fontId="4" fillId="0" borderId="15" xfId="41" applyNumberFormat="1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166" fontId="4" fillId="0" borderId="15" xfId="41" applyNumberFormat="1" applyFont="1" applyBorder="1" applyAlignment="1">
      <alignment horizontal="center" vertical="center"/>
    </xf>
    <xf numFmtId="166" fontId="4" fillId="0" borderId="28" xfId="41" applyNumberFormat="1" applyFont="1" applyBorder="1" applyAlignment="1">
      <alignment horizontal="center" vertical="center"/>
    </xf>
    <xf numFmtId="0" fontId="5" fillId="0" borderId="65" xfId="0" applyFont="1" applyBorder="1" applyAlignment="1">
      <alignment/>
    </xf>
    <xf numFmtId="166" fontId="5" fillId="0" borderId="33" xfId="0" applyNumberFormat="1" applyFont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6" fontId="2" fillId="0" borderId="62" xfId="41" applyNumberFormat="1" applyFont="1" applyFill="1" applyBorder="1" applyAlignment="1">
      <alignment/>
    </xf>
    <xf numFmtId="166" fontId="3" fillId="0" borderId="0" xfId="41" applyNumberFormat="1" applyFont="1" applyBorder="1" applyAlignment="1">
      <alignment/>
    </xf>
    <xf numFmtId="1" fontId="2" fillId="0" borderId="2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166" fontId="2" fillId="0" borderId="17" xfId="41" applyNumberFormat="1" applyFont="1" applyBorder="1" applyAlignment="1">
      <alignment/>
    </xf>
    <xf numFmtId="166" fontId="2" fillId="0" borderId="16" xfId="41" applyNumberFormat="1" applyFont="1" applyBorder="1" applyAlignment="1">
      <alignment/>
    </xf>
    <xf numFmtId="166" fontId="2" fillId="0" borderId="15" xfId="41" applyNumberFormat="1" applyFont="1" applyBorder="1" applyAlignment="1">
      <alignment/>
    </xf>
    <xf numFmtId="166" fontId="3" fillId="0" borderId="28" xfId="41" applyNumberFormat="1" applyFont="1" applyBorder="1" applyAlignment="1">
      <alignment/>
    </xf>
    <xf numFmtId="166" fontId="3" fillId="0" borderId="24" xfId="41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6" fontId="2" fillId="0" borderId="61" xfId="41" applyNumberFormat="1" applyFont="1" applyBorder="1" applyAlignment="1">
      <alignment/>
    </xf>
    <xf numFmtId="0" fontId="3" fillId="0" borderId="7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66" fontId="3" fillId="0" borderId="70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65" xfId="0" applyFont="1" applyBorder="1" applyAlignment="1">
      <alignment/>
    </xf>
    <xf numFmtId="166" fontId="3" fillId="0" borderId="25" xfId="0" applyNumberFormat="1" applyFont="1" applyBorder="1" applyAlignment="1">
      <alignment/>
    </xf>
    <xf numFmtId="166" fontId="3" fillId="0" borderId="33" xfId="41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/>
    </xf>
    <xf numFmtId="166" fontId="3" fillId="0" borderId="24" xfId="0" applyNumberFormat="1" applyFont="1" applyBorder="1" applyAlignment="1">
      <alignment/>
    </xf>
    <xf numFmtId="0" fontId="5" fillId="0" borderId="0" xfId="0" applyFont="1" applyFill="1" applyAlignment="1">
      <alignment wrapText="1" shrinkToFit="1"/>
    </xf>
    <xf numFmtId="0" fontId="5" fillId="0" borderId="0" xfId="0" applyFont="1" applyAlignment="1">
      <alignment horizont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3" fillId="0" borderId="3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63" xfId="0" applyFont="1" applyBorder="1" applyAlignment="1">
      <alignment wrapText="1"/>
    </xf>
    <xf numFmtId="166" fontId="4" fillId="25" borderId="15" xfId="41" applyNumberFormat="1" applyFont="1" applyFill="1" applyBorder="1" applyAlignment="1">
      <alignment/>
    </xf>
    <xf numFmtId="0" fontId="4" fillId="25" borderId="15" xfId="0" applyFont="1" applyFill="1" applyBorder="1" applyAlignment="1">
      <alignment horizontal="center"/>
    </xf>
    <xf numFmtId="166" fontId="4" fillId="25" borderId="28" xfId="0" applyNumberFormat="1" applyFont="1" applyFill="1" applyBorder="1" applyAlignment="1">
      <alignment/>
    </xf>
    <xf numFmtId="0" fontId="5" fillId="0" borderId="76" xfId="0" applyFont="1" applyBorder="1" applyAlignment="1">
      <alignment horizontal="left" wrapText="1"/>
    </xf>
    <xf numFmtId="166" fontId="3" fillId="0" borderId="22" xfId="41" applyNumberFormat="1" applyFont="1" applyBorder="1" applyAlignment="1">
      <alignment/>
    </xf>
    <xf numFmtId="0" fontId="5" fillId="0" borderId="56" xfId="0" applyFont="1" applyBorder="1" applyAlignment="1">
      <alignment horizontal="left" wrapText="1"/>
    </xf>
    <xf numFmtId="0" fontId="3" fillId="0" borderId="77" xfId="0" applyFont="1" applyBorder="1" applyAlignment="1">
      <alignment/>
    </xf>
    <xf numFmtId="166" fontId="3" fillId="0" borderId="62" xfId="41" applyNumberFormat="1" applyFont="1" applyFill="1" applyBorder="1" applyAlignment="1">
      <alignment/>
    </xf>
    <xf numFmtId="1" fontId="3" fillId="0" borderId="62" xfId="41" applyNumberFormat="1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61" xfId="41" applyNumberFormat="1" applyFont="1" applyFill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65" xfId="0" applyFont="1" applyBorder="1" applyAlignment="1">
      <alignment horizontal="left" wrapText="1" indent="1"/>
    </xf>
    <xf numFmtId="1" fontId="2" fillId="0" borderId="13" xfId="41" applyNumberFormat="1" applyFont="1" applyFill="1" applyBorder="1" applyAlignment="1">
      <alignment/>
    </xf>
    <xf numFmtId="1" fontId="2" fillId="0" borderId="35" xfId="41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indent="1"/>
    </xf>
    <xf numFmtId="0" fontId="3" fillId="0" borderId="25" xfId="0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0" fontId="9" fillId="0" borderId="65" xfId="0" applyFont="1" applyFill="1" applyBorder="1" applyAlignment="1">
      <alignment horizontal="left" wrapText="1" indent="1"/>
    </xf>
    <xf numFmtId="0" fontId="8" fillId="0" borderId="19" xfId="0" applyFont="1" applyBorder="1" applyAlignment="1">
      <alignment horizontal="left" vertical="center" wrapText="1"/>
    </xf>
    <xf numFmtId="0" fontId="2" fillId="0" borderId="61" xfId="0" applyFont="1" applyFill="1" applyBorder="1" applyAlignment="1">
      <alignment/>
    </xf>
    <xf numFmtId="0" fontId="2" fillId="0" borderId="61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70" xfId="0" applyFont="1" applyBorder="1" applyAlignment="1">
      <alignment/>
    </xf>
    <xf numFmtId="0" fontId="8" fillId="0" borderId="31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63" xfId="0" applyFont="1" applyBorder="1" applyAlignment="1">
      <alignment vertical="center" wrapText="1"/>
    </xf>
    <xf numFmtId="0" fontId="2" fillId="0" borderId="63" xfId="41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77" xfId="0" applyFont="1" applyBorder="1" applyAlignment="1">
      <alignment wrapText="1"/>
    </xf>
    <xf numFmtId="166" fontId="5" fillId="0" borderId="24" xfId="41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6" fontId="5" fillId="0" borderId="14" xfId="41" applyNumberFormat="1" applyFont="1" applyFill="1" applyBorder="1" applyAlignment="1">
      <alignment/>
    </xf>
    <xf numFmtId="166" fontId="4" fillId="0" borderId="16" xfId="41" applyNumberFormat="1" applyFont="1" applyFill="1" applyBorder="1" applyAlignment="1">
      <alignment/>
    </xf>
    <xf numFmtId="166" fontId="4" fillId="0" borderId="18" xfId="41" applyNumberFormat="1" applyFont="1" applyFill="1" applyBorder="1" applyAlignment="1">
      <alignment/>
    </xf>
    <xf numFmtId="166" fontId="5" fillId="0" borderId="14" xfId="41" applyNumberFormat="1" applyFont="1" applyFill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5" fillId="0" borderId="18" xfId="41" applyNumberFormat="1" applyFont="1" applyFill="1" applyBorder="1" applyAlignment="1">
      <alignment/>
    </xf>
    <xf numFmtId="166" fontId="4" fillId="0" borderId="32" xfId="41" applyNumberFormat="1" applyFont="1" applyFill="1" applyBorder="1" applyAlignment="1">
      <alignment/>
    </xf>
    <xf numFmtId="166" fontId="5" fillId="0" borderId="23" xfId="41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166" fontId="5" fillId="0" borderId="32" xfId="41" applyNumberFormat="1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15" xfId="0" applyFont="1" applyBorder="1" applyAlignment="1">
      <alignment/>
    </xf>
    <xf numFmtId="166" fontId="5" fillId="0" borderId="78" xfId="41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8" xfId="0" applyFon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58" xfId="0" applyNumberFormat="1" applyFont="1" applyBorder="1" applyAlignment="1">
      <alignment/>
    </xf>
    <xf numFmtId="166" fontId="4" fillId="0" borderId="70" xfId="0" applyNumberFormat="1" applyFont="1" applyBorder="1" applyAlignment="1">
      <alignment/>
    </xf>
    <xf numFmtId="166" fontId="4" fillId="0" borderId="77" xfId="0" applyNumberFormat="1" applyFont="1" applyBorder="1" applyAlignment="1">
      <alignment/>
    </xf>
    <xf numFmtId="0" fontId="5" fillId="0" borderId="79" xfId="0" applyFont="1" applyBorder="1" applyAlignment="1">
      <alignment horizontal="center" vertical="center" wrapText="1"/>
    </xf>
    <xf numFmtId="165" fontId="4" fillId="0" borderId="80" xfId="41" applyNumberFormat="1" applyFont="1" applyFill="1" applyBorder="1" applyAlignment="1" applyProtection="1">
      <alignment/>
      <protection/>
    </xf>
    <xf numFmtId="165" fontId="5" fillId="0" borderId="80" xfId="41" applyNumberFormat="1" applyFont="1" applyFill="1" applyBorder="1" applyAlignment="1" applyProtection="1">
      <alignment/>
      <protection/>
    </xf>
    <xf numFmtId="165" fontId="5" fillId="0" borderId="81" xfId="41" applyNumberFormat="1" applyFont="1" applyFill="1" applyBorder="1" applyAlignment="1" applyProtection="1">
      <alignment/>
      <protection/>
    </xf>
    <xf numFmtId="165" fontId="4" fillId="0" borderId="81" xfId="41" applyNumberFormat="1" applyFont="1" applyFill="1" applyBorder="1" applyAlignment="1" applyProtection="1">
      <alignment/>
      <protection/>
    </xf>
    <xf numFmtId="165" fontId="4" fillId="0" borderId="80" xfId="41" applyNumberFormat="1" applyFont="1" applyFill="1" applyBorder="1" applyAlignment="1" applyProtection="1">
      <alignment horizontal="left"/>
      <protection/>
    </xf>
    <xf numFmtId="165" fontId="4" fillId="0" borderId="82" xfId="41" applyNumberFormat="1" applyFont="1" applyFill="1" applyBorder="1" applyAlignment="1" applyProtection="1">
      <alignment/>
      <protection/>
    </xf>
    <xf numFmtId="165" fontId="5" fillId="0" borderId="83" xfId="41" applyNumberFormat="1" applyFont="1" applyFill="1" applyBorder="1" applyAlignment="1" applyProtection="1">
      <alignment/>
      <protection/>
    </xf>
    <xf numFmtId="165" fontId="5" fillId="0" borderId="84" xfId="41" applyNumberFormat="1" applyFont="1" applyFill="1" applyBorder="1" applyAlignment="1" applyProtection="1">
      <alignment/>
      <protection/>
    </xf>
    <xf numFmtId="165" fontId="4" fillId="0" borderId="80" xfId="41" applyNumberFormat="1" applyFont="1" applyFill="1" applyBorder="1" applyAlignment="1" applyProtection="1">
      <alignment horizontal="left" indent="3"/>
      <protection/>
    </xf>
    <xf numFmtId="0" fontId="4" fillId="0" borderId="70" xfId="0" applyFont="1" applyBorder="1" applyAlignment="1">
      <alignment/>
    </xf>
    <xf numFmtId="165" fontId="4" fillId="0" borderId="28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5" fillId="0" borderId="85" xfId="41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left" wrapText="1"/>
    </xf>
    <xf numFmtId="0" fontId="4" fillId="0" borderId="84" xfId="0" applyFont="1" applyBorder="1" applyAlignment="1">
      <alignment/>
    </xf>
    <xf numFmtId="0" fontId="4" fillId="0" borderId="81" xfId="0" applyFont="1" applyBorder="1" applyAlignment="1">
      <alignment/>
    </xf>
    <xf numFmtId="165" fontId="5" fillId="0" borderId="80" xfId="41" applyNumberFormat="1" applyFont="1" applyFill="1" applyBorder="1" applyAlignment="1" applyProtection="1">
      <alignment horizontal="center"/>
      <protection/>
    </xf>
    <xf numFmtId="165" fontId="4" fillId="0" borderId="80" xfId="41" applyNumberFormat="1" applyFont="1" applyFill="1" applyBorder="1" applyAlignment="1" applyProtection="1">
      <alignment horizontal="center"/>
      <protection/>
    </xf>
    <xf numFmtId="165" fontId="5" fillId="0" borderId="80" xfId="41" applyNumberFormat="1" applyFont="1" applyFill="1" applyBorder="1" applyAlignment="1" applyProtection="1">
      <alignment horizontal="left" wrapText="1"/>
      <protection/>
    </xf>
    <xf numFmtId="165" fontId="4" fillId="0" borderId="80" xfId="41" applyNumberFormat="1" applyFont="1" applyFill="1" applyBorder="1" applyAlignment="1" applyProtection="1">
      <alignment horizontal="left" wrapText="1"/>
      <protection/>
    </xf>
    <xf numFmtId="165" fontId="5" fillId="0" borderId="83" xfId="41" applyNumberFormat="1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/>
    </xf>
    <xf numFmtId="165" fontId="4" fillId="0" borderId="81" xfId="41" applyNumberFormat="1" applyFont="1" applyFill="1" applyBorder="1" applyAlignment="1" applyProtection="1">
      <alignment horizontal="left" wrapText="1"/>
      <protection/>
    </xf>
    <xf numFmtId="165" fontId="4" fillId="0" borderId="82" xfId="41" applyNumberFormat="1" applyFont="1" applyFill="1" applyBorder="1" applyAlignment="1" applyProtection="1">
      <alignment horizontal="left" wrapText="1"/>
      <protection/>
    </xf>
    <xf numFmtId="165" fontId="4" fillId="0" borderId="86" xfId="41" applyNumberFormat="1" applyFont="1" applyFill="1" applyBorder="1" applyAlignment="1" applyProtection="1">
      <alignment horizontal="left" wrapText="1"/>
      <protection/>
    </xf>
    <xf numFmtId="165" fontId="5" fillId="0" borderId="81" xfId="41" applyNumberFormat="1" applyFont="1" applyFill="1" applyBorder="1" applyAlignment="1" applyProtection="1">
      <alignment horizontal="left" wrapText="1"/>
      <protection/>
    </xf>
    <xf numFmtId="0" fontId="4" fillId="0" borderId="81" xfId="0" applyFont="1" applyFill="1" applyBorder="1" applyAlignment="1">
      <alignment/>
    </xf>
    <xf numFmtId="165" fontId="5" fillId="0" borderId="28" xfId="0" applyNumberFormat="1" applyFont="1" applyBorder="1" applyAlignment="1">
      <alignment/>
    </xf>
    <xf numFmtId="0" fontId="4" fillId="0" borderId="80" xfId="0" applyFont="1" applyBorder="1" applyAlignment="1">
      <alignment/>
    </xf>
    <xf numFmtId="165" fontId="5" fillId="0" borderId="83" xfId="41" applyNumberFormat="1" applyFont="1" applyFill="1" applyBorder="1" applyAlignment="1" applyProtection="1">
      <alignment horizontal="left" wrapText="1"/>
      <protection/>
    </xf>
    <xf numFmtId="1" fontId="3" fillId="0" borderId="24" xfId="41" applyNumberFormat="1" applyFont="1" applyBorder="1" applyAlignment="1">
      <alignment/>
    </xf>
    <xf numFmtId="0" fontId="8" fillId="0" borderId="27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1" fontId="2" fillId="0" borderId="15" xfId="41" applyNumberFormat="1" applyFont="1" applyBorder="1" applyAlignment="1">
      <alignment/>
    </xf>
    <xf numFmtId="1" fontId="3" fillId="0" borderId="28" xfId="41" applyNumberFormat="1" applyFont="1" applyBorder="1" applyAlignment="1">
      <alignment/>
    </xf>
    <xf numFmtId="165" fontId="21" fillId="0" borderId="0" xfId="41" applyNumberFormat="1" applyFont="1" applyAlignment="1">
      <alignment/>
    </xf>
    <xf numFmtId="0" fontId="10" fillId="0" borderId="26" xfId="0" applyFont="1" applyBorder="1" applyAlignment="1">
      <alignment wrapText="1"/>
    </xf>
    <xf numFmtId="1" fontId="2" fillId="0" borderId="17" xfId="41" applyNumberFormat="1" applyFont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" fontId="3" fillId="0" borderId="13" xfId="41" applyNumberFormat="1" applyFont="1" applyBorder="1" applyAlignment="1">
      <alignment/>
    </xf>
    <xf numFmtId="1" fontId="3" fillId="0" borderId="70" xfId="41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1" fontId="2" fillId="0" borderId="13" xfId="41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" fontId="3" fillId="0" borderId="29" xfId="41" applyNumberFormat="1" applyFont="1" applyBorder="1" applyAlignment="1">
      <alignment/>
    </xf>
    <xf numFmtId="0" fontId="8" fillId="0" borderId="31" xfId="0" applyFont="1" applyBorder="1" applyAlignment="1">
      <alignment wrapText="1"/>
    </xf>
    <xf numFmtId="1" fontId="3" fillId="0" borderId="2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9" fillId="0" borderId="8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2"/>
    </xf>
    <xf numFmtId="0" fontId="4" fillId="25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25" borderId="15" xfId="0" applyFont="1" applyFill="1" applyBorder="1" applyAlignment="1">
      <alignment horizontal="left" indent="2"/>
    </xf>
    <xf numFmtId="166" fontId="4" fillId="0" borderId="28" xfId="41" applyNumberFormat="1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165" fontId="8" fillId="0" borderId="20" xfId="41" applyNumberFormat="1" applyFont="1" applyFill="1" applyBorder="1" applyAlignment="1">
      <alignment horizontal="center" vertical="center" wrapText="1"/>
    </xf>
    <xf numFmtId="166" fontId="5" fillId="0" borderId="70" xfId="41" applyNumberFormat="1" applyFont="1" applyFill="1" applyBorder="1" applyAlignment="1">
      <alignment/>
    </xf>
    <xf numFmtId="166" fontId="3" fillId="0" borderId="63" xfId="41" applyNumberFormat="1" applyFont="1" applyFill="1" applyBorder="1" applyAlignment="1">
      <alignment/>
    </xf>
    <xf numFmtId="166" fontId="3" fillId="0" borderId="18" xfId="41" applyNumberFormat="1" applyFont="1" applyFill="1" applyBorder="1" applyAlignment="1">
      <alignment/>
    </xf>
    <xf numFmtId="165" fontId="8" fillId="0" borderId="20" xfId="41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top" wrapText="1" indent="1"/>
    </xf>
    <xf numFmtId="3" fontId="2" fillId="0" borderId="20" xfId="0" applyNumberFormat="1" applyFont="1" applyFill="1" applyBorder="1" applyAlignment="1">
      <alignment/>
    </xf>
    <xf numFmtId="166" fontId="2" fillId="25" borderId="88" xfId="41" applyNumberFormat="1" applyFont="1" applyFill="1" applyBorder="1" applyAlignment="1">
      <alignment/>
    </xf>
    <xf numFmtId="166" fontId="2" fillId="25" borderId="0" xfId="41" applyNumberFormat="1" applyFont="1" applyFill="1" applyBorder="1" applyAlignment="1">
      <alignment horizontal="right"/>
    </xf>
    <xf numFmtId="166" fontId="2" fillId="25" borderId="32" xfId="41" applyNumberFormat="1" applyFont="1" applyFill="1" applyBorder="1" applyAlignment="1">
      <alignment horizontal="right"/>
    </xf>
    <xf numFmtId="166" fontId="2" fillId="25" borderId="25" xfId="41" applyNumberFormat="1" applyFont="1" applyFill="1" applyBorder="1" applyAlignment="1">
      <alignment/>
    </xf>
    <xf numFmtId="166" fontId="3" fillId="25" borderId="15" xfId="41" applyNumberFormat="1" applyFont="1" applyFill="1" applyBorder="1" applyAlignment="1">
      <alignment/>
    </xf>
    <xf numFmtId="166" fontId="3" fillId="25" borderId="18" xfId="41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5" fontId="4" fillId="25" borderId="80" xfId="41" applyNumberFormat="1" applyFont="1" applyFill="1" applyBorder="1" applyAlignment="1" applyProtection="1">
      <alignment/>
      <protection/>
    </xf>
    <xf numFmtId="0" fontId="5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left" wrapText="1" indent="1"/>
    </xf>
    <xf numFmtId="165" fontId="4" fillId="0" borderId="86" xfId="41" applyNumberFormat="1" applyFont="1" applyFill="1" applyBorder="1" applyAlignment="1" applyProtection="1">
      <alignment/>
      <protection/>
    </xf>
    <xf numFmtId="165" fontId="5" fillId="25" borderId="80" xfId="41" applyNumberFormat="1" applyFont="1" applyFill="1" applyBorder="1" applyAlignment="1" applyProtection="1">
      <alignment/>
      <protection/>
    </xf>
    <xf numFmtId="165" fontId="5" fillId="25" borderId="41" xfId="41" applyNumberFormat="1" applyFont="1" applyFill="1" applyBorder="1" applyAlignment="1" applyProtection="1">
      <alignment/>
      <protection/>
    </xf>
    <xf numFmtId="165" fontId="4" fillId="0" borderId="91" xfId="0" applyNumberFormat="1" applyFont="1" applyBorder="1" applyAlignment="1">
      <alignment/>
    </xf>
    <xf numFmtId="165" fontId="2" fillId="0" borderId="80" xfId="41" applyNumberFormat="1" applyFont="1" applyFill="1" applyBorder="1" applyAlignment="1" applyProtection="1">
      <alignment/>
      <protection/>
    </xf>
    <xf numFmtId="165" fontId="4" fillId="0" borderId="41" xfId="41" applyNumberFormat="1" applyFont="1" applyFill="1" applyBorder="1" applyAlignment="1" applyProtection="1">
      <alignment/>
      <protection/>
    </xf>
    <xf numFmtId="165" fontId="4" fillId="0" borderId="28" xfId="41" applyNumberFormat="1" applyFont="1" applyBorder="1" applyAlignment="1">
      <alignment/>
    </xf>
    <xf numFmtId="165" fontId="4" fillId="0" borderId="15" xfId="41" applyNumberFormat="1" applyFont="1" applyFill="1" applyBorder="1" applyAlignment="1" applyProtection="1">
      <alignment/>
      <protection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3" xfId="0" applyFont="1" applyFill="1" applyBorder="1" applyAlignment="1">
      <alignment/>
    </xf>
    <xf numFmtId="0" fontId="2" fillId="0" borderId="94" xfId="0" applyFont="1" applyBorder="1" applyAlignment="1">
      <alignment/>
    </xf>
    <xf numFmtId="0" fontId="3" fillId="0" borderId="31" xfId="0" applyFont="1" applyFill="1" applyBorder="1" applyAlignment="1">
      <alignment horizontal="left" vertical="top" wrapText="1" indent="4"/>
    </xf>
    <xf numFmtId="3" fontId="3" fillId="0" borderId="68" xfId="0" applyNumberFormat="1" applyFont="1" applyFill="1" applyBorder="1" applyAlignment="1">
      <alignment/>
    </xf>
    <xf numFmtId="0" fontId="3" fillId="0" borderId="65" xfId="0" applyFont="1" applyFill="1" applyBorder="1" applyAlignment="1">
      <alignment horizontal="left" vertical="top" wrapText="1" indent="1"/>
    </xf>
    <xf numFmtId="3" fontId="3" fillId="0" borderId="33" xfId="0" applyNumberFormat="1" applyFont="1" applyFill="1" applyBorder="1" applyAlignment="1">
      <alignment/>
    </xf>
    <xf numFmtId="0" fontId="2" fillId="0" borderId="68" xfId="0" applyFont="1" applyFill="1" applyBorder="1" applyAlignment="1">
      <alignment horizontal="center"/>
    </xf>
    <xf numFmtId="3" fontId="3" fillId="0" borderId="77" xfId="0" applyNumberFormat="1" applyFont="1" applyFill="1" applyBorder="1" applyAlignment="1">
      <alignment/>
    </xf>
    <xf numFmtId="1" fontId="2" fillId="25" borderId="29" xfId="41" applyNumberFormat="1" applyFont="1" applyFill="1" applyBorder="1" applyAlignment="1">
      <alignment/>
    </xf>
    <xf numFmtId="1" fontId="2" fillId="25" borderId="17" xfId="41" applyNumberFormat="1" applyFont="1" applyFill="1" applyBorder="1" applyAlignment="1">
      <alignment/>
    </xf>
    <xf numFmtId="1" fontId="2" fillId="25" borderId="15" xfId="41" applyNumberFormat="1" applyFont="1" applyFill="1" applyBorder="1" applyAlignment="1">
      <alignment/>
    </xf>
    <xf numFmtId="1" fontId="2" fillId="25" borderId="13" xfId="41" applyNumberFormat="1" applyFont="1" applyFill="1" applyBorder="1" applyAlignment="1">
      <alignment/>
    </xf>
    <xf numFmtId="1" fontId="2" fillId="25" borderId="25" xfId="41" applyNumberFormat="1" applyFont="1" applyFill="1" applyBorder="1" applyAlignment="1">
      <alignment/>
    </xf>
    <xf numFmtId="1" fontId="2" fillId="25" borderId="28" xfId="41" applyNumberFormat="1" applyFont="1" applyFill="1" applyBorder="1" applyAlignment="1">
      <alignment/>
    </xf>
    <xf numFmtId="0" fontId="3" fillId="25" borderId="28" xfId="0" applyFont="1" applyFill="1" applyBorder="1" applyAlignment="1">
      <alignment vertical="center" wrapText="1"/>
    </xf>
    <xf numFmtId="1" fontId="3" fillId="0" borderId="35" xfId="41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left" wrapText="1" indent="1"/>
    </xf>
    <xf numFmtId="165" fontId="5" fillId="0" borderId="15" xfId="41" applyNumberFormat="1" applyFont="1" applyFill="1" applyBorder="1" applyAlignment="1" applyProtection="1">
      <alignment/>
      <protection/>
    </xf>
    <xf numFmtId="165" fontId="5" fillId="0" borderId="28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 horizontal="center"/>
      <protection/>
    </xf>
    <xf numFmtId="0" fontId="4" fillId="0" borderId="46" xfId="0" applyFont="1" applyBorder="1" applyAlignment="1">
      <alignment horizontal="left" wrapText="1" indent="4"/>
    </xf>
    <xf numFmtId="165" fontId="4" fillId="0" borderId="41" xfId="41" applyNumberFormat="1" applyFont="1" applyFill="1" applyBorder="1" applyAlignment="1" applyProtection="1">
      <alignment horizontal="center"/>
      <protection/>
    </xf>
    <xf numFmtId="165" fontId="4" fillId="0" borderId="57" xfId="41" applyNumberFormat="1" applyFont="1" applyFill="1" applyBorder="1" applyAlignment="1" applyProtection="1">
      <alignment/>
      <protection/>
    </xf>
    <xf numFmtId="165" fontId="4" fillId="0" borderId="70" xfId="0" applyNumberFormat="1" applyFont="1" applyBorder="1" applyAlignment="1">
      <alignment/>
    </xf>
    <xf numFmtId="165" fontId="5" fillId="0" borderId="43" xfId="41" applyNumberFormat="1" applyFont="1" applyFill="1" applyBorder="1" applyAlignment="1" applyProtection="1">
      <alignment horizontal="left" wrapText="1"/>
      <protection/>
    </xf>
    <xf numFmtId="0" fontId="4" fillId="0" borderId="46" xfId="0" applyFont="1" applyBorder="1" applyAlignment="1">
      <alignment horizontal="left" wrapText="1"/>
    </xf>
    <xf numFmtId="165" fontId="4" fillId="0" borderId="41" xfId="41" applyNumberFormat="1" applyFont="1" applyFill="1" applyBorder="1" applyAlignment="1" applyProtection="1">
      <alignment horizontal="left" wrapText="1"/>
      <protection/>
    </xf>
    <xf numFmtId="0" fontId="12" fillId="0" borderId="69" xfId="0" applyFont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3" fontId="2" fillId="25" borderId="25" xfId="0" applyNumberFormat="1" applyFont="1" applyFill="1" applyBorder="1" applyAlignment="1">
      <alignment/>
    </xf>
    <xf numFmtId="166" fontId="4" fillId="0" borderId="70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4" fillId="25" borderId="14" xfId="41" applyNumberFormat="1" applyFont="1" applyFill="1" applyBorder="1" applyAlignment="1">
      <alignment/>
    </xf>
    <xf numFmtId="166" fontId="4" fillId="25" borderId="18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5" fillId="0" borderId="30" xfId="41" applyNumberFormat="1" applyFont="1" applyFill="1" applyBorder="1" applyAlignment="1">
      <alignment/>
    </xf>
    <xf numFmtId="166" fontId="5" fillId="25" borderId="14" xfId="41" applyNumberFormat="1" applyFont="1" applyFill="1" applyBorder="1" applyAlignment="1">
      <alignment/>
    </xf>
    <xf numFmtId="166" fontId="22" fillId="0" borderId="0" xfId="0" applyNumberFormat="1" applyFont="1" applyAlignment="1">
      <alignment/>
    </xf>
    <xf numFmtId="166" fontId="22" fillId="0" borderId="0" xfId="41" applyNumberFormat="1" applyFont="1" applyAlignment="1">
      <alignment/>
    </xf>
    <xf numFmtId="166" fontId="2" fillId="0" borderId="63" xfId="41" applyNumberFormat="1" applyFont="1" applyBorder="1" applyAlignment="1">
      <alignment/>
    </xf>
    <xf numFmtId="166" fontId="2" fillId="0" borderId="13" xfId="41" applyNumberFormat="1" applyFont="1" applyBorder="1" applyAlignment="1">
      <alignment/>
    </xf>
    <xf numFmtId="0" fontId="2" fillId="0" borderId="13" xfId="0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166" fontId="4" fillId="0" borderId="17" xfId="41" applyNumberFormat="1" applyFont="1" applyBorder="1" applyAlignment="1">
      <alignment horizontal="center" vertical="center"/>
    </xf>
    <xf numFmtId="166" fontId="4" fillId="0" borderId="58" xfId="41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wrapText="1"/>
    </xf>
    <xf numFmtId="166" fontId="4" fillId="0" borderId="25" xfId="0" applyNumberFormat="1" applyFont="1" applyBorder="1" applyAlignment="1">
      <alignment/>
    </xf>
    <xf numFmtId="166" fontId="4" fillId="0" borderId="33" xfId="0" applyNumberFormat="1" applyFont="1" applyBorder="1" applyAlignment="1">
      <alignment/>
    </xf>
    <xf numFmtId="166" fontId="5" fillId="25" borderId="16" xfId="41" applyNumberFormat="1" applyFont="1" applyFill="1" applyBorder="1" applyAlignment="1">
      <alignment/>
    </xf>
    <xf numFmtId="1" fontId="3" fillId="0" borderId="30" xfId="41" applyNumberFormat="1" applyFont="1" applyBorder="1" applyAlignment="1">
      <alignment/>
    </xf>
    <xf numFmtId="1" fontId="2" fillId="0" borderId="24" xfId="41" applyNumberFormat="1" applyFont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0" fillId="0" borderId="2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3" fontId="3" fillId="0" borderId="35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5" xfId="0" applyFont="1" applyFill="1" applyBorder="1" applyAlignment="1">
      <alignment horizontal="center"/>
    </xf>
    <xf numFmtId="0" fontId="7" fillId="25" borderId="32" xfId="0" applyFont="1" applyFill="1" applyBorder="1" applyAlignment="1">
      <alignment horizontal="center"/>
    </xf>
    <xf numFmtId="3" fontId="3" fillId="25" borderId="15" xfId="0" applyNumberFormat="1" applyFont="1" applyFill="1" applyBorder="1" applyAlignment="1">
      <alignment/>
    </xf>
    <xf numFmtId="3" fontId="2" fillId="25" borderId="15" xfId="0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166" fontId="4" fillId="0" borderId="14" xfId="41" applyNumberFormat="1" applyFont="1" applyFill="1" applyBorder="1" applyAlignment="1">
      <alignment/>
    </xf>
    <xf numFmtId="0" fontId="4" fillId="0" borderId="81" xfId="0" applyFont="1" applyBorder="1" applyAlignment="1">
      <alignment horizontal="left" wrapText="1" indent="1"/>
    </xf>
    <xf numFmtId="164" fontId="0" fillId="0" borderId="81" xfId="41" applyFill="1" applyBorder="1" applyAlignment="1" applyProtection="1">
      <alignment horizontal="left" indent="3"/>
      <protection/>
    </xf>
    <xf numFmtId="0" fontId="4" fillId="0" borderId="13" xfId="0" applyFont="1" applyBorder="1" applyAlignment="1">
      <alignment horizontal="left" indent="3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 wrapText="1"/>
    </xf>
    <xf numFmtId="165" fontId="4" fillId="0" borderId="13" xfId="41" applyNumberFormat="1" applyFont="1" applyFill="1" applyBorder="1" applyAlignment="1" applyProtection="1">
      <alignment/>
      <protection/>
    </xf>
    <xf numFmtId="165" fontId="4" fillId="25" borderId="41" xfId="41" applyNumberFormat="1" applyFont="1" applyFill="1" applyBorder="1" applyAlignment="1" applyProtection="1">
      <alignment/>
      <protection/>
    </xf>
    <xf numFmtId="165" fontId="5" fillId="0" borderId="98" xfId="41" applyNumberFormat="1" applyFont="1" applyFill="1" applyBorder="1" applyAlignment="1" applyProtection="1">
      <alignment/>
      <protection/>
    </xf>
    <xf numFmtId="0" fontId="4" fillId="0" borderId="99" xfId="0" applyFont="1" applyBorder="1" applyAlignment="1">
      <alignment horizontal="left" wrapText="1" indent="1"/>
    </xf>
    <xf numFmtId="165" fontId="4" fillId="0" borderId="43" xfId="41" applyNumberFormat="1" applyFont="1" applyFill="1" applyBorder="1" applyAlignment="1" applyProtection="1">
      <alignment/>
      <protection/>
    </xf>
    <xf numFmtId="0" fontId="4" fillId="0" borderId="100" xfId="0" applyFont="1" applyBorder="1" applyAlignment="1">
      <alignment horizontal="left" wrapText="1" indent="1"/>
    </xf>
    <xf numFmtId="0" fontId="5" fillId="0" borderId="101" xfId="0" applyFont="1" applyBorder="1" applyAlignment="1">
      <alignment horizontal="center" wrapText="1"/>
    </xf>
    <xf numFmtId="165" fontId="5" fillId="0" borderId="82" xfId="41" applyNumberFormat="1" applyFont="1" applyFill="1" applyBorder="1" applyAlignment="1" applyProtection="1">
      <alignment/>
      <protection/>
    </xf>
    <xf numFmtId="0" fontId="4" fillId="0" borderId="47" xfId="0" applyFont="1" applyBorder="1" applyAlignment="1">
      <alignment horizontal="left" wrapText="1" indent="1"/>
    </xf>
    <xf numFmtId="165" fontId="4" fillId="0" borderId="83" xfId="41" applyNumberFormat="1" applyFont="1" applyFill="1" applyBorder="1" applyAlignment="1" applyProtection="1">
      <alignment/>
      <protection/>
    </xf>
    <xf numFmtId="165" fontId="4" fillId="0" borderId="102" xfId="0" applyNumberFormat="1" applyFont="1" applyBorder="1" applyAlignment="1">
      <alignment/>
    </xf>
    <xf numFmtId="165" fontId="4" fillId="0" borderId="56" xfId="41" applyNumberFormat="1" applyFont="1" applyFill="1" applyBorder="1" applyAlignment="1" applyProtection="1">
      <alignment/>
      <protection/>
    </xf>
    <xf numFmtId="165" fontId="5" fillId="0" borderId="103" xfId="41" applyNumberFormat="1" applyFont="1" applyFill="1" applyBorder="1" applyAlignment="1" applyProtection="1">
      <alignment/>
      <protection/>
    </xf>
    <xf numFmtId="165" fontId="5" fillId="0" borderId="104" xfId="41" applyNumberFormat="1" applyFont="1" applyFill="1" applyBorder="1" applyAlignment="1" applyProtection="1">
      <alignment/>
      <protection/>
    </xf>
    <xf numFmtId="165" fontId="5" fillId="0" borderId="81" xfId="41" applyNumberFormat="1" applyFont="1" applyFill="1" applyBorder="1" applyAlignment="1" applyProtection="1">
      <alignment horizontal="center"/>
      <protection/>
    </xf>
    <xf numFmtId="165" fontId="5" fillId="0" borderId="43" xfId="41" applyNumberFormat="1" applyFont="1" applyFill="1" applyBorder="1" applyAlignment="1" applyProtection="1">
      <alignment horizontal="center"/>
      <protection/>
    </xf>
    <xf numFmtId="165" fontId="4" fillId="0" borderId="55" xfId="41" applyNumberFormat="1" applyFont="1" applyFill="1" applyBorder="1" applyAlignment="1" applyProtection="1">
      <alignment horizontal="left" wrapText="1"/>
      <protection/>
    </xf>
    <xf numFmtId="165" fontId="5" fillId="0" borderId="28" xfId="41" applyNumberFormat="1" applyFont="1" applyFill="1" applyBorder="1" applyAlignment="1" applyProtection="1">
      <alignment horizontal="left" wrapText="1"/>
      <protection/>
    </xf>
    <xf numFmtId="165" fontId="4" fillId="0" borderId="28" xfId="41" applyNumberFormat="1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>
      <alignment wrapText="1"/>
    </xf>
    <xf numFmtId="1" fontId="2" fillId="0" borderId="12" xfId="0" applyNumberFormat="1" applyFont="1" applyBorder="1" applyAlignment="1">
      <alignment horizontal="center" vertical="center"/>
    </xf>
    <xf numFmtId="166" fontId="3" fillId="0" borderId="58" xfId="41" applyNumberFormat="1" applyFont="1" applyBorder="1" applyAlignment="1">
      <alignment/>
    </xf>
    <xf numFmtId="166" fontId="2" fillId="25" borderId="17" xfId="41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2" fillId="0" borderId="61" xfId="0" applyFont="1" applyBorder="1" applyAlignment="1">
      <alignment wrapText="1"/>
    </xf>
    <xf numFmtId="166" fontId="2" fillId="0" borderId="14" xfId="41" applyNumberFormat="1" applyFont="1" applyBorder="1" applyAlignment="1">
      <alignment/>
    </xf>
    <xf numFmtId="1" fontId="2" fillId="0" borderId="19" xfId="0" applyNumberFormat="1" applyFont="1" applyBorder="1" applyAlignment="1">
      <alignment horizontal="center" vertical="center"/>
    </xf>
    <xf numFmtId="0" fontId="2" fillId="0" borderId="61" xfId="0" applyFont="1" applyFill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 wrapText="1"/>
    </xf>
    <xf numFmtId="166" fontId="3" fillId="0" borderId="22" xfId="41" applyNumberFormat="1" applyFont="1" applyBorder="1" applyAlignment="1">
      <alignment wrapText="1"/>
    </xf>
    <xf numFmtId="1" fontId="3" fillId="0" borderId="58" xfId="41" applyNumberFormat="1" applyFont="1" applyBorder="1" applyAlignment="1">
      <alignment/>
    </xf>
    <xf numFmtId="1" fontId="3" fillId="0" borderId="22" xfId="41" applyNumberFormat="1" applyFont="1" applyBorder="1" applyAlignment="1">
      <alignment/>
    </xf>
    <xf numFmtId="1" fontId="3" fillId="0" borderId="77" xfId="0" applyNumberFormat="1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105" xfId="0" applyFont="1" applyBorder="1" applyAlignment="1">
      <alignment horizontal="center" vertical="center" wrapText="1"/>
    </xf>
    <xf numFmtId="1" fontId="9" fillId="0" borderId="35" xfId="41" applyNumberFormat="1" applyFont="1" applyFill="1" applyBorder="1" applyAlignment="1">
      <alignment horizontal="center" vertical="center" wrapText="1"/>
    </xf>
    <xf numFmtId="1" fontId="9" fillId="0" borderId="71" xfId="41" applyNumberFormat="1" applyFont="1" applyFill="1" applyBorder="1" applyAlignment="1">
      <alignment horizontal="center" vertical="center" wrapText="1"/>
    </xf>
    <xf numFmtId="1" fontId="9" fillId="0" borderId="70" xfId="4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4" fillId="0" borderId="110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wrapText="1"/>
    </xf>
    <xf numFmtId="165" fontId="8" fillId="0" borderId="15" xfId="41" applyNumberFormat="1" applyFont="1" applyFill="1" applyBorder="1" applyAlignment="1">
      <alignment horizontal="center" vertical="center" wrapText="1"/>
    </xf>
    <xf numFmtId="165" fontId="8" fillId="0" borderId="30" xfId="41" applyNumberFormat="1" applyFont="1" applyFill="1" applyBorder="1" applyAlignment="1">
      <alignment horizontal="center" vertical="center" wrapText="1"/>
    </xf>
    <xf numFmtId="165" fontId="8" fillId="0" borderId="28" xfId="41" applyNumberFormat="1" applyFont="1" applyFill="1" applyBorder="1" applyAlignment="1">
      <alignment horizontal="center" vertical="center" wrapText="1"/>
    </xf>
    <xf numFmtId="165" fontId="8" fillId="0" borderId="33" xfId="41" applyNumberFormat="1" applyFont="1" applyFill="1" applyBorder="1" applyAlignment="1">
      <alignment horizontal="center" vertical="center" wrapText="1"/>
    </xf>
    <xf numFmtId="165" fontId="8" fillId="0" borderId="78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32" xfId="41" applyNumberFormat="1" applyFont="1" applyFill="1" applyBorder="1" applyAlignment="1">
      <alignment horizontal="center" vertical="center" wrapText="1"/>
    </xf>
    <xf numFmtId="165" fontId="8" fillId="0" borderId="105" xfId="41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65" fontId="8" fillId="0" borderId="112" xfId="4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1" applyNumberFormat="1" applyFont="1" applyFill="1" applyBorder="1" applyAlignment="1">
      <alignment horizontal="center" vertical="center"/>
    </xf>
    <xf numFmtId="165" fontId="8" fillId="0" borderId="17" xfId="41" applyNumberFormat="1" applyFont="1" applyFill="1" applyBorder="1" applyAlignment="1">
      <alignment horizontal="center" vertical="center" wrapText="1"/>
    </xf>
    <xf numFmtId="165" fontId="8" fillId="0" borderId="20" xfId="41" applyNumberFormat="1" applyFont="1" applyFill="1" applyBorder="1" applyAlignment="1">
      <alignment horizontal="center" vertical="center" wrapText="1"/>
    </xf>
    <xf numFmtId="1" fontId="14" fillId="0" borderId="35" xfId="41" applyNumberFormat="1" applyFont="1" applyFill="1" applyBorder="1" applyAlignment="1">
      <alignment horizontal="center" vertical="center" wrapText="1"/>
    </xf>
    <xf numFmtId="1" fontId="14" fillId="0" borderId="71" xfId="41" applyNumberFormat="1" applyFont="1" applyFill="1" applyBorder="1" applyAlignment="1">
      <alignment horizontal="center" vertical="center" wrapText="1"/>
    </xf>
    <xf numFmtId="1" fontId="14" fillId="0" borderId="70" xfId="41" applyNumberFormat="1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9" fillId="0" borderId="78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4" fillId="0" borderId="59" xfId="0" applyFont="1" applyBorder="1" applyAlignment="1">
      <alignment horizontal="center" wrapText="1"/>
    </xf>
    <xf numFmtId="0" fontId="14" fillId="0" borderId="113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5" fillId="0" borderId="81" xfId="0" applyFont="1" applyBorder="1" applyAlignment="1">
      <alignment horizontal="left" wrapText="1"/>
    </xf>
    <xf numFmtId="0" fontId="5" fillId="0" borderId="116" xfId="0" applyFont="1" applyBorder="1" applyAlignment="1">
      <alignment horizontal="left" wrapText="1"/>
    </xf>
    <xf numFmtId="0" fontId="5" fillId="0" borderId="57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/>
    </xf>
    <xf numFmtId="0" fontId="5" fillId="0" borderId="99" xfId="0" applyFont="1" applyBorder="1" applyAlignment="1">
      <alignment horizontal="left" wrapText="1"/>
    </xf>
    <xf numFmtId="0" fontId="5" fillId="0" borderId="96" xfId="0" applyFont="1" applyBorder="1" applyAlignment="1">
      <alignment horizontal="left" wrapText="1"/>
    </xf>
    <xf numFmtId="0" fontId="5" fillId="0" borderId="97" xfId="0" applyFont="1" applyBorder="1" applyAlignment="1">
      <alignment horizontal="left" wrapText="1"/>
    </xf>
    <xf numFmtId="0" fontId="5" fillId="0" borderId="90" xfId="0" applyFont="1" applyBorder="1" applyAlignment="1">
      <alignment horizontal="left" wrapText="1"/>
    </xf>
    <xf numFmtId="0" fontId="5" fillId="0" borderId="52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5" fillId="0" borderId="117" xfId="0" applyFont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0" fontId="5" fillId="0" borderId="4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77" xfId="0" applyFont="1" applyBorder="1" applyAlignment="1">
      <alignment/>
    </xf>
    <xf numFmtId="0" fontId="20" fillId="0" borderId="0" xfId="0" applyFont="1" applyAlignment="1">
      <alignment horizontal="left"/>
    </xf>
    <xf numFmtId="0" fontId="3" fillId="0" borderId="6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/>
    </xf>
    <xf numFmtId="0" fontId="20" fillId="0" borderId="3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35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2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 shrinkToFit="1"/>
    </xf>
    <xf numFmtId="0" fontId="5" fillId="0" borderId="12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4.00390625" style="68" customWidth="1"/>
    <col min="2" max="2" width="18.8515625" style="58" customWidth="1"/>
    <col min="3" max="3" width="48.140625" style="58" customWidth="1"/>
    <col min="4" max="4" width="17.7109375" style="69" customWidth="1"/>
    <col min="5" max="5" width="16.421875" style="69" customWidth="1"/>
    <col min="6" max="16384" width="9.140625" style="58" customWidth="1"/>
  </cols>
  <sheetData>
    <row r="1" spans="1:7" ht="30.75" thickBot="1">
      <c r="A1" s="55" t="s">
        <v>27</v>
      </c>
      <c r="B1" s="56" t="s">
        <v>175</v>
      </c>
      <c r="C1" s="56" t="s">
        <v>28</v>
      </c>
      <c r="D1" s="150" t="s">
        <v>175</v>
      </c>
      <c r="E1" s="239"/>
      <c r="F1" s="57"/>
      <c r="G1" s="57"/>
    </row>
    <row r="2" spans="1:7" ht="15">
      <c r="A2" s="71" t="s">
        <v>29</v>
      </c>
      <c r="B2" s="72"/>
      <c r="C2" s="73" t="s">
        <v>30</v>
      </c>
      <c r="D2" s="74"/>
      <c r="E2" s="239"/>
      <c r="F2" s="57"/>
      <c r="G2" s="57"/>
    </row>
    <row r="3" spans="1:7" ht="13.5">
      <c r="A3" s="519" t="s">
        <v>39</v>
      </c>
      <c r="B3" s="154">
        <v>1211650</v>
      </c>
      <c r="C3" s="154" t="s">
        <v>31</v>
      </c>
      <c r="D3" s="156">
        <v>1089112</v>
      </c>
      <c r="E3" s="240"/>
      <c r="F3" s="57"/>
      <c r="G3" s="57"/>
    </row>
    <row r="4" spans="1:7" ht="13.5">
      <c r="A4" s="520" t="s">
        <v>322</v>
      </c>
      <c r="B4" s="155">
        <v>1063462</v>
      </c>
      <c r="C4" s="154" t="s">
        <v>106</v>
      </c>
      <c r="D4" s="156">
        <v>314514</v>
      </c>
      <c r="E4" s="240"/>
      <c r="F4" s="57"/>
      <c r="G4" s="57"/>
    </row>
    <row r="5" spans="1:7" ht="13.5">
      <c r="A5" s="520" t="s">
        <v>235</v>
      </c>
      <c r="B5" s="155">
        <v>674158</v>
      </c>
      <c r="C5" s="155" t="s">
        <v>41</v>
      </c>
      <c r="D5" s="156">
        <v>1381880</v>
      </c>
      <c r="E5" s="240"/>
      <c r="F5" s="57"/>
      <c r="G5" s="57"/>
    </row>
    <row r="6" spans="1:7" ht="13.5">
      <c r="A6" s="520" t="s">
        <v>331</v>
      </c>
      <c r="B6" s="155">
        <v>111532</v>
      </c>
      <c r="C6" s="155" t="s">
        <v>332</v>
      </c>
      <c r="D6" s="156">
        <v>61314</v>
      </c>
      <c r="E6" s="240"/>
      <c r="F6" s="57"/>
      <c r="G6" s="57"/>
    </row>
    <row r="7" spans="1:7" ht="13.5">
      <c r="A7" s="520" t="s">
        <v>337</v>
      </c>
      <c r="B7" s="155">
        <v>15580</v>
      </c>
      <c r="C7" s="155" t="s">
        <v>333</v>
      </c>
      <c r="D7" s="156">
        <v>82905</v>
      </c>
      <c r="E7" s="240"/>
      <c r="F7" s="57"/>
      <c r="G7" s="57"/>
    </row>
    <row r="8" spans="1:7" ht="13.5">
      <c r="A8" s="59" t="s">
        <v>327</v>
      </c>
      <c r="B8" s="157">
        <v>0</v>
      </c>
      <c r="C8" s="155" t="s">
        <v>326</v>
      </c>
      <c r="D8" s="156">
        <v>22880</v>
      </c>
      <c r="E8" s="240"/>
      <c r="F8" s="57"/>
      <c r="G8" s="57"/>
    </row>
    <row r="9" spans="1:7" ht="13.5">
      <c r="A9" s="59" t="s">
        <v>323</v>
      </c>
      <c r="B9" s="155">
        <v>36330</v>
      </c>
      <c r="C9" s="155" t="s">
        <v>32</v>
      </c>
      <c r="D9" s="156">
        <v>123773</v>
      </c>
      <c r="E9" s="240"/>
      <c r="F9" s="57"/>
      <c r="G9" s="57"/>
    </row>
    <row r="10" spans="1:7" ht="13.5">
      <c r="A10" s="59" t="s">
        <v>40</v>
      </c>
      <c r="B10" s="155">
        <v>0</v>
      </c>
      <c r="C10" s="155" t="s">
        <v>329</v>
      </c>
      <c r="D10" s="156">
        <v>0</v>
      </c>
      <c r="E10" s="240"/>
      <c r="F10" s="57"/>
      <c r="G10" s="57"/>
    </row>
    <row r="11" spans="1:7" ht="27.75">
      <c r="A11" s="62" t="s">
        <v>35</v>
      </c>
      <c r="B11" s="158">
        <f>SUM(B3:B10)</f>
        <v>3112712</v>
      </c>
      <c r="C11" s="155" t="s">
        <v>394</v>
      </c>
      <c r="D11" s="156">
        <v>36334</v>
      </c>
      <c r="E11" s="240"/>
      <c r="F11" s="57"/>
      <c r="G11" s="57"/>
    </row>
    <row r="12" spans="1:7" ht="15">
      <c r="A12" s="241"/>
      <c r="B12" s="242"/>
      <c r="C12" s="159" t="s">
        <v>33</v>
      </c>
      <c r="D12" s="160">
        <f>SUM(D3:D11)</f>
        <v>3112712</v>
      </c>
      <c r="E12" s="243"/>
      <c r="F12" s="57"/>
      <c r="G12" s="57"/>
    </row>
    <row r="13" spans="1:7" ht="15">
      <c r="A13" s="518"/>
      <c r="B13" s="155"/>
      <c r="C13" s="159"/>
      <c r="D13" s="161"/>
      <c r="E13" s="245"/>
      <c r="F13" s="57"/>
      <c r="G13" s="57"/>
    </row>
    <row r="14" spans="1:8" ht="15">
      <c r="A14" s="244" t="s">
        <v>36</v>
      </c>
      <c r="B14" s="157"/>
      <c r="C14" s="162" t="s">
        <v>34</v>
      </c>
      <c r="D14" s="163"/>
      <c r="E14" s="247"/>
      <c r="F14" s="57"/>
      <c r="G14" s="164"/>
      <c r="H14" s="165"/>
    </row>
    <row r="15" spans="1:8" ht="13.5">
      <c r="A15" s="246" t="s">
        <v>336</v>
      </c>
      <c r="B15" s="155">
        <v>211216</v>
      </c>
      <c r="C15" s="155" t="s">
        <v>324</v>
      </c>
      <c r="D15" s="156">
        <v>158358</v>
      </c>
      <c r="E15" s="240"/>
      <c r="F15" s="57"/>
      <c r="G15" s="164"/>
      <c r="H15" s="165"/>
    </row>
    <row r="16" spans="1:7" ht="13.5">
      <c r="A16" s="520" t="s">
        <v>334</v>
      </c>
      <c r="B16" s="155">
        <v>0</v>
      </c>
      <c r="C16" s="155" t="s">
        <v>176</v>
      </c>
      <c r="D16" s="156">
        <v>268211</v>
      </c>
      <c r="E16" s="240"/>
      <c r="F16" s="57"/>
      <c r="G16" s="57"/>
    </row>
    <row r="17" spans="1:7" ht="13.5">
      <c r="A17" s="520" t="s">
        <v>335</v>
      </c>
      <c r="B17" s="155"/>
      <c r="C17" s="155" t="s">
        <v>395</v>
      </c>
      <c r="D17" s="156">
        <v>58550</v>
      </c>
      <c r="E17" s="240"/>
      <c r="F17" s="57"/>
      <c r="G17" s="57"/>
    </row>
    <row r="18" spans="1:7" ht="13.5">
      <c r="A18" s="59" t="s">
        <v>328</v>
      </c>
      <c r="B18" s="155">
        <v>1000</v>
      </c>
      <c r="C18" s="157" t="s">
        <v>208</v>
      </c>
      <c r="D18" s="156">
        <v>455498</v>
      </c>
      <c r="E18" s="240"/>
      <c r="F18" s="57"/>
      <c r="G18" s="57"/>
    </row>
    <row r="19" spans="1:7" ht="13.5">
      <c r="A19" s="59" t="s">
        <v>325</v>
      </c>
      <c r="B19" s="155">
        <v>731234</v>
      </c>
      <c r="C19" s="155" t="s">
        <v>330</v>
      </c>
      <c r="D19" s="156">
        <v>2833</v>
      </c>
      <c r="E19" s="240"/>
      <c r="F19" s="57"/>
      <c r="G19" s="57"/>
    </row>
    <row r="20" spans="1:7" ht="13.5">
      <c r="A20" s="59" t="s">
        <v>107</v>
      </c>
      <c r="B20" s="155">
        <v>0</v>
      </c>
      <c r="C20" s="60" t="s">
        <v>209</v>
      </c>
      <c r="D20" s="61">
        <v>0</v>
      </c>
      <c r="E20" s="240"/>
      <c r="F20" s="57"/>
      <c r="G20" s="57"/>
    </row>
    <row r="21" spans="1:7" ht="15.75" thickBot="1">
      <c r="A21" s="62" t="s">
        <v>210</v>
      </c>
      <c r="B21" s="70">
        <f>SUM(B14:B20)</f>
        <v>943450</v>
      </c>
      <c r="C21" s="159" t="s">
        <v>37</v>
      </c>
      <c r="D21" s="295">
        <f>SUM(D15:D20)</f>
        <v>943450</v>
      </c>
      <c r="E21" s="248"/>
      <c r="F21" s="57"/>
      <c r="G21" s="57"/>
    </row>
    <row r="22" spans="1:7" s="67" customFormat="1" ht="15.75" thickBot="1">
      <c r="A22" s="55" t="s">
        <v>38</v>
      </c>
      <c r="B22" s="63">
        <f>SUM(B11+B21)</f>
        <v>4056162</v>
      </c>
      <c r="C22" s="64" t="s">
        <v>38</v>
      </c>
      <c r="D22" s="65">
        <f>SUM(D12+D21)</f>
        <v>4056162</v>
      </c>
      <c r="E22" s="249"/>
      <c r="F22" s="66"/>
      <c r="G22" s="66"/>
    </row>
    <row r="24" spans="3:4" ht="18.75">
      <c r="C24" s="529"/>
      <c r="D24" s="530"/>
    </row>
  </sheetData>
  <sheetProtection/>
  <printOptions/>
  <pageMargins left="0.7874015748031497" right="0.15748031496062992" top="1.141732283464567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költségvetési mérlege közgazdasági tagolásban
2016. év&amp;R&amp;"Book Antiqua,Félkövér"1.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B24" sqref="B23:B24"/>
    </sheetView>
  </sheetViews>
  <sheetFormatPr defaultColWidth="9.140625" defaultRowHeight="12.75"/>
  <cols>
    <col min="1" max="1" width="4.421875" style="123" customWidth="1"/>
    <col min="2" max="2" width="72.7109375" style="124" customWidth="1"/>
    <col min="3" max="3" width="13.57421875" style="38" customWidth="1"/>
    <col min="4" max="4" width="12.00390625" style="3" customWidth="1"/>
    <col min="5" max="5" width="12.421875" style="3" customWidth="1"/>
    <col min="6" max="11" width="9.140625" style="3" customWidth="1"/>
    <col min="12" max="12" width="9.140625" style="47" customWidth="1"/>
    <col min="13" max="16384" width="9.140625" style="3" customWidth="1"/>
  </cols>
  <sheetData>
    <row r="1" spans="1:5" ht="45.75" thickBot="1">
      <c r="A1" s="102" t="s">
        <v>14</v>
      </c>
      <c r="B1" s="103" t="s">
        <v>56</v>
      </c>
      <c r="C1" s="401" t="s">
        <v>391</v>
      </c>
      <c r="D1" s="177" t="s">
        <v>216</v>
      </c>
      <c r="E1" s="379" t="s">
        <v>217</v>
      </c>
    </row>
    <row r="2" spans="1:5" ht="16.5" customHeight="1">
      <c r="A2" s="693" t="s">
        <v>59</v>
      </c>
      <c r="B2" s="694"/>
      <c r="C2" s="695"/>
      <c r="D2" s="175"/>
      <c r="E2" s="411"/>
    </row>
    <row r="3" spans="1:5" s="47" customFormat="1" ht="16.5">
      <c r="A3" s="104"/>
      <c r="B3" s="105"/>
      <c r="C3" s="402"/>
      <c r="D3" s="42"/>
      <c r="E3" s="396"/>
    </row>
    <row r="4" spans="1:5" s="47" customFormat="1" ht="15">
      <c r="A4" s="104">
        <v>1</v>
      </c>
      <c r="B4" s="106" t="s">
        <v>197</v>
      </c>
      <c r="C4" s="481">
        <f>SUM(C5:C16)</f>
        <v>51588</v>
      </c>
      <c r="D4" s="481">
        <f>SUM(D5:D16)</f>
        <v>46010</v>
      </c>
      <c r="E4" s="482">
        <f>C4-D4</f>
        <v>5578</v>
      </c>
    </row>
    <row r="5" spans="1:5" s="47" customFormat="1" ht="16.5">
      <c r="A5" s="104"/>
      <c r="B5" s="108" t="s">
        <v>468</v>
      </c>
      <c r="C5" s="477">
        <v>1800</v>
      </c>
      <c r="D5" s="402">
        <v>0</v>
      </c>
      <c r="E5" s="563">
        <f aca="true" t="shared" si="0" ref="E5:E16">C5-D5</f>
        <v>1800</v>
      </c>
    </row>
    <row r="6" spans="1:5" s="47" customFormat="1" ht="33">
      <c r="A6" s="104"/>
      <c r="B6" s="108" t="s">
        <v>467</v>
      </c>
      <c r="C6" s="477">
        <v>2000</v>
      </c>
      <c r="D6" s="402">
        <v>0</v>
      </c>
      <c r="E6" s="563">
        <f t="shared" si="0"/>
        <v>2000</v>
      </c>
    </row>
    <row r="7" spans="1:5" s="47" customFormat="1" ht="16.5">
      <c r="A7" s="104"/>
      <c r="B7" s="108" t="s">
        <v>422</v>
      </c>
      <c r="C7" s="477">
        <v>19500</v>
      </c>
      <c r="D7" s="402">
        <v>19500</v>
      </c>
      <c r="E7" s="563">
        <f t="shared" si="0"/>
        <v>0</v>
      </c>
    </row>
    <row r="8" spans="1:5" s="47" customFormat="1" ht="16.5">
      <c r="A8" s="104"/>
      <c r="B8" s="108" t="s">
        <v>466</v>
      </c>
      <c r="C8" s="477">
        <v>2400</v>
      </c>
      <c r="D8" s="402">
        <v>2400</v>
      </c>
      <c r="E8" s="563">
        <f t="shared" si="0"/>
        <v>0</v>
      </c>
    </row>
    <row r="9" spans="1:5" s="47" customFormat="1" ht="33">
      <c r="A9" s="104"/>
      <c r="B9" s="108" t="s">
        <v>425</v>
      </c>
      <c r="C9" s="477">
        <v>300</v>
      </c>
      <c r="D9" s="402">
        <v>300</v>
      </c>
      <c r="E9" s="563">
        <f t="shared" si="0"/>
        <v>0</v>
      </c>
    </row>
    <row r="10" spans="1:5" s="47" customFormat="1" ht="33">
      <c r="A10" s="104"/>
      <c r="B10" s="108" t="s">
        <v>424</v>
      </c>
      <c r="C10" s="477">
        <v>600</v>
      </c>
      <c r="D10" s="402">
        <v>600</v>
      </c>
      <c r="E10" s="563">
        <f t="shared" si="0"/>
        <v>0</v>
      </c>
    </row>
    <row r="11" spans="1:5" s="47" customFormat="1" ht="16.5">
      <c r="A11" s="104"/>
      <c r="B11" s="108" t="s">
        <v>423</v>
      </c>
      <c r="C11" s="477">
        <v>900</v>
      </c>
      <c r="D11" s="402">
        <v>900</v>
      </c>
      <c r="E11" s="563">
        <f t="shared" si="0"/>
        <v>0</v>
      </c>
    </row>
    <row r="12" spans="1:5" s="47" customFormat="1" ht="16.5">
      <c r="A12" s="104"/>
      <c r="B12" s="108" t="s">
        <v>465</v>
      </c>
      <c r="C12" s="477">
        <v>2700</v>
      </c>
      <c r="D12" s="402">
        <v>2700</v>
      </c>
      <c r="E12" s="563">
        <f t="shared" si="0"/>
        <v>0</v>
      </c>
    </row>
    <row r="13" spans="1:5" s="47" customFormat="1" ht="16.5">
      <c r="A13" s="104"/>
      <c r="B13" s="108" t="s">
        <v>506</v>
      </c>
      <c r="C13" s="477">
        <v>810</v>
      </c>
      <c r="D13" s="402">
        <v>810</v>
      </c>
      <c r="E13" s="563">
        <f t="shared" si="0"/>
        <v>0</v>
      </c>
    </row>
    <row r="14" spans="1:5" s="47" customFormat="1" ht="16.5" customHeight="1">
      <c r="A14" s="104"/>
      <c r="B14" s="108" t="s">
        <v>426</v>
      </c>
      <c r="C14" s="477">
        <v>16800</v>
      </c>
      <c r="D14" s="402">
        <v>16800</v>
      </c>
      <c r="E14" s="563">
        <f t="shared" si="0"/>
        <v>0</v>
      </c>
    </row>
    <row r="15" spans="1:5" s="47" customFormat="1" ht="16.5" customHeight="1">
      <c r="A15" s="104"/>
      <c r="B15" s="108" t="s">
        <v>464</v>
      </c>
      <c r="C15" s="477">
        <v>2000</v>
      </c>
      <c r="D15" s="402">
        <v>2000</v>
      </c>
      <c r="E15" s="563">
        <f t="shared" si="0"/>
        <v>0</v>
      </c>
    </row>
    <row r="16" spans="1:5" s="47" customFormat="1" ht="16.5" customHeight="1">
      <c r="A16" s="104"/>
      <c r="B16" s="108" t="s">
        <v>427</v>
      </c>
      <c r="C16" s="477">
        <v>1778</v>
      </c>
      <c r="D16" s="402">
        <v>0</v>
      </c>
      <c r="E16" s="563">
        <f t="shared" si="0"/>
        <v>1778</v>
      </c>
    </row>
    <row r="17" spans="1:5" s="47" customFormat="1" ht="16.5">
      <c r="A17" s="104"/>
      <c r="B17" s="108"/>
      <c r="C17" s="402"/>
      <c r="D17" s="402"/>
      <c r="E17" s="412">
        <f aca="true" t="shared" si="1" ref="E17:E22">C17-D17</f>
        <v>0</v>
      </c>
    </row>
    <row r="18" spans="1:5" s="47" customFormat="1" ht="15">
      <c r="A18" s="104">
        <v>2</v>
      </c>
      <c r="B18" s="106" t="s">
        <v>198</v>
      </c>
      <c r="C18" s="403">
        <f>SUM(C19:C22)</f>
        <v>35267</v>
      </c>
      <c r="D18" s="403">
        <f>SUM(D19:D22)</f>
        <v>0</v>
      </c>
      <c r="E18" s="107">
        <f t="shared" si="1"/>
        <v>35267</v>
      </c>
    </row>
    <row r="19" spans="1:5" s="47" customFormat="1" ht="16.5">
      <c r="A19" s="104"/>
      <c r="B19" s="108" t="s">
        <v>299</v>
      </c>
      <c r="C19" s="402">
        <v>21000</v>
      </c>
      <c r="D19" s="402"/>
      <c r="E19" s="412">
        <f t="shared" si="1"/>
        <v>21000</v>
      </c>
    </row>
    <row r="20" spans="1:5" s="47" customFormat="1" ht="18" customHeight="1">
      <c r="A20" s="104"/>
      <c r="B20" s="108" t="s">
        <v>448</v>
      </c>
      <c r="C20" s="402">
        <v>890</v>
      </c>
      <c r="D20" s="402"/>
      <c r="E20" s="412">
        <f t="shared" si="1"/>
        <v>890</v>
      </c>
    </row>
    <row r="21" spans="1:5" s="47" customFormat="1" ht="18" customHeight="1">
      <c r="A21" s="104"/>
      <c r="B21" s="479" t="s">
        <v>494</v>
      </c>
      <c r="C21" s="402">
        <v>13327</v>
      </c>
      <c r="D21" s="402"/>
      <c r="E21" s="412">
        <f t="shared" si="1"/>
        <v>13327</v>
      </c>
    </row>
    <row r="22" spans="1:5" s="47" customFormat="1" ht="18" customHeight="1">
      <c r="A22" s="133"/>
      <c r="B22" s="507" t="s">
        <v>463</v>
      </c>
      <c r="C22" s="573">
        <v>50</v>
      </c>
      <c r="D22" s="402"/>
      <c r="E22" s="412">
        <f t="shared" si="1"/>
        <v>50</v>
      </c>
    </row>
    <row r="23" spans="1:5" s="47" customFormat="1" ht="18" customHeight="1">
      <c r="A23" s="104"/>
      <c r="B23" s="567"/>
      <c r="C23" s="402"/>
      <c r="D23" s="402"/>
      <c r="E23" s="412"/>
    </row>
    <row r="24" spans="1:5" s="47" customFormat="1" ht="15">
      <c r="A24" s="104">
        <v>3</v>
      </c>
      <c r="B24" s="214" t="s">
        <v>205</v>
      </c>
      <c r="C24" s="403">
        <f>SUM(C25)</f>
        <v>5000</v>
      </c>
      <c r="D24" s="403">
        <f>SUM(D25)</f>
        <v>0</v>
      </c>
      <c r="E24" s="111">
        <f>SUM(E25)</f>
        <v>5000</v>
      </c>
    </row>
    <row r="25" spans="1:5" s="47" customFormat="1" ht="16.5">
      <c r="A25" s="104"/>
      <c r="B25" s="108" t="s">
        <v>453</v>
      </c>
      <c r="C25" s="402">
        <v>5000</v>
      </c>
      <c r="D25" s="402">
        <v>0</v>
      </c>
      <c r="E25" s="412">
        <f>C25-D25</f>
        <v>5000</v>
      </c>
    </row>
    <row r="26" spans="1:5" s="47" customFormat="1" ht="16.5">
      <c r="A26" s="104"/>
      <c r="B26" s="108"/>
      <c r="C26" s="402"/>
      <c r="D26" s="402"/>
      <c r="E26" s="412"/>
    </row>
    <row r="27" spans="1:5" s="47" customFormat="1" ht="15">
      <c r="A27" s="104">
        <v>4</v>
      </c>
      <c r="B27" s="106" t="s">
        <v>199</v>
      </c>
      <c r="C27" s="403">
        <f>SUM(C28:C29)</f>
        <v>1500</v>
      </c>
      <c r="D27" s="403">
        <f>SUM(D28:D29)</f>
        <v>0</v>
      </c>
      <c r="E27" s="107">
        <f>C27-D27</f>
        <v>1500</v>
      </c>
    </row>
    <row r="28" spans="1:5" s="47" customFormat="1" ht="16.5">
      <c r="A28" s="104"/>
      <c r="B28" s="108" t="s">
        <v>108</v>
      </c>
      <c r="C28" s="402">
        <v>500</v>
      </c>
      <c r="D28" s="402"/>
      <c r="E28" s="412">
        <f>C28-D28</f>
        <v>500</v>
      </c>
    </row>
    <row r="29" spans="1:5" s="47" customFormat="1" ht="16.5">
      <c r="A29" s="104"/>
      <c r="B29" s="108" t="s">
        <v>438</v>
      </c>
      <c r="C29" s="402">
        <v>1000</v>
      </c>
      <c r="D29" s="402"/>
      <c r="E29" s="412">
        <f>C29-D29</f>
        <v>1000</v>
      </c>
    </row>
    <row r="30" spans="1:5" s="109" customFormat="1" ht="16.5">
      <c r="A30" s="104"/>
      <c r="B30" s="108"/>
      <c r="C30" s="406"/>
      <c r="D30" s="402"/>
      <c r="E30" s="412">
        <f>C30-D30</f>
        <v>0</v>
      </c>
    </row>
    <row r="31" spans="1:5" ht="16.5">
      <c r="A31" s="104">
        <v>5</v>
      </c>
      <c r="B31" s="110" t="s">
        <v>201</v>
      </c>
      <c r="C31" s="404">
        <f>SUM(C32:C36)</f>
        <v>16500</v>
      </c>
      <c r="D31" s="404">
        <f>SUM(D32:D36)</f>
        <v>5500</v>
      </c>
      <c r="E31" s="111">
        <f>SUM(E32:E36)</f>
        <v>11000</v>
      </c>
    </row>
    <row r="32" spans="1:5" ht="16.5">
      <c r="A32" s="104"/>
      <c r="B32" s="108" t="s">
        <v>444</v>
      </c>
      <c r="C32" s="405">
        <v>800</v>
      </c>
      <c r="D32" s="402">
        <v>800</v>
      </c>
      <c r="E32" s="412">
        <f aca="true" t="shared" si="2" ref="E32:E38">C32-D32</f>
        <v>0</v>
      </c>
    </row>
    <row r="33" spans="1:5" ht="16.5">
      <c r="A33" s="104"/>
      <c r="B33" s="108" t="s">
        <v>443</v>
      </c>
      <c r="C33" s="405">
        <v>800</v>
      </c>
      <c r="D33" s="402">
        <v>800</v>
      </c>
      <c r="E33" s="412">
        <f t="shared" si="2"/>
        <v>0</v>
      </c>
    </row>
    <row r="34" spans="1:5" ht="16.5">
      <c r="A34" s="104"/>
      <c r="B34" s="108" t="s">
        <v>445</v>
      </c>
      <c r="C34" s="405">
        <v>3400</v>
      </c>
      <c r="D34" s="402">
        <v>3400</v>
      </c>
      <c r="E34" s="412">
        <f t="shared" si="2"/>
        <v>0</v>
      </c>
    </row>
    <row r="35" spans="1:5" ht="16.5">
      <c r="A35" s="104"/>
      <c r="B35" s="108" t="s">
        <v>446</v>
      </c>
      <c r="C35" s="405">
        <v>500</v>
      </c>
      <c r="D35" s="402">
        <v>500</v>
      </c>
      <c r="E35" s="412">
        <f t="shared" si="2"/>
        <v>0</v>
      </c>
    </row>
    <row r="36" spans="1:5" ht="16.5">
      <c r="A36" s="478"/>
      <c r="B36" s="479" t="s">
        <v>447</v>
      </c>
      <c r="C36" s="480">
        <v>11000</v>
      </c>
      <c r="D36" s="402">
        <v>0</v>
      </c>
      <c r="E36" s="412">
        <f t="shared" si="2"/>
        <v>11000</v>
      </c>
    </row>
    <row r="37" spans="1:5" ht="16.5">
      <c r="A37" s="125"/>
      <c r="B37" s="126"/>
      <c r="C37" s="407"/>
      <c r="D37" s="402"/>
      <c r="E37" s="412">
        <f t="shared" si="2"/>
        <v>0</v>
      </c>
    </row>
    <row r="38" spans="1:5" ht="16.5">
      <c r="A38" s="104">
        <v>6</v>
      </c>
      <c r="B38" s="110" t="s">
        <v>202</v>
      </c>
      <c r="C38" s="404">
        <f>SUM(C39:C47)</f>
        <v>15800</v>
      </c>
      <c r="D38" s="404">
        <f>SUM(D39:D47)</f>
        <v>14200</v>
      </c>
      <c r="E38" s="111">
        <f t="shared" si="2"/>
        <v>1600</v>
      </c>
    </row>
    <row r="39" spans="1:5" ht="33">
      <c r="A39" s="104"/>
      <c r="B39" s="108" t="s">
        <v>298</v>
      </c>
      <c r="C39" s="405">
        <v>400</v>
      </c>
      <c r="D39" s="402">
        <v>400</v>
      </c>
      <c r="E39" s="111">
        <f aca="true" t="shared" si="3" ref="E39:E47">C39-D39</f>
        <v>0</v>
      </c>
    </row>
    <row r="40" spans="1:5" ht="16.5">
      <c r="A40" s="104"/>
      <c r="B40" s="108" t="s">
        <v>462</v>
      </c>
      <c r="C40" s="405">
        <v>10000</v>
      </c>
      <c r="D40" s="402">
        <v>10000</v>
      </c>
      <c r="E40" s="111">
        <f t="shared" si="3"/>
        <v>0</v>
      </c>
    </row>
    <row r="41" spans="1:5" ht="33">
      <c r="A41" s="104"/>
      <c r="B41" s="108" t="s">
        <v>461</v>
      </c>
      <c r="C41" s="405">
        <v>400</v>
      </c>
      <c r="D41" s="402">
        <v>400</v>
      </c>
      <c r="E41" s="111">
        <f t="shared" si="3"/>
        <v>0</v>
      </c>
    </row>
    <row r="42" spans="1:5" ht="16.5">
      <c r="A42" s="104"/>
      <c r="B42" s="108" t="s">
        <v>439</v>
      </c>
      <c r="C42" s="405">
        <v>400</v>
      </c>
      <c r="D42" s="402">
        <v>400</v>
      </c>
      <c r="E42" s="111">
        <f t="shared" si="3"/>
        <v>0</v>
      </c>
    </row>
    <row r="43" spans="1:5" ht="16.5">
      <c r="A43" s="104"/>
      <c r="B43" s="108" t="s">
        <v>440</v>
      </c>
      <c r="C43" s="405">
        <v>1600</v>
      </c>
      <c r="D43" s="402">
        <v>0</v>
      </c>
      <c r="E43" s="566">
        <f t="shared" si="3"/>
        <v>1600</v>
      </c>
    </row>
    <row r="44" spans="1:5" ht="16.5">
      <c r="A44" s="104"/>
      <c r="B44" s="108" t="s">
        <v>441</v>
      </c>
      <c r="C44" s="405">
        <v>500</v>
      </c>
      <c r="D44" s="402">
        <v>500</v>
      </c>
      <c r="E44" s="111">
        <f t="shared" si="3"/>
        <v>0</v>
      </c>
    </row>
    <row r="45" spans="1:5" ht="16.5">
      <c r="A45" s="104"/>
      <c r="B45" s="108" t="s">
        <v>496</v>
      </c>
      <c r="C45" s="405">
        <v>1200</v>
      </c>
      <c r="D45" s="402">
        <v>1200</v>
      </c>
      <c r="E45" s="111">
        <f t="shared" si="3"/>
        <v>0</v>
      </c>
    </row>
    <row r="46" spans="1:5" ht="16.5">
      <c r="A46" s="104"/>
      <c r="B46" s="108" t="s">
        <v>495</v>
      </c>
      <c r="C46" s="405">
        <v>800</v>
      </c>
      <c r="D46" s="402">
        <v>800</v>
      </c>
      <c r="E46" s="111">
        <f t="shared" si="3"/>
        <v>0</v>
      </c>
    </row>
    <row r="47" spans="1:5" ht="16.5">
      <c r="A47" s="104"/>
      <c r="B47" s="108" t="s">
        <v>442</v>
      </c>
      <c r="C47" s="405">
        <v>500</v>
      </c>
      <c r="D47" s="402">
        <v>500</v>
      </c>
      <c r="E47" s="111">
        <f t="shared" si="3"/>
        <v>0</v>
      </c>
    </row>
    <row r="48" spans="1:5" ht="17.25" thickBot="1">
      <c r="A48" s="114"/>
      <c r="B48" s="570"/>
      <c r="C48" s="571"/>
      <c r="D48" s="571"/>
      <c r="E48" s="572">
        <f>C48-D48</f>
        <v>0</v>
      </c>
    </row>
    <row r="49" spans="1:5" ht="16.5">
      <c r="A49" s="112">
        <v>7</v>
      </c>
      <c r="B49" s="110" t="s">
        <v>203</v>
      </c>
      <c r="C49" s="404">
        <f>SUM(C50:C50)</f>
        <v>5000</v>
      </c>
      <c r="D49" s="404">
        <f>SUM(D50:D50)</f>
        <v>0</v>
      </c>
      <c r="E49" s="111">
        <f>SUM(E50:E50)</f>
        <v>5000</v>
      </c>
    </row>
    <row r="50" spans="1:5" ht="16.5">
      <c r="A50" s="125"/>
      <c r="B50" s="126" t="s">
        <v>57</v>
      </c>
      <c r="C50" s="407">
        <v>5000</v>
      </c>
      <c r="D50" s="402"/>
      <c r="E50" s="412">
        <f>C50-D50</f>
        <v>5000</v>
      </c>
    </row>
    <row r="51" spans="1:5" ht="16.5">
      <c r="A51" s="112"/>
      <c r="B51" s="181"/>
      <c r="C51" s="405"/>
      <c r="D51" s="402"/>
      <c r="E51" s="412">
        <f>C51-D51</f>
        <v>0</v>
      </c>
    </row>
    <row r="52" spans="1:5" ht="16.5">
      <c r="A52" s="125"/>
      <c r="B52" s="568" t="s">
        <v>24</v>
      </c>
      <c r="C52" s="569">
        <f>C4+C18+C24+C27+C31+C38+C49</f>
        <v>130655</v>
      </c>
      <c r="D52" s="569">
        <f>D4+D18+D24+D27+D31+D38+D49</f>
        <v>65710</v>
      </c>
      <c r="E52" s="574">
        <f>E4+E18+E24+E27+E31+E38+E49</f>
        <v>64945</v>
      </c>
    </row>
    <row r="53" spans="1:5" s="47" customFormat="1" ht="15" customHeight="1">
      <c r="A53" s="693" t="s">
        <v>60</v>
      </c>
      <c r="B53" s="694"/>
      <c r="C53" s="404"/>
      <c r="D53" s="405"/>
      <c r="E53" s="514">
        <f aca="true" t="shared" si="4" ref="E53:E63">C53-D53</f>
        <v>0</v>
      </c>
    </row>
    <row r="54" spans="1:5" s="47" customFormat="1" ht="16.5">
      <c r="A54" s="104"/>
      <c r="B54" s="116"/>
      <c r="C54" s="404"/>
      <c r="D54" s="402"/>
      <c r="E54" s="412">
        <f t="shared" si="4"/>
        <v>0</v>
      </c>
    </row>
    <row r="55" spans="1:5" s="47" customFormat="1" ht="15">
      <c r="A55" s="104">
        <v>1</v>
      </c>
      <c r="B55" s="116" t="s">
        <v>411</v>
      </c>
      <c r="C55" s="404">
        <f>SUM(C56:C62)</f>
        <v>13432</v>
      </c>
      <c r="D55" s="404">
        <f>SUM(D56:D62)</f>
        <v>12924</v>
      </c>
      <c r="E55" s="111">
        <f t="shared" si="4"/>
        <v>508</v>
      </c>
    </row>
    <row r="56" spans="1:5" s="47" customFormat="1" ht="16.5">
      <c r="A56" s="104"/>
      <c r="B56" s="105" t="s">
        <v>412</v>
      </c>
      <c r="C56" s="402">
        <v>2162</v>
      </c>
      <c r="D56" s="402">
        <v>2162</v>
      </c>
      <c r="E56" s="412">
        <f t="shared" si="4"/>
        <v>0</v>
      </c>
    </row>
    <row r="57" spans="1:5" s="47" customFormat="1" ht="16.5">
      <c r="A57" s="104"/>
      <c r="B57" s="105" t="s">
        <v>413</v>
      </c>
      <c r="C57" s="402">
        <v>635</v>
      </c>
      <c r="D57" s="402">
        <v>635</v>
      </c>
      <c r="E57" s="412">
        <f t="shared" si="4"/>
        <v>0</v>
      </c>
    </row>
    <row r="58" spans="1:5" s="47" customFormat="1" ht="16.5">
      <c r="A58" s="104"/>
      <c r="B58" s="105" t="s">
        <v>420</v>
      </c>
      <c r="C58" s="402">
        <v>4000</v>
      </c>
      <c r="D58" s="402">
        <v>4000</v>
      </c>
      <c r="E58" s="412">
        <f t="shared" si="4"/>
        <v>0</v>
      </c>
    </row>
    <row r="59" spans="1:5" s="47" customFormat="1" ht="16.5">
      <c r="A59" s="104"/>
      <c r="B59" s="105" t="s">
        <v>414</v>
      </c>
      <c r="C59" s="402">
        <v>1000</v>
      </c>
      <c r="D59" s="402">
        <v>1000</v>
      </c>
      <c r="E59" s="412">
        <f t="shared" si="4"/>
        <v>0</v>
      </c>
    </row>
    <row r="60" spans="1:5" s="47" customFormat="1" ht="16.5">
      <c r="A60" s="104"/>
      <c r="B60" s="105" t="s">
        <v>416</v>
      </c>
      <c r="C60" s="402">
        <v>5000</v>
      </c>
      <c r="D60" s="402">
        <v>5000</v>
      </c>
      <c r="E60" s="412">
        <f t="shared" si="4"/>
        <v>0</v>
      </c>
    </row>
    <row r="61" spans="1:5" s="47" customFormat="1" ht="16.5">
      <c r="A61" s="104"/>
      <c r="B61" s="105" t="s">
        <v>417</v>
      </c>
      <c r="C61" s="402">
        <v>508</v>
      </c>
      <c r="D61" s="402">
        <v>0</v>
      </c>
      <c r="E61" s="412">
        <f t="shared" si="4"/>
        <v>508</v>
      </c>
    </row>
    <row r="62" spans="1:5" s="47" customFormat="1" ht="16.5">
      <c r="A62" s="104"/>
      <c r="B62" s="105" t="s">
        <v>418</v>
      </c>
      <c r="C62" s="402">
        <v>127</v>
      </c>
      <c r="D62" s="402">
        <v>127</v>
      </c>
      <c r="E62" s="412">
        <f t="shared" si="4"/>
        <v>0</v>
      </c>
    </row>
    <row r="63" spans="1:5" s="47" customFormat="1" ht="16.5">
      <c r="A63" s="104"/>
      <c r="B63" s="105"/>
      <c r="C63" s="402"/>
      <c r="D63" s="402"/>
      <c r="E63" s="412">
        <f t="shared" si="4"/>
        <v>0</v>
      </c>
    </row>
    <row r="64" spans="1:5" s="47" customFormat="1" ht="15">
      <c r="A64" s="104">
        <v>2</v>
      </c>
      <c r="B64" s="116" t="s">
        <v>109</v>
      </c>
      <c r="C64" s="403">
        <f>SUM(C65:C66)</f>
        <v>5810</v>
      </c>
      <c r="D64" s="403">
        <f>SUM(D65:D66)</f>
        <v>5810</v>
      </c>
      <c r="E64" s="107">
        <f>SUM(E65:E66)</f>
        <v>0</v>
      </c>
    </row>
    <row r="65" spans="1:5" s="47" customFormat="1" ht="16.5">
      <c r="A65" s="104"/>
      <c r="B65" s="105" t="s">
        <v>399</v>
      </c>
      <c r="C65" s="402">
        <v>2000</v>
      </c>
      <c r="D65" s="402">
        <v>2000</v>
      </c>
      <c r="E65" s="412">
        <f>C65-D65</f>
        <v>0</v>
      </c>
    </row>
    <row r="66" spans="1:5" s="47" customFormat="1" ht="16.5">
      <c r="A66" s="104"/>
      <c r="B66" s="105" t="s">
        <v>458</v>
      </c>
      <c r="C66" s="402">
        <v>3810</v>
      </c>
      <c r="D66" s="402">
        <v>3810</v>
      </c>
      <c r="E66" s="412">
        <f>C66-D66</f>
        <v>0</v>
      </c>
    </row>
    <row r="67" spans="1:5" s="47" customFormat="1" ht="16.5">
      <c r="A67" s="104"/>
      <c r="B67" s="105"/>
      <c r="C67" s="402"/>
      <c r="D67" s="402"/>
      <c r="E67" s="412"/>
    </row>
    <row r="68" spans="1:5" s="47" customFormat="1" ht="15">
      <c r="A68" s="104">
        <v>3</v>
      </c>
      <c r="B68" s="116" t="s">
        <v>304</v>
      </c>
      <c r="C68" s="403">
        <f>SUM(C69:C69)</f>
        <v>950</v>
      </c>
      <c r="D68" s="403">
        <f>SUM(D69:D69)</f>
        <v>0</v>
      </c>
      <c r="E68" s="107">
        <f>SUM(E69:E69)</f>
        <v>950</v>
      </c>
    </row>
    <row r="69" spans="1:5" s="47" customFormat="1" ht="16.5">
      <c r="A69" s="104"/>
      <c r="B69" s="105" t="s">
        <v>408</v>
      </c>
      <c r="C69" s="402">
        <v>950</v>
      </c>
      <c r="D69" s="402"/>
      <c r="E69" s="412">
        <f>C69-D69</f>
        <v>950</v>
      </c>
    </row>
    <row r="70" spans="1:5" s="118" customFormat="1" ht="16.5">
      <c r="A70" s="104"/>
      <c r="B70" s="105"/>
      <c r="C70" s="410"/>
      <c r="D70" s="402"/>
      <c r="E70" s="412"/>
    </row>
    <row r="71" spans="1:5" s="118" customFormat="1" ht="16.5">
      <c r="A71" s="104">
        <v>4</v>
      </c>
      <c r="B71" s="116" t="s">
        <v>305</v>
      </c>
      <c r="C71" s="403">
        <f>SUM(C72:C73)</f>
        <v>2236</v>
      </c>
      <c r="D71" s="403">
        <f>SUM(D72)</f>
        <v>635</v>
      </c>
      <c r="E71" s="107">
        <f>C71-D71</f>
        <v>1601</v>
      </c>
    </row>
    <row r="72" spans="1:5" s="118" customFormat="1" ht="16.5">
      <c r="A72" s="104"/>
      <c r="B72" s="105" t="s">
        <v>459</v>
      </c>
      <c r="C72" s="402">
        <v>635</v>
      </c>
      <c r="D72" s="402">
        <v>635</v>
      </c>
      <c r="E72" s="107">
        <f>C72-D72</f>
        <v>0</v>
      </c>
    </row>
    <row r="73" spans="1:5" s="118" customFormat="1" ht="16.5">
      <c r="A73" s="104"/>
      <c r="B73" s="105" t="s">
        <v>460</v>
      </c>
      <c r="C73" s="402">
        <v>1601</v>
      </c>
      <c r="D73" s="402">
        <v>0</v>
      </c>
      <c r="E73" s="485">
        <f>C73-D73</f>
        <v>1601</v>
      </c>
    </row>
    <row r="74" spans="1:5" s="118" customFormat="1" ht="16.5">
      <c r="A74" s="104"/>
      <c r="B74" s="105"/>
      <c r="C74" s="410"/>
      <c r="D74" s="484"/>
      <c r="E74" s="486"/>
    </row>
    <row r="75" spans="1:5" s="118" customFormat="1" ht="16.5">
      <c r="A75" s="104">
        <v>5</v>
      </c>
      <c r="B75" s="116" t="s">
        <v>306</v>
      </c>
      <c r="C75" s="403">
        <f>SUM(C76)</f>
        <v>3675</v>
      </c>
      <c r="D75" s="403">
        <f>SUM(D76)</f>
        <v>0</v>
      </c>
      <c r="E75" s="107">
        <f>SUM(E76)</f>
        <v>3675</v>
      </c>
    </row>
    <row r="76" spans="1:5" s="118" customFormat="1" ht="16.5">
      <c r="A76" s="104"/>
      <c r="B76" s="105" t="s">
        <v>407</v>
      </c>
      <c r="C76" s="402">
        <v>3675</v>
      </c>
      <c r="D76" s="484">
        <v>0</v>
      </c>
      <c r="E76" s="486">
        <f>C76-D76</f>
        <v>3675</v>
      </c>
    </row>
    <row r="77" spans="1:5" s="118" customFormat="1" ht="16.5">
      <c r="A77" s="104"/>
      <c r="B77" s="105"/>
      <c r="C77" s="410"/>
      <c r="D77" s="402"/>
      <c r="E77" s="412"/>
    </row>
    <row r="78" spans="1:5" s="118" customFormat="1" ht="16.5">
      <c r="A78" s="104">
        <v>6</v>
      </c>
      <c r="B78" s="116" t="s">
        <v>404</v>
      </c>
      <c r="C78" s="403">
        <f>SUM(C79)</f>
        <v>1100</v>
      </c>
      <c r="D78" s="403">
        <f>SUM(D79)</f>
        <v>1100</v>
      </c>
      <c r="E78" s="412">
        <f>C78-D78</f>
        <v>0</v>
      </c>
    </row>
    <row r="79" spans="1:5" s="118" customFormat="1" ht="16.5">
      <c r="A79" s="104"/>
      <c r="B79" s="105" t="s">
        <v>405</v>
      </c>
      <c r="C79" s="402">
        <v>1100</v>
      </c>
      <c r="D79" s="402">
        <v>1100</v>
      </c>
      <c r="E79" s="412">
        <f>C79-D79</f>
        <v>0</v>
      </c>
    </row>
    <row r="80" spans="1:5" s="118" customFormat="1" ht="16.5">
      <c r="A80" s="104"/>
      <c r="B80" s="105"/>
      <c r="C80" s="402"/>
      <c r="D80" s="402"/>
      <c r="E80" s="412"/>
    </row>
    <row r="81" spans="1:5" s="118" customFormat="1" ht="16.5">
      <c r="A81" s="104">
        <v>7</v>
      </c>
      <c r="B81" s="116" t="s">
        <v>406</v>
      </c>
      <c r="C81" s="403">
        <f>SUM(C82)</f>
        <v>500</v>
      </c>
      <c r="D81" s="403">
        <f>SUM(D82)</f>
        <v>0</v>
      </c>
      <c r="E81" s="430">
        <f>C81-D81</f>
        <v>500</v>
      </c>
    </row>
    <row r="82" spans="1:5" s="118" customFormat="1" ht="16.5">
      <c r="A82" s="104"/>
      <c r="B82" s="105" t="s">
        <v>415</v>
      </c>
      <c r="C82" s="402">
        <v>500</v>
      </c>
      <c r="D82" s="402"/>
      <c r="E82" s="412">
        <f>C82-D82</f>
        <v>500</v>
      </c>
    </row>
    <row r="83" spans="1:5" s="118" customFormat="1" ht="16.5">
      <c r="A83" s="104"/>
      <c r="B83" s="105"/>
      <c r="C83" s="410"/>
      <c r="D83" s="402"/>
      <c r="E83" s="412"/>
    </row>
    <row r="84" spans="1:5" ht="16.5">
      <c r="A84" s="104"/>
      <c r="B84" s="119" t="s">
        <v>24</v>
      </c>
      <c r="C84" s="403">
        <f>C55+C64+C68+C71+C75+C78+C81</f>
        <v>27703</v>
      </c>
      <c r="D84" s="403">
        <f>D55+D64+D68+D71+D75+D78+D81</f>
        <v>20469</v>
      </c>
      <c r="E84" s="107">
        <f>E55+E64+E68+E71+E75+E78+E81</f>
        <v>7234</v>
      </c>
    </row>
    <row r="85" spans="1:5" ht="16.5">
      <c r="A85" s="104"/>
      <c r="B85" s="120"/>
      <c r="C85" s="402"/>
      <c r="D85" s="402"/>
      <c r="E85" s="412">
        <f>C85-D85</f>
        <v>0</v>
      </c>
    </row>
    <row r="86" spans="1:5" ht="17.25" thickBot="1">
      <c r="A86" s="114"/>
      <c r="B86" s="121" t="s">
        <v>58</v>
      </c>
      <c r="C86" s="408">
        <f>SUM(C52+C84)</f>
        <v>158358</v>
      </c>
      <c r="D86" s="408">
        <f>SUM(D52+D84)</f>
        <v>86179</v>
      </c>
      <c r="E86" s="122">
        <f>SUM(E52+E84)</f>
        <v>72179</v>
      </c>
    </row>
    <row r="88" ht="16.5">
      <c r="B88" s="3"/>
    </row>
  </sheetData>
  <sheetProtection/>
  <mergeCells count="2">
    <mergeCell ref="A2:C2"/>
    <mergeCell ref="A53:B53"/>
  </mergeCells>
  <printOptions/>
  <pageMargins left="0.31496062992125984" right="0.1968503937007874" top="0.7086614173228347" bottom="0.15748031496062992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beruházási kiadásai feladatonként&amp;R&amp;"Book Antiqua,Félkövér"10. sz. melléklet
ezer Ft</oddHeader>
    <oddFooter>&amp;C&amp;P</oddFooter>
  </headerFooter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H68" sqref="H68"/>
    </sheetView>
  </sheetViews>
  <sheetFormatPr defaultColWidth="9.140625" defaultRowHeight="12.75"/>
  <cols>
    <col min="1" max="1" width="5.57421875" style="123" customWidth="1"/>
    <col min="2" max="2" width="61.421875" style="3" customWidth="1"/>
    <col min="3" max="3" width="13.28125" style="3" customWidth="1"/>
    <col min="4" max="4" width="11.8515625" style="3" bestFit="1" customWidth="1"/>
    <col min="5" max="5" width="12.57421875" style="3" customWidth="1"/>
    <col min="6" max="16384" width="9.140625" style="3" customWidth="1"/>
  </cols>
  <sheetData>
    <row r="1" spans="1:12" ht="45.75" thickBot="1">
      <c r="A1" s="102" t="s">
        <v>14</v>
      </c>
      <c r="B1" s="103" t="s">
        <v>61</v>
      </c>
      <c r="C1" s="401" t="s">
        <v>391</v>
      </c>
      <c r="D1" s="177" t="s">
        <v>216</v>
      </c>
      <c r="E1" s="379" t="s">
        <v>217</v>
      </c>
      <c r="L1" s="47"/>
    </row>
    <row r="2" spans="1:12" ht="16.5" customHeight="1">
      <c r="A2" s="696" t="s">
        <v>62</v>
      </c>
      <c r="B2" s="697"/>
      <c r="C2" s="697"/>
      <c r="D2" s="175"/>
      <c r="E2" s="411"/>
      <c r="L2" s="47"/>
    </row>
    <row r="3" spans="1:12" ht="16.5">
      <c r="A3" s="104"/>
      <c r="B3" s="128"/>
      <c r="C3" s="402"/>
      <c r="D3" s="40"/>
      <c r="E3" s="395"/>
      <c r="L3" s="47"/>
    </row>
    <row r="4" spans="1:12" ht="16.5">
      <c r="A4" s="104">
        <v>1</v>
      </c>
      <c r="B4" s="128" t="s">
        <v>197</v>
      </c>
      <c r="C4" s="403">
        <f>SUM(C5:C10)</f>
        <v>42600</v>
      </c>
      <c r="D4" s="403">
        <f>SUM(D5:D10)</f>
        <v>42600</v>
      </c>
      <c r="E4" s="107">
        <f>SUM(E5:E10)</f>
        <v>0</v>
      </c>
      <c r="L4" s="47"/>
    </row>
    <row r="5" spans="1:12" ht="16.5">
      <c r="A5" s="104"/>
      <c r="B5" s="129" t="s">
        <v>77</v>
      </c>
      <c r="C5" s="402">
        <v>2000</v>
      </c>
      <c r="D5" s="402">
        <v>2000</v>
      </c>
      <c r="E5" s="412">
        <f>C5-D5</f>
        <v>0</v>
      </c>
      <c r="L5" s="47"/>
    </row>
    <row r="6" spans="1:12" ht="33">
      <c r="A6" s="104"/>
      <c r="B6" s="129" t="s">
        <v>430</v>
      </c>
      <c r="C6" s="402">
        <v>1200</v>
      </c>
      <c r="D6" s="402">
        <v>1200</v>
      </c>
      <c r="E6" s="412">
        <f>C6-D6</f>
        <v>0</v>
      </c>
      <c r="L6" s="47"/>
    </row>
    <row r="7" spans="1:12" ht="16.5">
      <c r="A7" s="104"/>
      <c r="B7" s="129" t="s">
        <v>428</v>
      </c>
      <c r="C7" s="402">
        <v>23000</v>
      </c>
      <c r="D7" s="402">
        <v>23000</v>
      </c>
      <c r="E7" s="412"/>
      <c r="L7" s="47"/>
    </row>
    <row r="8" spans="1:12" ht="33">
      <c r="A8" s="104"/>
      <c r="B8" s="129" t="s">
        <v>487</v>
      </c>
      <c r="C8" s="402">
        <v>2000</v>
      </c>
      <c r="D8" s="402">
        <v>2000</v>
      </c>
      <c r="E8" s="412">
        <f>C8-D8</f>
        <v>0</v>
      </c>
      <c r="L8" s="47"/>
    </row>
    <row r="9" spans="1:12" ht="33">
      <c r="A9" s="104"/>
      <c r="B9" s="129" t="s">
        <v>429</v>
      </c>
      <c r="C9" s="402">
        <v>8600</v>
      </c>
      <c r="D9" s="402">
        <v>8600</v>
      </c>
      <c r="E9" s="412">
        <f>C9-D9</f>
        <v>0</v>
      </c>
      <c r="L9" s="47"/>
    </row>
    <row r="10" spans="1:12" ht="16.5">
      <c r="A10" s="104"/>
      <c r="B10" s="129" t="s">
        <v>497</v>
      </c>
      <c r="C10" s="402">
        <v>5800</v>
      </c>
      <c r="D10" s="402">
        <v>5800</v>
      </c>
      <c r="E10" s="412">
        <f>C10-D10</f>
        <v>0</v>
      </c>
      <c r="L10" s="47"/>
    </row>
    <row r="11" spans="1:12" ht="16.5">
      <c r="A11" s="104"/>
      <c r="B11" s="129"/>
      <c r="C11" s="402"/>
      <c r="D11" s="40"/>
      <c r="E11" s="412">
        <f>C11-D11</f>
        <v>0</v>
      </c>
      <c r="L11" s="47"/>
    </row>
    <row r="12" spans="1:12" ht="16.5">
      <c r="A12" s="104">
        <v>2</v>
      </c>
      <c r="B12" s="134" t="s">
        <v>204</v>
      </c>
      <c r="C12" s="414">
        <f>SUM(C13:C19)</f>
        <v>29760</v>
      </c>
      <c r="D12" s="414">
        <f>SUM(D13:D19)</f>
        <v>0</v>
      </c>
      <c r="E12" s="136">
        <f>SUM(E13:E19)</f>
        <v>29760</v>
      </c>
      <c r="L12" s="47"/>
    </row>
    <row r="13" spans="1:12" ht="16.5">
      <c r="A13" s="133"/>
      <c r="B13" s="129" t="s">
        <v>63</v>
      </c>
      <c r="C13" s="477">
        <v>3746</v>
      </c>
      <c r="D13" s="402">
        <v>0</v>
      </c>
      <c r="E13" s="412">
        <f aca="true" t="shared" si="0" ref="E13:E24">C13-D13</f>
        <v>3746</v>
      </c>
      <c r="L13" s="47"/>
    </row>
    <row r="14" spans="1:12" ht="16.5">
      <c r="A14" s="133"/>
      <c r="B14" s="129" t="s">
        <v>311</v>
      </c>
      <c r="C14" s="477">
        <v>750</v>
      </c>
      <c r="D14" s="402">
        <v>0</v>
      </c>
      <c r="E14" s="412">
        <f t="shared" si="0"/>
        <v>750</v>
      </c>
      <c r="L14" s="47"/>
    </row>
    <row r="15" spans="1:12" ht="17.25" customHeight="1">
      <c r="A15" s="133"/>
      <c r="B15" s="129" t="s">
        <v>301</v>
      </c>
      <c r="C15" s="477">
        <v>820</v>
      </c>
      <c r="D15" s="402">
        <v>0</v>
      </c>
      <c r="E15" s="412">
        <f t="shared" si="0"/>
        <v>820</v>
      </c>
      <c r="L15" s="47"/>
    </row>
    <row r="16" spans="1:12" ht="16.5">
      <c r="A16" s="133"/>
      <c r="B16" s="129" t="s">
        <v>451</v>
      </c>
      <c r="C16" s="477">
        <v>2200</v>
      </c>
      <c r="D16" s="402">
        <v>0</v>
      </c>
      <c r="E16" s="412">
        <f t="shared" si="0"/>
        <v>2200</v>
      </c>
      <c r="L16" s="47"/>
    </row>
    <row r="17" spans="1:12" ht="16.5">
      <c r="A17" s="133"/>
      <c r="B17" s="129" t="s">
        <v>449</v>
      </c>
      <c r="C17" s="477">
        <v>8370</v>
      </c>
      <c r="D17" s="402">
        <v>0</v>
      </c>
      <c r="E17" s="412">
        <f t="shared" si="0"/>
        <v>8370</v>
      </c>
      <c r="L17" s="47"/>
    </row>
    <row r="18" spans="1:12" ht="16.5">
      <c r="A18" s="133"/>
      <c r="B18" s="129" t="s">
        <v>450</v>
      </c>
      <c r="C18" s="477">
        <v>11000</v>
      </c>
      <c r="D18" s="402">
        <v>0</v>
      </c>
      <c r="E18" s="412">
        <f t="shared" si="0"/>
        <v>11000</v>
      </c>
      <c r="L18" s="47"/>
    </row>
    <row r="19" spans="1:12" ht="16.5">
      <c r="A19" s="133"/>
      <c r="B19" s="129" t="s">
        <v>452</v>
      </c>
      <c r="C19" s="477">
        <v>2874</v>
      </c>
      <c r="D19" s="402">
        <v>0</v>
      </c>
      <c r="E19" s="412">
        <f t="shared" si="0"/>
        <v>2874</v>
      </c>
      <c r="L19" s="47"/>
    </row>
    <row r="20" spans="1:12" ht="16.5">
      <c r="A20" s="133"/>
      <c r="B20" s="213"/>
      <c r="C20" s="405"/>
      <c r="D20" s="402"/>
      <c r="E20" s="412">
        <f t="shared" si="0"/>
        <v>0</v>
      </c>
      <c r="L20" s="47"/>
    </row>
    <row r="21" spans="1:12" ht="16.5">
      <c r="A21" s="133">
        <v>3</v>
      </c>
      <c r="B21" s="214" t="s">
        <v>205</v>
      </c>
      <c r="C21" s="404">
        <f>SUM(C22:C24)</f>
        <v>150974</v>
      </c>
      <c r="D21" s="404">
        <f>SUM(D22:D24)</f>
        <v>24100</v>
      </c>
      <c r="E21" s="111">
        <f t="shared" si="0"/>
        <v>126874</v>
      </c>
      <c r="L21" s="47"/>
    </row>
    <row r="22" spans="1:12" ht="33">
      <c r="A22" s="133"/>
      <c r="B22" s="135" t="s">
        <v>484</v>
      </c>
      <c r="C22" s="405">
        <v>1100</v>
      </c>
      <c r="D22" s="562">
        <v>1100</v>
      </c>
      <c r="E22" s="566">
        <f t="shared" si="0"/>
        <v>0</v>
      </c>
      <c r="L22" s="47"/>
    </row>
    <row r="23" spans="1:12" ht="16.5">
      <c r="A23" s="133"/>
      <c r="B23" s="135" t="s">
        <v>485</v>
      </c>
      <c r="C23" s="405">
        <v>23000</v>
      </c>
      <c r="D23" s="562">
        <v>23000</v>
      </c>
      <c r="E23" s="566">
        <f t="shared" si="0"/>
        <v>0</v>
      </c>
      <c r="L23" s="47"/>
    </row>
    <row r="24" spans="1:12" ht="16.5">
      <c r="A24" s="133"/>
      <c r="B24" s="135" t="s">
        <v>454</v>
      </c>
      <c r="C24" s="405">
        <v>126874</v>
      </c>
      <c r="D24" s="562"/>
      <c r="E24" s="566">
        <f t="shared" si="0"/>
        <v>126874</v>
      </c>
      <c r="L24" s="47"/>
    </row>
    <row r="25" spans="1:12" ht="16.5">
      <c r="A25" s="133"/>
      <c r="B25" s="135"/>
      <c r="C25" s="405"/>
      <c r="D25" s="40"/>
      <c r="E25" s="412"/>
      <c r="L25" s="47"/>
    </row>
    <row r="26" spans="1:12" ht="30.75">
      <c r="A26" s="133">
        <v>4</v>
      </c>
      <c r="B26" s="134" t="s">
        <v>300</v>
      </c>
      <c r="C26" s="404">
        <f>SUM(C27:C27)</f>
        <v>600</v>
      </c>
      <c r="D26" s="404">
        <f>SUM(D27:D27)</f>
        <v>0</v>
      </c>
      <c r="E26" s="111">
        <f>SUM(E27:E27)</f>
        <v>600</v>
      </c>
      <c r="L26" s="47"/>
    </row>
    <row r="27" spans="1:12" ht="16.5">
      <c r="A27" s="133"/>
      <c r="B27" s="129" t="s">
        <v>457</v>
      </c>
      <c r="C27" s="405">
        <v>600</v>
      </c>
      <c r="D27" s="402">
        <v>0</v>
      </c>
      <c r="E27" s="412">
        <f>C27-D27</f>
        <v>600</v>
      </c>
      <c r="L27" s="47"/>
    </row>
    <row r="28" spans="1:12" ht="16.5">
      <c r="A28" s="133"/>
      <c r="B28" s="507"/>
      <c r="C28" s="487"/>
      <c r="D28" s="487"/>
      <c r="E28" s="412"/>
      <c r="L28" s="47"/>
    </row>
    <row r="29" spans="1:12" ht="16.5">
      <c r="A29" s="133">
        <v>5</v>
      </c>
      <c r="B29" s="52" t="s">
        <v>313</v>
      </c>
      <c r="C29" s="508">
        <f>SUM(C30:C31)</f>
        <v>5448</v>
      </c>
      <c r="D29" s="508">
        <f>SUM(D30:D31)</f>
        <v>5448</v>
      </c>
      <c r="E29" s="509">
        <f>C29-D29</f>
        <v>0</v>
      </c>
      <c r="L29" s="47"/>
    </row>
    <row r="30" spans="1:12" ht="16.5">
      <c r="A30" s="133"/>
      <c r="B30" s="507" t="s">
        <v>455</v>
      </c>
      <c r="C30" s="487">
        <v>2248</v>
      </c>
      <c r="D30" s="487">
        <v>2248</v>
      </c>
      <c r="E30" s="412">
        <f>C30-D30</f>
        <v>0</v>
      </c>
      <c r="L30" s="47"/>
    </row>
    <row r="31" spans="1:12" ht="16.5">
      <c r="A31" s="133"/>
      <c r="B31" s="507" t="s">
        <v>456</v>
      </c>
      <c r="C31" s="487">
        <v>3200</v>
      </c>
      <c r="D31" s="562">
        <v>3200</v>
      </c>
      <c r="E31" s="412"/>
      <c r="L31" s="47"/>
    </row>
    <row r="32" spans="1:12" ht="16.5">
      <c r="A32" s="133"/>
      <c r="B32" s="507"/>
      <c r="C32" s="487"/>
      <c r="D32" s="562"/>
      <c r="E32" s="412"/>
      <c r="L32" s="47"/>
    </row>
    <row r="33" spans="1:12" ht="16.5">
      <c r="A33" s="104">
        <v>4</v>
      </c>
      <c r="B33" s="144" t="s">
        <v>297</v>
      </c>
      <c r="C33" s="508">
        <f>SUM(C34:C41)</f>
        <v>15740</v>
      </c>
      <c r="D33" s="508">
        <f>SUM(D34:D41)</f>
        <v>15740</v>
      </c>
      <c r="E33" s="430">
        <f>C33-D33</f>
        <v>0</v>
      </c>
      <c r="L33" s="47"/>
    </row>
    <row r="34" spans="1:12" ht="16.5">
      <c r="A34" s="104"/>
      <c r="B34" s="129" t="s">
        <v>431</v>
      </c>
      <c r="C34" s="487">
        <v>1400</v>
      </c>
      <c r="D34" s="562">
        <v>1400</v>
      </c>
      <c r="E34" s="412">
        <f aca="true" t="shared" si="1" ref="E34:E41">C34-D34</f>
        <v>0</v>
      </c>
      <c r="L34" s="47"/>
    </row>
    <row r="35" spans="1:12" ht="16.5">
      <c r="A35" s="104"/>
      <c r="B35" s="129" t="s">
        <v>486</v>
      </c>
      <c r="C35" s="487">
        <v>800</v>
      </c>
      <c r="D35" s="562">
        <v>800</v>
      </c>
      <c r="E35" s="412">
        <f t="shared" si="1"/>
        <v>0</v>
      </c>
      <c r="L35" s="47"/>
    </row>
    <row r="36" spans="1:12" ht="16.5">
      <c r="A36" s="104"/>
      <c r="B36" s="129" t="s">
        <v>432</v>
      </c>
      <c r="C36" s="487">
        <v>800</v>
      </c>
      <c r="D36" s="562">
        <v>800</v>
      </c>
      <c r="E36" s="412">
        <f t="shared" si="1"/>
        <v>0</v>
      </c>
      <c r="L36" s="47"/>
    </row>
    <row r="37" spans="1:12" ht="16.5">
      <c r="A37" s="104"/>
      <c r="B37" s="129" t="s">
        <v>433</v>
      </c>
      <c r="C37" s="487">
        <v>1800</v>
      </c>
      <c r="D37" s="562">
        <v>1800</v>
      </c>
      <c r="E37" s="412">
        <f t="shared" si="1"/>
        <v>0</v>
      </c>
      <c r="L37" s="47"/>
    </row>
    <row r="38" spans="1:12" ht="16.5">
      <c r="A38" s="104"/>
      <c r="B38" s="129" t="s">
        <v>434</v>
      </c>
      <c r="C38" s="487">
        <v>5000</v>
      </c>
      <c r="D38" s="562">
        <v>5000</v>
      </c>
      <c r="E38" s="412">
        <f t="shared" si="1"/>
        <v>0</v>
      </c>
      <c r="L38" s="47"/>
    </row>
    <row r="39" spans="1:12" ht="16.5">
      <c r="A39" s="104"/>
      <c r="B39" s="129" t="s">
        <v>435</v>
      </c>
      <c r="C39" s="487">
        <v>1950</v>
      </c>
      <c r="D39" s="562">
        <v>1950</v>
      </c>
      <c r="E39" s="412">
        <f t="shared" si="1"/>
        <v>0</v>
      </c>
      <c r="L39" s="47"/>
    </row>
    <row r="40" spans="1:12" ht="16.5">
      <c r="A40" s="104"/>
      <c r="B40" s="129" t="s">
        <v>436</v>
      </c>
      <c r="C40" s="487">
        <v>1100</v>
      </c>
      <c r="D40" s="562">
        <v>1100</v>
      </c>
      <c r="E40" s="412">
        <f t="shared" si="1"/>
        <v>0</v>
      </c>
      <c r="L40" s="47"/>
    </row>
    <row r="41" spans="1:12" ht="16.5">
      <c r="A41" s="104"/>
      <c r="B41" s="129" t="s">
        <v>437</v>
      </c>
      <c r="C41" s="487">
        <v>2890</v>
      </c>
      <c r="D41" s="562">
        <v>2890</v>
      </c>
      <c r="E41" s="412">
        <f t="shared" si="1"/>
        <v>0</v>
      </c>
      <c r="L41" s="47"/>
    </row>
    <row r="42" spans="1:12" ht="16.5">
      <c r="A42" s="478"/>
      <c r="B42" s="565"/>
      <c r="C42" s="487"/>
      <c r="D42" s="40"/>
      <c r="E42" s="412"/>
      <c r="G42" s="183"/>
      <c r="L42" s="47"/>
    </row>
    <row r="43" spans="1:12" ht="17.25" thickBot="1">
      <c r="A43" s="114"/>
      <c r="B43" s="127" t="s">
        <v>24</v>
      </c>
      <c r="C43" s="564">
        <f>C4+C12+C21+C26+C29+C33</f>
        <v>245122</v>
      </c>
      <c r="D43" s="564">
        <f>D4+D12+D21+D26+D29+D33</f>
        <v>87888</v>
      </c>
      <c r="E43" s="575">
        <f>E4+E12+E21+E26+E29+E33</f>
        <v>157234</v>
      </c>
      <c r="L43" s="47"/>
    </row>
    <row r="44" spans="1:12" ht="16.5">
      <c r="A44" s="560"/>
      <c r="B44" s="561"/>
      <c r="C44" s="409"/>
      <c r="D44" s="393"/>
      <c r="E44" s="413">
        <f>C44-D44</f>
        <v>0</v>
      </c>
      <c r="L44" s="47"/>
    </row>
    <row r="45" spans="1:12" ht="16.5">
      <c r="A45" s="698" t="s">
        <v>60</v>
      </c>
      <c r="B45" s="699"/>
      <c r="C45" s="700"/>
      <c r="D45" s="40"/>
      <c r="E45" s="412">
        <f>C45-D45</f>
        <v>0</v>
      </c>
      <c r="L45" s="47"/>
    </row>
    <row r="46" spans="1:12" ht="16.5">
      <c r="A46" s="230"/>
      <c r="B46" s="341"/>
      <c r="C46" s="415"/>
      <c r="D46" s="40"/>
      <c r="E46" s="412">
        <f>C46-D46</f>
        <v>0</v>
      </c>
      <c r="L46" s="47"/>
    </row>
    <row r="47" spans="1:12" ht="16.5">
      <c r="A47" s="250">
        <v>1</v>
      </c>
      <c r="B47" s="341" t="s">
        <v>109</v>
      </c>
      <c r="C47" s="404">
        <f>SUM(C48:C52)</f>
        <v>17790</v>
      </c>
      <c r="D47" s="404">
        <f>SUM(D48:D52)</f>
        <v>6990</v>
      </c>
      <c r="E47" s="111">
        <f>SUM(E48:E52)</f>
        <v>10800</v>
      </c>
      <c r="L47" s="47"/>
    </row>
    <row r="48" spans="1:12" ht="16.5">
      <c r="A48" s="230"/>
      <c r="B48" s="129" t="s">
        <v>400</v>
      </c>
      <c r="C48" s="405">
        <v>12000</v>
      </c>
      <c r="D48" s="405">
        <v>1200</v>
      </c>
      <c r="E48" s="412">
        <f>C48-D48</f>
        <v>10800</v>
      </c>
      <c r="L48" s="47"/>
    </row>
    <row r="49" spans="1:12" ht="16.5">
      <c r="A49" s="230"/>
      <c r="B49" s="251" t="s">
        <v>307</v>
      </c>
      <c r="C49" s="405">
        <v>1000</v>
      </c>
      <c r="D49" s="480">
        <v>1000</v>
      </c>
      <c r="E49" s="412">
        <f>C49-D49</f>
        <v>0</v>
      </c>
      <c r="L49" s="47"/>
    </row>
    <row r="50" spans="1:12" ht="16.5">
      <c r="A50" s="230"/>
      <c r="B50" s="507" t="s">
        <v>401</v>
      </c>
      <c r="C50" s="513">
        <v>2240</v>
      </c>
      <c r="D50" s="487">
        <v>2240</v>
      </c>
      <c r="E50" s="412"/>
      <c r="L50" s="47"/>
    </row>
    <row r="51" spans="1:12" ht="16.5">
      <c r="A51" s="230"/>
      <c r="B51" s="507" t="s">
        <v>402</v>
      </c>
      <c r="C51" s="513">
        <v>2150</v>
      </c>
      <c r="D51" s="487">
        <v>2150</v>
      </c>
      <c r="E51" s="412">
        <f>C51-D51</f>
        <v>0</v>
      </c>
      <c r="L51" s="47"/>
    </row>
    <row r="52" spans="1:12" ht="16.5">
      <c r="A52" s="230"/>
      <c r="B52" s="213" t="s">
        <v>403</v>
      </c>
      <c r="C52" s="513">
        <v>400</v>
      </c>
      <c r="D52" s="487">
        <v>400</v>
      </c>
      <c r="E52" s="412">
        <f>C52-D52</f>
        <v>0</v>
      </c>
      <c r="L52" s="47"/>
    </row>
    <row r="53" spans="1:12" ht="16.5">
      <c r="A53" s="230"/>
      <c r="B53" s="253"/>
      <c r="C53" s="343"/>
      <c r="D53" s="40"/>
      <c r="E53" s="412">
        <f>C53-D53</f>
        <v>0</v>
      </c>
      <c r="L53" s="47"/>
    </row>
    <row r="54" spans="1:12" ht="30.75">
      <c r="A54" s="250">
        <v>2</v>
      </c>
      <c r="B54" s="253" t="s">
        <v>110</v>
      </c>
      <c r="C54" s="404">
        <f>SUM(C55)</f>
        <v>635</v>
      </c>
      <c r="D54" s="404">
        <f>SUM(D55)</f>
        <v>635</v>
      </c>
      <c r="E54" s="111">
        <f>SUM(E55)</f>
        <v>0</v>
      </c>
      <c r="L54" s="47"/>
    </row>
    <row r="55" spans="1:12" ht="16.5">
      <c r="A55" s="230"/>
      <c r="B55" s="129" t="s">
        <v>398</v>
      </c>
      <c r="C55" s="405">
        <v>635</v>
      </c>
      <c r="D55" s="405">
        <v>635</v>
      </c>
      <c r="E55" s="412">
        <f>C55-D55</f>
        <v>0</v>
      </c>
      <c r="L55" s="47"/>
    </row>
    <row r="56" spans="1:12" ht="16.5">
      <c r="A56" s="230"/>
      <c r="B56" s="135"/>
      <c r="C56" s="405"/>
      <c r="D56" s="40"/>
      <c r="E56" s="412"/>
      <c r="L56" s="47"/>
    </row>
    <row r="57" spans="1:12" ht="16.5">
      <c r="A57" s="250">
        <v>3</v>
      </c>
      <c r="B57" s="253" t="s">
        <v>302</v>
      </c>
      <c r="C57" s="404">
        <f>SUM(C58)</f>
        <v>250</v>
      </c>
      <c r="D57" s="404">
        <f>SUM(D58)</f>
        <v>0</v>
      </c>
      <c r="E57" s="111">
        <f>SUM(E58)</f>
        <v>250</v>
      </c>
      <c r="L57" s="47"/>
    </row>
    <row r="58" spans="1:12" ht="16.5">
      <c r="A58" s="230"/>
      <c r="B58" s="135" t="s">
        <v>303</v>
      </c>
      <c r="C58" s="405">
        <v>250</v>
      </c>
      <c r="D58" s="402">
        <v>0</v>
      </c>
      <c r="E58" s="412">
        <f>C58-D58</f>
        <v>250</v>
      </c>
      <c r="L58" s="47"/>
    </row>
    <row r="59" spans="1:12" ht="16.5">
      <c r="A59" s="230"/>
      <c r="B59" s="135"/>
      <c r="C59" s="405"/>
      <c r="D59" s="405"/>
      <c r="E59" s="412"/>
      <c r="L59" s="47"/>
    </row>
    <row r="60" spans="1:12" ht="16.5">
      <c r="A60" s="250">
        <v>4</v>
      </c>
      <c r="B60" s="253" t="s">
        <v>304</v>
      </c>
      <c r="C60" s="404">
        <f>SUM(C61)</f>
        <v>250</v>
      </c>
      <c r="D60" s="405">
        <f>SUM(D61)</f>
        <v>0</v>
      </c>
      <c r="E60" s="111">
        <f>SUM(E61)</f>
        <v>250</v>
      </c>
      <c r="L60" s="47"/>
    </row>
    <row r="61" spans="1:12" ht="16.5">
      <c r="A61" s="230"/>
      <c r="B61" s="135" t="s">
        <v>303</v>
      </c>
      <c r="C61" s="480">
        <v>250</v>
      </c>
      <c r="D61" s="480">
        <v>0</v>
      </c>
      <c r="E61" s="412">
        <f>C61-D61</f>
        <v>250</v>
      </c>
      <c r="L61" s="47"/>
    </row>
    <row r="62" spans="1:12" ht="16.5">
      <c r="A62" s="230"/>
      <c r="B62" s="557"/>
      <c r="C62" s="487"/>
      <c r="D62" s="487"/>
      <c r="E62" s="412"/>
      <c r="L62" s="47"/>
    </row>
    <row r="63" spans="1:12" ht="16.5">
      <c r="A63" s="250">
        <v>5</v>
      </c>
      <c r="B63" s="253" t="s">
        <v>409</v>
      </c>
      <c r="C63" s="508">
        <f>SUM(C64)</f>
        <v>3969</v>
      </c>
      <c r="D63" s="508">
        <f>SUM(D64)</f>
        <v>0</v>
      </c>
      <c r="E63" s="430">
        <f>C63-D63</f>
        <v>3969</v>
      </c>
      <c r="L63" s="47"/>
    </row>
    <row r="64" spans="1:12" ht="16.5">
      <c r="A64" s="230"/>
      <c r="B64" s="557" t="s">
        <v>410</v>
      </c>
      <c r="C64" s="487">
        <v>3969</v>
      </c>
      <c r="D64" s="487">
        <v>0</v>
      </c>
      <c r="E64" s="412">
        <f>C64-D64</f>
        <v>3969</v>
      </c>
      <c r="L64" s="47"/>
    </row>
    <row r="65" spans="1:12" ht="16.5">
      <c r="A65" s="230"/>
      <c r="B65" s="557"/>
      <c r="C65" s="487"/>
      <c r="D65" s="562"/>
      <c r="E65" s="412"/>
      <c r="L65" s="47"/>
    </row>
    <row r="66" spans="1:12" ht="16.5">
      <c r="A66" s="250">
        <v>6</v>
      </c>
      <c r="B66" s="253" t="s">
        <v>419</v>
      </c>
      <c r="C66" s="508">
        <f>SUM(C67)</f>
        <v>195</v>
      </c>
      <c r="D66" s="508">
        <f>SUM(D67)</f>
        <v>0</v>
      </c>
      <c r="E66" s="430">
        <f>C66-D66</f>
        <v>195</v>
      </c>
      <c r="L66" s="47"/>
    </row>
    <row r="67" spans="1:12" ht="16.5">
      <c r="A67" s="230"/>
      <c r="B67" s="557" t="s">
        <v>421</v>
      </c>
      <c r="C67" s="487">
        <v>195</v>
      </c>
      <c r="D67" s="562">
        <v>0</v>
      </c>
      <c r="E67" s="412">
        <f>C67-D67</f>
        <v>195</v>
      </c>
      <c r="L67" s="47"/>
    </row>
    <row r="68" spans="1:5" s="118" customFormat="1" ht="16.5">
      <c r="A68" s="104"/>
      <c r="B68" s="252"/>
      <c r="C68" s="558"/>
      <c r="D68" s="559"/>
      <c r="E68" s="412"/>
    </row>
    <row r="69" spans="1:5" s="131" customFormat="1" ht="15">
      <c r="A69" s="104"/>
      <c r="B69" s="115" t="s">
        <v>1</v>
      </c>
      <c r="C69" s="404">
        <f>C47+C54+C57+C60+C63+C66</f>
        <v>23089</v>
      </c>
      <c r="D69" s="404">
        <f>D47+D54+D57+D60+D63+D66</f>
        <v>7625</v>
      </c>
      <c r="E69" s="111">
        <f>E47+E54+E57+E60+E63+E66</f>
        <v>15464</v>
      </c>
    </row>
    <row r="70" spans="1:12" ht="16.5">
      <c r="A70" s="104"/>
      <c r="B70" s="132"/>
      <c r="C70" s="402"/>
      <c r="D70" s="40"/>
      <c r="E70" s="412">
        <f>C70-D70</f>
        <v>0</v>
      </c>
      <c r="L70" s="47"/>
    </row>
    <row r="71" spans="1:12" ht="17.25" thickBot="1">
      <c r="A71" s="114"/>
      <c r="B71" s="127" t="s">
        <v>58</v>
      </c>
      <c r="C71" s="408">
        <f>SUM(C43+C69)</f>
        <v>268211</v>
      </c>
      <c r="D71" s="408">
        <f>SUM(D43+D69)</f>
        <v>95513</v>
      </c>
      <c r="E71" s="122">
        <f>SUM(E43+E69)</f>
        <v>172698</v>
      </c>
      <c r="L71" s="47"/>
    </row>
  </sheetData>
  <sheetProtection/>
  <mergeCells count="2">
    <mergeCell ref="A2:C2"/>
    <mergeCell ref="A45:C45"/>
  </mergeCells>
  <printOptions/>
  <pageMargins left="0.5511811023622047" right="0.31496062992125984" top="0.7874015748031497" bottom="0.35433070866141736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felújítási előirányzatai célonként&amp;R&amp;"Book Antiqua,Félkövér"11. sz.melléklet
ezer Ft</oddHeader>
    <oddFooter>&amp;C&amp;P</oddFooter>
  </headerFooter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25" sqref="J25:J26"/>
    </sheetView>
  </sheetViews>
  <sheetFormatPr defaultColWidth="9.140625" defaultRowHeight="12.75"/>
  <cols>
    <col min="1" max="1" width="7.00390625" style="123" customWidth="1"/>
    <col min="2" max="2" width="55.00390625" style="3" customWidth="1"/>
    <col min="3" max="3" width="11.140625" style="3" bestFit="1" customWidth="1"/>
    <col min="4" max="4" width="11.421875" style="3" customWidth="1"/>
    <col min="5" max="5" width="11.140625" style="3" bestFit="1" customWidth="1"/>
    <col min="6" max="16384" width="9.140625" style="3" customWidth="1"/>
  </cols>
  <sheetData>
    <row r="1" spans="1:5" ht="45.75" thickBot="1">
      <c r="A1" s="176" t="s">
        <v>14</v>
      </c>
      <c r="B1" s="177" t="s">
        <v>319</v>
      </c>
      <c r="C1" s="177" t="s">
        <v>391</v>
      </c>
      <c r="D1" s="177" t="s">
        <v>216</v>
      </c>
      <c r="E1" s="379" t="s">
        <v>217</v>
      </c>
    </row>
    <row r="2" spans="1:5" ht="16.5">
      <c r="A2" s="701" t="s">
        <v>62</v>
      </c>
      <c r="B2" s="702"/>
      <c r="C2" s="416"/>
      <c r="D2" s="393"/>
      <c r="E2" s="394"/>
    </row>
    <row r="3" spans="1:5" ht="16.5">
      <c r="A3" s="138"/>
      <c r="B3" s="139"/>
      <c r="C3" s="417"/>
      <c r="D3" s="40"/>
      <c r="E3" s="395"/>
    </row>
    <row r="4" spans="1:5" ht="16.5">
      <c r="A4" s="104">
        <v>1</v>
      </c>
      <c r="B4" s="128" t="s">
        <v>200</v>
      </c>
      <c r="C4" s="418">
        <f>SUM(C5)</f>
        <v>57494</v>
      </c>
      <c r="D4" s="418">
        <f>SUM(D5)</f>
        <v>57494</v>
      </c>
      <c r="E4" s="137">
        <f>SUM(E5)</f>
        <v>0</v>
      </c>
    </row>
    <row r="5" spans="1:5" ht="33">
      <c r="A5" s="104"/>
      <c r="B5" s="129" t="s">
        <v>317</v>
      </c>
      <c r="C5" s="419">
        <f>SUM(C6:C8)</f>
        <v>57494</v>
      </c>
      <c r="D5" s="419">
        <f>SUM(D6:D8)</f>
        <v>57494</v>
      </c>
      <c r="E5" s="512">
        <f>SUM(E6:E8)</f>
        <v>0</v>
      </c>
    </row>
    <row r="6" spans="1:5" ht="33">
      <c r="A6" s="104"/>
      <c r="B6" s="511" t="s">
        <v>316</v>
      </c>
      <c r="C6" s="419">
        <v>49694</v>
      </c>
      <c r="D6" s="510">
        <v>49694</v>
      </c>
      <c r="E6" s="412">
        <f>C6-D6</f>
        <v>0</v>
      </c>
    </row>
    <row r="7" spans="1:5" ht="16.5">
      <c r="A7" s="104"/>
      <c r="B7" s="511" t="s">
        <v>315</v>
      </c>
      <c r="C7" s="419">
        <v>7200</v>
      </c>
      <c r="D7" s="510">
        <v>7200</v>
      </c>
      <c r="E7" s="412">
        <f>C7-D7</f>
        <v>0</v>
      </c>
    </row>
    <row r="8" spans="1:5" ht="16.5">
      <c r="A8" s="104"/>
      <c r="B8" s="511" t="s">
        <v>314</v>
      </c>
      <c r="C8" s="419">
        <v>600</v>
      </c>
      <c r="D8" s="510">
        <v>600</v>
      </c>
      <c r="E8" s="412">
        <f>C8-D8</f>
        <v>0</v>
      </c>
    </row>
    <row r="9" spans="1:5" ht="16.5">
      <c r="A9" s="104"/>
      <c r="B9" s="129"/>
      <c r="C9" s="419"/>
      <c r="D9" s="510"/>
      <c r="E9" s="412"/>
    </row>
    <row r="10" spans="1:5" ht="16.5">
      <c r="A10" s="104">
        <v>2</v>
      </c>
      <c r="B10" s="128" t="s">
        <v>206</v>
      </c>
      <c r="C10" s="418">
        <f>SUM(C11)</f>
        <v>800</v>
      </c>
      <c r="D10" s="576">
        <f>SUM(D11)</f>
        <v>0</v>
      </c>
      <c r="E10" s="577">
        <f>SUM(E11)</f>
        <v>800</v>
      </c>
    </row>
    <row r="11" spans="1:5" ht="33">
      <c r="A11" s="104"/>
      <c r="B11" s="129" t="s">
        <v>318</v>
      </c>
      <c r="C11" s="419">
        <v>800</v>
      </c>
      <c r="D11" s="40"/>
      <c r="E11" s="412">
        <f aca="true" t="shared" si="0" ref="E11:E22">C11-D11</f>
        <v>800</v>
      </c>
    </row>
    <row r="12" spans="1:5" ht="16.5">
      <c r="A12" s="104"/>
      <c r="B12" s="129"/>
      <c r="C12" s="419"/>
      <c r="D12" s="40"/>
      <c r="E12" s="412">
        <f t="shared" si="0"/>
        <v>0</v>
      </c>
    </row>
    <row r="13" spans="1:5" ht="16.5">
      <c r="A13" s="104">
        <v>3</v>
      </c>
      <c r="B13" s="117" t="s">
        <v>207</v>
      </c>
      <c r="C13" s="420">
        <f>SUM(C14:C15)</f>
        <v>3020</v>
      </c>
      <c r="D13" s="420">
        <f>SUM(D14:D15)</f>
        <v>0</v>
      </c>
      <c r="E13" s="137">
        <f>SUM(E14:E15)</f>
        <v>3020</v>
      </c>
    </row>
    <row r="14" spans="1:5" ht="16.5">
      <c r="A14" s="104"/>
      <c r="B14" s="108" t="s">
        <v>64</v>
      </c>
      <c r="C14" s="421">
        <v>3000</v>
      </c>
      <c r="D14" s="40"/>
      <c r="E14" s="412">
        <f t="shared" si="0"/>
        <v>3000</v>
      </c>
    </row>
    <row r="15" spans="1:5" ht="16.5">
      <c r="A15" s="104"/>
      <c r="B15" s="108" t="s">
        <v>111</v>
      </c>
      <c r="C15" s="421">
        <v>20</v>
      </c>
      <c r="D15" s="40"/>
      <c r="E15" s="412">
        <f t="shared" si="0"/>
        <v>20</v>
      </c>
    </row>
    <row r="16" spans="1:5" ht="16.5">
      <c r="A16" s="104"/>
      <c r="B16" s="132"/>
      <c r="C16" s="419"/>
      <c r="D16" s="40"/>
      <c r="E16" s="412">
        <f t="shared" si="0"/>
        <v>0</v>
      </c>
    </row>
    <row r="17" spans="1:5" ht="16.5">
      <c r="A17" s="104"/>
      <c r="B17" s="115" t="s">
        <v>24</v>
      </c>
      <c r="C17" s="418">
        <f>SUM(C4+C10+C13)</f>
        <v>61314</v>
      </c>
      <c r="D17" s="418">
        <f>SUM(D4+D10+D13)</f>
        <v>57494</v>
      </c>
      <c r="E17" s="137">
        <f>SUM(E4+E10+E13)</f>
        <v>3820</v>
      </c>
    </row>
    <row r="18" spans="1:5" ht="16.5">
      <c r="A18" s="104"/>
      <c r="B18" s="115"/>
      <c r="C18" s="419"/>
      <c r="D18" s="40"/>
      <c r="E18" s="412">
        <f t="shared" si="0"/>
        <v>0</v>
      </c>
    </row>
    <row r="19" spans="1:5" ht="16.5">
      <c r="A19" s="698" t="s">
        <v>60</v>
      </c>
      <c r="B19" s="703"/>
      <c r="C19" s="419"/>
      <c r="D19" s="40"/>
      <c r="E19" s="412">
        <f t="shared" si="0"/>
        <v>0</v>
      </c>
    </row>
    <row r="20" spans="1:5" ht="16.5">
      <c r="A20" s="104"/>
      <c r="B20" s="130"/>
      <c r="C20" s="419"/>
      <c r="D20" s="40"/>
      <c r="E20" s="412">
        <f t="shared" si="0"/>
        <v>0</v>
      </c>
    </row>
    <row r="21" spans="1:5" ht="16.5">
      <c r="A21" s="104"/>
      <c r="B21" s="115" t="s">
        <v>24</v>
      </c>
      <c r="C21" s="418">
        <v>0</v>
      </c>
      <c r="D21" s="40"/>
      <c r="E21" s="412">
        <f t="shared" si="0"/>
        <v>0</v>
      </c>
    </row>
    <row r="22" spans="1:5" ht="16.5">
      <c r="A22" s="104"/>
      <c r="B22" s="132"/>
      <c r="C22" s="419"/>
      <c r="D22" s="40"/>
      <c r="E22" s="412">
        <f t="shared" si="0"/>
        <v>0</v>
      </c>
    </row>
    <row r="23" spans="1:5" ht="17.25" thickBot="1">
      <c r="A23" s="114"/>
      <c r="B23" s="127" t="s">
        <v>58</v>
      </c>
      <c r="C23" s="422">
        <f>SUM(C17+C21)</f>
        <v>61314</v>
      </c>
      <c r="D23" s="422">
        <f>SUM(D17+D21)</f>
        <v>57494</v>
      </c>
      <c r="E23" s="140">
        <f>SUM(E17+E21)</f>
        <v>3820</v>
      </c>
    </row>
  </sheetData>
  <sheetProtection/>
  <mergeCells count="2">
    <mergeCell ref="A2:B2"/>
    <mergeCell ref="A19:B19"/>
  </mergeCells>
  <printOptions/>
  <pageMargins left="0.3937007874015748" right="0.4330708661417323" top="1.1023622047244095" bottom="0.7480314960629921" header="0.31496062992125984" footer="0.31496062992125984"/>
  <pageSetup horizontalDpi="600" verticalDpi="600" orientation="portrait" paperSize="9" r:id="rId1"/>
  <headerFooter>
    <oddHeader>&amp;C&amp;"Book Antiqua,Félkövér"&amp;11Keszthely Város Önkormányzata
egyéb működési célú támogatásai ÁHT-n belülre&amp;R&amp;"Book Antiqua,Félkövér"12. sz.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57421875" style="123" customWidth="1"/>
    <col min="2" max="2" width="60.57421875" style="124" customWidth="1"/>
    <col min="3" max="3" width="12.28125" style="4" bestFit="1" customWidth="1"/>
    <col min="4" max="5" width="12.28125" style="3" bestFit="1" customWidth="1"/>
    <col min="6" max="16384" width="9.140625" style="3" customWidth="1"/>
  </cols>
  <sheetData>
    <row r="1" spans="1:7" ht="45.75" thickBot="1">
      <c r="A1" s="176" t="s">
        <v>14</v>
      </c>
      <c r="B1" s="177" t="s">
        <v>257</v>
      </c>
      <c r="C1" s="423" t="s">
        <v>391</v>
      </c>
      <c r="D1" s="177" t="s">
        <v>216</v>
      </c>
      <c r="E1" s="379" t="s">
        <v>217</v>
      </c>
      <c r="G1" s="47"/>
    </row>
    <row r="2" spans="1:7" ht="16.5" customHeight="1">
      <c r="A2" s="696" t="s">
        <v>62</v>
      </c>
      <c r="B2" s="695"/>
      <c r="C2" s="429"/>
      <c r="D2" s="175"/>
      <c r="E2" s="411"/>
      <c r="G2" s="47"/>
    </row>
    <row r="3" spans="1:7" ht="16.5">
      <c r="A3" s="104"/>
      <c r="B3" s="117"/>
      <c r="C3" s="424"/>
      <c r="D3" s="40"/>
      <c r="E3" s="395"/>
      <c r="G3" s="47"/>
    </row>
    <row r="4" spans="1:7" ht="16.5">
      <c r="A4" s="104">
        <v>1</v>
      </c>
      <c r="B4" s="117" t="s">
        <v>353</v>
      </c>
      <c r="C4" s="420">
        <f>SUM(C5:C6)</f>
        <v>8500</v>
      </c>
      <c r="D4" s="403">
        <f>SUM(D5:D6)</f>
        <v>8500</v>
      </c>
      <c r="E4" s="141">
        <f>SUM(E5:E6)</f>
        <v>0</v>
      </c>
      <c r="G4" s="47"/>
    </row>
    <row r="5" spans="1:7" ht="33">
      <c r="A5" s="104"/>
      <c r="B5" s="108" t="s">
        <v>488</v>
      </c>
      <c r="C5" s="421">
        <v>2500</v>
      </c>
      <c r="D5" s="402">
        <v>2500</v>
      </c>
      <c r="E5" s="412">
        <f aca="true" t="shared" si="0" ref="E5:E36">C5-D5</f>
        <v>0</v>
      </c>
      <c r="G5" s="47"/>
    </row>
    <row r="6" spans="1:7" ht="33">
      <c r="A6" s="104"/>
      <c r="B6" s="108" t="s">
        <v>489</v>
      </c>
      <c r="C6" s="421">
        <v>6000</v>
      </c>
      <c r="D6" s="402">
        <v>6000</v>
      </c>
      <c r="E6" s="412">
        <f t="shared" si="0"/>
        <v>0</v>
      </c>
      <c r="G6" s="47"/>
    </row>
    <row r="7" spans="1:7" ht="16.5">
      <c r="A7" s="104"/>
      <c r="B7" s="108"/>
      <c r="C7" s="421"/>
      <c r="D7" s="40"/>
      <c r="E7" s="412"/>
      <c r="G7" s="47"/>
    </row>
    <row r="8" spans="1:7" ht="30.75">
      <c r="A8" s="104">
        <v>2</v>
      </c>
      <c r="B8" s="117" t="s">
        <v>354</v>
      </c>
      <c r="C8" s="420">
        <f>SUM(C9:C9)</f>
        <v>31000</v>
      </c>
      <c r="D8" s="420">
        <f>SUM(D9:D9)</f>
        <v>0</v>
      </c>
      <c r="E8" s="430">
        <f>SUM(E9:E9)</f>
        <v>31000</v>
      </c>
      <c r="G8" s="47"/>
    </row>
    <row r="9" spans="1:7" ht="16.5">
      <c r="A9" s="104"/>
      <c r="B9" s="108" t="s">
        <v>69</v>
      </c>
      <c r="C9" s="421">
        <v>31000</v>
      </c>
      <c r="D9" s="40"/>
      <c r="E9" s="412">
        <f t="shared" si="0"/>
        <v>31000</v>
      </c>
      <c r="G9" s="47"/>
    </row>
    <row r="10" spans="1:7" ht="16.5">
      <c r="A10" s="104"/>
      <c r="B10" s="142"/>
      <c r="C10" s="421"/>
      <c r="D10" s="40"/>
      <c r="E10" s="412"/>
      <c r="G10" s="47"/>
    </row>
    <row r="11" spans="1:7" ht="16.5">
      <c r="A11" s="104">
        <v>3</v>
      </c>
      <c r="B11" s="106" t="s">
        <v>355</v>
      </c>
      <c r="C11" s="420">
        <f>SUM(C12:C25)</f>
        <v>41605</v>
      </c>
      <c r="D11" s="420">
        <f>SUM(D12:D25)</f>
        <v>0</v>
      </c>
      <c r="E11" s="141">
        <f>C11-D11</f>
        <v>41605</v>
      </c>
      <c r="G11" s="47"/>
    </row>
    <row r="12" spans="1:7" ht="16.5">
      <c r="A12" s="104"/>
      <c r="B12" s="108" t="s">
        <v>65</v>
      </c>
      <c r="C12" s="421">
        <v>8516</v>
      </c>
      <c r="D12" s="40"/>
      <c r="E12" s="412">
        <f t="shared" si="0"/>
        <v>8516</v>
      </c>
      <c r="G12" s="47"/>
    </row>
    <row r="13" spans="1:7" ht="16.5">
      <c r="A13" s="104"/>
      <c r="B13" s="108" t="s">
        <v>70</v>
      </c>
      <c r="C13" s="421">
        <v>300</v>
      </c>
      <c r="D13" s="40"/>
      <c r="E13" s="412">
        <f t="shared" si="0"/>
        <v>300</v>
      </c>
      <c r="G13" s="47"/>
    </row>
    <row r="14" spans="1:7" ht="33">
      <c r="A14" s="112"/>
      <c r="B14" s="113" t="s">
        <v>470</v>
      </c>
      <c r="C14" s="425">
        <v>600</v>
      </c>
      <c r="D14" s="40"/>
      <c r="E14" s="412">
        <f t="shared" si="0"/>
        <v>600</v>
      </c>
      <c r="G14" s="47"/>
    </row>
    <row r="15" spans="1:7" ht="16.5">
      <c r="A15" s="112"/>
      <c r="B15" s="113" t="s">
        <v>476</v>
      </c>
      <c r="C15" s="425">
        <v>300</v>
      </c>
      <c r="D15" s="40"/>
      <c r="E15" s="412">
        <f t="shared" si="0"/>
        <v>300</v>
      </c>
      <c r="G15" s="47"/>
    </row>
    <row r="16" spans="1:7" ht="16.5">
      <c r="A16" s="112"/>
      <c r="B16" s="113" t="s">
        <v>320</v>
      </c>
      <c r="C16" s="425">
        <v>13000</v>
      </c>
      <c r="D16" s="40"/>
      <c r="E16" s="412">
        <f t="shared" si="0"/>
        <v>13000</v>
      </c>
      <c r="G16" s="47"/>
    </row>
    <row r="17" spans="1:7" ht="16.5">
      <c r="A17" s="112"/>
      <c r="B17" s="113" t="s">
        <v>475</v>
      </c>
      <c r="C17" s="425">
        <v>100</v>
      </c>
      <c r="D17" s="40"/>
      <c r="E17" s="412">
        <f t="shared" si="0"/>
        <v>100</v>
      </c>
      <c r="G17" s="47"/>
    </row>
    <row r="18" spans="1:7" ht="33">
      <c r="A18" s="112"/>
      <c r="B18" s="113" t="s">
        <v>474</v>
      </c>
      <c r="C18" s="425">
        <v>500</v>
      </c>
      <c r="D18" s="40"/>
      <c r="E18" s="412">
        <f t="shared" si="0"/>
        <v>500</v>
      </c>
      <c r="G18" s="47"/>
    </row>
    <row r="19" spans="1:7" ht="16.5">
      <c r="A19" s="112"/>
      <c r="B19" s="113" t="s">
        <v>473</v>
      </c>
      <c r="C19" s="425">
        <v>50</v>
      </c>
      <c r="D19" s="40"/>
      <c r="E19" s="412">
        <f t="shared" si="0"/>
        <v>50</v>
      </c>
      <c r="G19" s="47"/>
    </row>
    <row r="20" spans="1:7" ht="16.5">
      <c r="A20" s="112"/>
      <c r="B20" s="113" t="s">
        <v>351</v>
      </c>
      <c r="C20" s="425">
        <v>150</v>
      </c>
      <c r="D20" s="40"/>
      <c r="E20" s="412">
        <f t="shared" si="0"/>
        <v>150</v>
      </c>
      <c r="G20" s="47"/>
    </row>
    <row r="21" spans="1:7" ht="16.5">
      <c r="A21" s="112"/>
      <c r="B21" s="113" t="s">
        <v>67</v>
      </c>
      <c r="C21" s="425">
        <v>15939</v>
      </c>
      <c r="D21" s="40"/>
      <c r="E21" s="412">
        <f t="shared" si="0"/>
        <v>15939</v>
      </c>
      <c r="G21" s="47"/>
    </row>
    <row r="22" spans="1:7" ht="16.5">
      <c r="A22" s="112"/>
      <c r="B22" s="113" t="s">
        <v>472</v>
      </c>
      <c r="C22" s="425">
        <v>500</v>
      </c>
      <c r="D22" s="40"/>
      <c r="E22" s="412">
        <f t="shared" si="0"/>
        <v>500</v>
      </c>
      <c r="G22" s="47"/>
    </row>
    <row r="23" spans="1:7" ht="16.5">
      <c r="A23" s="112"/>
      <c r="B23" s="113" t="s">
        <v>68</v>
      </c>
      <c r="C23" s="425">
        <v>900</v>
      </c>
      <c r="D23" s="40"/>
      <c r="E23" s="412">
        <f t="shared" si="0"/>
        <v>900</v>
      </c>
      <c r="G23" s="47"/>
    </row>
    <row r="24" spans="1:7" ht="16.5">
      <c r="A24" s="112"/>
      <c r="B24" s="113" t="s">
        <v>170</v>
      </c>
      <c r="C24" s="426">
        <v>300</v>
      </c>
      <c r="D24" s="40"/>
      <c r="E24" s="412">
        <f t="shared" si="0"/>
        <v>300</v>
      </c>
      <c r="G24" s="47"/>
    </row>
    <row r="25" spans="1:7" ht="16.5">
      <c r="A25" s="112"/>
      <c r="B25" s="113" t="s">
        <v>66</v>
      </c>
      <c r="C25" s="427">
        <v>450</v>
      </c>
      <c r="D25" s="40"/>
      <c r="E25" s="412">
        <f t="shared" si="0"/>
        <v>450</v>
      </c>
      <c r="G25" s="47"/>
    </row>
    <row r="26" spans="1:7" ht="16.5">
      <c r="A26" s="104"/>
      <c r="B26" s="143"/>
      <c r="C26" s="421"/>
      <c r="D26" s="40"/>
      <c r="E26" s="412"/>
      <c r="G26" s="47"/>
    </row>
    <row r="27" spans="1:7" ht="30.75">
      <c r="A27" s="112">
        <v>4</v>
      </c>
      <c r="B27" s="144" t="s">
        <v>356</v>
      </c>
      <c r="C27" s="428">
        <f>SUM(C28:C29)</f>
        <v>1800</v>
      </c>
      <c r="D27" s="428">
        <f>SUM(D28:D28)</f>
        <v>0</v>
      </c>
      <c r="E27" s="430">
        <f>C27-D27</f>
        <v>1800</v>
      </c>
      <c r="G27" s="47"/>
    </row>
    <row r="28" spans="1:7" ht="16.5">
      <c r="A28" s="104"/>
      <c r="B28" s="143" t="s">
        <v>75</v>
      </c>
      <c r="C28" s="421">
        <v>1500</v>
      </c>
      <c r="D28" s="40"/>
      <c r="E28" s="412">
        <f t="shared" si="0"/>
        <v>1500</v>
      </c>
      <c r="G28" s="47"/>
    </row>
    <row r="29" spans="1:7" ht="16.5">
      <c r="A29" s="104"/>
      <c r="B29" s="143" t="s">
        <v>477</v>
      </c>
      <c r="C29" s="421">
        <v>300</v>
      </c>
      <c r="D29" s="40"/>
      <c r="E29" s="412">
        <f t="shared" si="0"/>
        <v>300</v>
      </c>
      <c r="G29" s="47"/>
    </row>
    <row r="30" spans="1:7" ht="16.5">
      <c r="A30" s="104"/>
      <c r="B30" s="145"/>
      <c r="C30" s="421"/>
      <c r="D30" s="40"/>
      <c r="E30" s="483"/>
      <c r="G30" s="47"/>
    </row>
    <row r="31" spans="1:7" ht="16.5">
      <c r="A31" s="104"/>
      <c r="B31" s="119" t="s">
        <v>24</v>
      </c>
      <c r="C31" s="418">
        <f>C4+C8+C11+C27</f>
        <v>82905</v>
      </c>
      <c r="D31" s="418">
        <f>D4+D8+D11+D27</f>
        <v>8500</v>
      </c>
      <c r="E31" s="137">
        <f>E4+E8+E11+E27</f>
        <v>74405</v>
      </c>
      <c r="G31" s="47"/>
    </row>
    <row r="32" spans="1:7" ht="16.5">
      <c r="A32" s="104"/>
      <c r="B32" s="119"/>
      <c r="C32" s="421"/>
      <c r="D32" s="40"/>
      <c r="E32" s="412">
        <f t="shared" si="0"/>
        <v>0</v>
      </c>
      <c r="G32" s="47"/>
    </row>
    <row r="33" spans="1:7" ht="16.5">
      <c r="A33" s="704" t="s">
        <v>60</v>
      </c>
      <c r="B33" s="705"/>
      <c r="C33" s="421"/>
      <c r="D33" s="40"/>
      <c r="E33" s="412">
        <f t="shared" si="0"/>
        <v>0</v>
      </c>
      <c r="G33" s="47"/>
    </row>
    <row r="34" spans="1:7" ht="16.5">
      <c r="A34" s="104"/>
      <c r="B34" s="108"/>
      <c r="C34" s="402"/>
      <c r="D34" s="40"/>
      <c r="E34" s="412">
        <f t="shared" si="0"/>
        <v>0</v>
      </c>
      <c r="G34" s="47"/>
    </row>
    <row r="35" spans="1:5" ht="16.5">
      <c r="A35" s="104"/>
      <c r="B35" s="119" t="s">
        <v>24</v>
      </c>
      <c r="C35" s="418">
        <v>0</v>
      </c>
      <c r="D35" s="40"/>
      <c r="E35" s="412">
        <f t="shared" si="0"/>
        <v>0</v>
      </c>
    </row>
    <row r="36" spans="1:5" ht="16.5">
      <c r="A36" s="104"/>
      <c r="B36" s="120"/>
      <c r="C36" s="421"/>
      <c r="D36" s="40"/>
      <c r="E36" s="412">
        <f t="shared" si="0"/>
        <v>0</v>
      </c>
    </row>
    <row r="37" spans="1:5" ht="17.25" thickBot="1">
      <c r="A37" s="114"/>
      <c r="B37" s="121" t="s">
        <v>58</v>
      </c>
      <c r="C37" s="422">
        <f>SUM(C35+C31)</f>
        <v>82905</v>
      </c>
      <c r="D37" s="422">
        <f>SUM(D35+D31)</f>
        <v>8500</v>
      </c>
      <c r="E37" s="140">
        <f>SUM(E35+E31)</f>
        <v>74405</v>
      </c>
    </row>
    <row r="39" ht="16.5">
      <c r="B39" s="3"/>
    </row>
  </sheetData>
  <sheetProtection/>
  <mergeCells count="2">
    <mergeCell ref="A2:B2"/>
    <mergeCell ref="A33:B33"/>
  </mergeCells>
  <printOptions/>
  <pageMargins left="0.5118110236220472" right="0.2755905511811024" top="0.984251968503937" bottom="0.5905511811023623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egyéb működési célú támogatásai ÁHT-n kívülre&amp;R&amp;"Book Antiqua,Félkövér"13. sz. melléklet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H9" sqref="H9:I11"/>
    </sheetView>
  </sheetViews>
  <sheetFormatPr defaultColWidth="9.140625" defaultRowHeight="12.75"/>
  <cols>
    <col min="1" max="1" width="6.28125" style="123" customWidth="1"/>
    <col min="2" max="2" width="55.421875" style="3" customWidth="1"/>
    <col min="3" max="3" width="10.140625" style="3" bestFit="1" customWidth="1"/>
    <col min="4" max="4" width="9.8515625" style="3" bestFit="1" customWidth="1"/>
    <col min="5" max="5" width="11.140625" style="3" bestFit="1" customWidth="1"/>
    <col min="6" max="16384" width="9.140625" style="3" customWidth="1"/>
  </cols>
  <sheetData>
    <row r="1" spans="1:7" ht="45.75" thickBot="1">
      <c r="A1" s="102" t="s">
        <v>14</v>
      </c>
      <c r="B1" s="103" t="s">
        <v>321</v>
      </c>
      <c r="C1" s="401" t="s">
        <v>391</v>
      </c>
      <c r="D1" s="177" t="s">
        <v>216</v>
      </c>
      <c r="E1" s="379" t="s">
        <v>217</v>
      </c>
      <c r="G1" s="47"/>
    </row>
    <row r="2" spans="1:7" ht="16.5" customHeight="1">
      <c r="A2" s="706" t="s">
        <v>62</v>
      </c>
      <c r="B2" s="707"/>
      <c r="C2" s="416"/>
      <c r="D2" s="393"/>
      <c r="E2" s="394"/>
      <c r="G2" s="47"/>
    </row>
    <row r="3" spans="1:7" ht="16.5">
      <c r="A3" s="104"/>
      <c r="B3" s="130"/>
      <c r="C3" s="431"/>
      <c r="D3" s="40"/>
      <c r="E3" s="395"/>
      <c r="G3" s="47"/>
    </row>
    <row r="4" spans="1:7" ht="16.5">
      <c r="A4" s="104">
        <v>1</v>
      </c>
      <c r="B4" s="128" t="s">
        <v>480</v>
      </c>
      <c r="C4" s="420">
        <f>SUM(C5)</f>
        <v>3000</v>
      </c>
      <c r="D4" s="420">
        <f>SUM(D5)</f>
        <v>0</v>
      </c>
      <c r="E4" s="141">
        <f>SUM(E5)</f>
        <v>3000</v>
      </c>
      <c r="G4" s="47"/>
    </row>
    <row r="5" spans="1:7" ht="16.5">
      <c r="A5" s="104"/>
      <c r="B5" s="129" t="s">
        <v>481</v>
      </c>
      <c r="C5" s="421">
        <v>3000</v>
      </c>
      <c r="D5" s="421">
        <v>0</v>
      </c>
      <c r="E5" s="517">
        <f>C5-D5</f>
        <v>3000</v>
      </c>
      <c r="G5" s="47"/>
    </row>
    <row r="6" spans="1:7" ht="16.5">
      <c r="A6" s="104"/>
      <c r="B6" s="130"/>
      <c r="C6" s="431"/>
      <c r="D6" s="40"/>
      <c r="E6" s="395"/>
      <c r="G6" s="47"/>
    </row>
    <row r="7" spans="1:7" ht="45.75">
      <c r="A7" s="104">
        <v>2</v>
      </c>
      <c r="B7" s="130" t="s">
        <v>357</v>
      </c>
      <c r="C7" s="420">
        <f>SUM(C8:C10)</f>
        <v>35000</v>
      </c>
      <c r="D7" s="420">
        <f>SUM(D8:D10)</f>
        <v>0</v>
      </c>
      <c r="E7" s="141">
        <f>SUM(E8:E10)</f>
        <v>35000</v>
      </c>
      <c r="G7" s="47"/>
    </row>
    <row r="8" spans="1:7" ht="16.5">
      <c r="A8" s="104"/>
      <c r="B8" s="129" t="s">
        <v>479</v>
      </c>
      <c r="C8" s="421">
        <v>5000</v>
      </c>
      <c r="D8" s="421"/>
      <c r="E8" s="517">
        <f>C8-D8</f>
        <v>5000</v>
      </c>
      <c r="G8" s="47"/>
    </row>
    <row r="9" spans="1:7" ht="16.5">
      <c r="A9" s="104"/>
      <c r="B9" s="129" t="s">
        <v>469</v>
      </c>
      <c r="C9" s="421">
        <v>30000</v>
      </c>
      <c r="D9" s="421"/>
      <c r="E9" s="517">
        <f>C9-D9</f>
        <v>30000</v>
      </c>
      <c r="G9" s="47"/>
    </row>
    <row r="10" spans="1:7" ht="16.5">
      <c r="A10" s="104"/>
      <c r="B10" s="516"/>
      <c r="C10" s="421"/>
      <c r="D10" s="421"/>
      <c r="E10" s="517">
        <f>C10-D10</f>
        <v>0</v>
      </c>
      <c r="G10" s="47"/>
    </row>
    <row r="11" spans="1:7" ht="30.75">
      <c r="A11" s="104">
        <v>3</v>
      </c>
      <c r="B11" s="128" t="s">
        <v>358</v>
      </c>
      <c r="C11" s="420">
        <f>SUM(C12:C13)</f>
        <v>5000</v>
      </c>
      <c r="D11" s="428">
        <f>SUM(D12:D13)</f>
        <v>0</v>
      </c>
      <c r="E11" s="515">
        <f>SUM(E12:E13)</f>
        <v>5000</v>
      </c>
      <c r="G11" s="47"/>
    </row>
    <row r="12" spans="1:7" ht="33">
      <c r="A12" s="104"/>
      <c r="B12" s="129" t="s">
        <v>478</v>
      </c>
      <c r="C12" s="421">
        <v>5000</v>
      </c>
      <c r="D12" s="40"/>
      <c r="E12" s="412">
        <f aca="true" t="shared" si="0" ref="E12:E17">C12-D12</f>
        <v>5000</v>
      </c>
      <c r="G12" s="47"/>
    </row>
    <row r="13" spans="1:7" ht="16.5">
      <c r="A13" s="104"/>
      <c r="B13" s="516"/>
      <c r="C13" s="421"/>
      <c r="D13" s="40"/>
      <c r="E13" s="578">
        <f t="shared" si="0"/>
        <v>0</v>
      </c>
      <c r="G13" s="47"/>
    </row>
    <row r="14" spans="1:7" ht="16.5">
      <c r="A14" s="104">
        <v>4</v>
      </c>
      <c r="B14" s="106" t="s">
        <v>355</v>
      </c>
      <c r="C14" s="420">
        <f>SUM(C15:C17)</f>
        <v>15550</v>
      </c>
      <c r="D14" s="42"/>
      <c r="E14" s="579">
        <f t="shared" si="0"/>
        <v>15550</v>
      </c>
      <c r="G14" s="47"/>
    </row>
    <row r="15" spans="1:7" ht="33">
      <c r="A15" s="104"/>
      <c r="B15" s="129" t="s">
        <v>482</v>
      </c>
      <c r="C15" s="421">
        <v>550</v>
      </c>
      <c r="D15" s="40"/>
      <c r="E15" s="580">
        <f t="shared" si="0"/>
        <v>550</v>
      </c>
      <c r="G15" s="47"/>
    </row>
    <row r="16" spans="1:7" ht="33">
      <c r="A16" s="104"/>
      <c r="B16" s="129" t="s">
        <v>471</v>
      </c>
      <c r="C16" s="421">
        <v>11500</v>
      </c>
      <c r="D16" s="40"/>
      <c r="E16" s="580">
        <f t="shared" si="0"/>
        <v>11500</v>
      </c>
      <c r="G16" s="47"/>
    </row>
    <row r="17" spans="1:7" ht="16.5">
      <c r="A17" s="104"/>
      <c r="B17" s="129" t="s">
        <v>483</v>
      </c>
      <c r="C17" s="421">
        <v>3500</v>
      </c>
      <c r="D17" s="40"/>
      <c r="E17" s="580">
        <f t="shared" si="0"/>
        <v>3500</v>
      </c>
      <c r="G17" s="47"/>
    </row>
    <row r="18" spans="1:7" ht="16.5">
      <c r="A18" s="104"/>
      <c r="B18" s="516"/>
      <c r="C18" s="402"/>
      <c r="D18" s="40"/>
      <c r="E18" s="412"/>
      <c r="G18" s="47"/>
    </row>
    <row r="19" spans="1:7" ht="16.5">
      <c r="A19" s="104"/>
      <c r="B19" s="115" t="s">
        <v>24</v>
      </c>
      <c r="C19" s="420">
        <f>C4+C7+C11+C14</f>
        <v>58550</v>
      </c>
      <c r="D19" s="420">
        <f>D4+D7+D11+D14</f>
        <v>0</v>
      </c>
      <c r="E19" s="141">
        <f>E4+E7+E11+E14</f>
        <v>58550</v>
      </c>
      <c r="G19" s="47"/>
    </row>
    <row r="20" spans="1:7" ht="16.5">
      <c r="A20" s="104"/>
      <c r="B20" s="115"/>
      <c r="C20" s="402"/>
      <c r="D20" s="40"/>
      <c r="E20" s="412"/>
      <c r="G20" s="47"/>
    </row>
    <row r="21" spans="1:7" ht="16.5">
      <c r="A21" s="704" t="s">
        <v>60</v>
      </c>
      <c r="B21" s="708"/>
      <c r="C21" s="402"/>
      <c r="D21" s="40"/>
      <c r="E21" s="412">
        <f>C21-D21</f>
        <v>0</v>
      </c>
      <c r="G21" s="47"/>
    </row>
    <row r="22" spans="1:7" ht="16.5">
      <c r="A22" s="104"/>
      <c r="B22" s="146"/>
      <c r="C22" s="402"/>
      <c r="D22" s="40"/>
      <c r="E22" s="412"/>
      <c r="G22" s="47"/>
    </row>
    <row r="23" spans="1:7" ht="16.5">
      <c r="A23" s="104"/>
      <c r="B23" s="115" t="s">
        <v>24</v>
      </c>
      <c r="C23" s="402">
        <v>0</v>
      </c>
      <c r="D23" s="40"/>
      <c r="E23" s="412">
        <f>C23-D23</f>
        <v>0</v>
      </c>
      <c r="G23" s="47"/>
    </row>
    <row r="24" spans="1:5" ht="16.5">
      <c r="A24" s="104"/>
      <c r="B24" s="132"/>
      <c r="C24" s="402"/>
      <c r="D24" s="40"/>
      <c r="E24" s="412"/>
    </row>
    <row r="25" spans="1:5" ht="17.25" thickBot="1">
      <c r="A25" s="114"/>
      <c r="B25" s="127" t="s">
        <v>58</v>
      </c>
      <c r="C25" s="432">
        <f>SUM(C21+C19)</f>
        <v>58550</v>
      </c>
      <c r="D25" s="432">
        <f>SUM(D21+D19)</f>
        <v>0</v>
      </c>
      <c r="E25" s="147">
        <f>SUM(E21+E19)</f>
        <v>58550</v>
      </c>
    </row>
  </sheetData>
  <sheetProtection/>
  <mergeCells count="2">
    <mergeCell ref="A2:B2"/>
    <mergeCell ref="A21:B21"/>
  </mergeCells>
  <printOptions/>
  <pageMargins left="0.5905511811023623" right="0.4330708661417323" top="1.220472440944882" bottom="0.7480314960629921" header="0.31496062992125984" footer="0.31496062992125984"/>
  <pageSetup horizontalDpi="600" verticalDpi="600" orientation="portrait" paperSize="9" r:id="rId1"/>
  <headerFooter>
    <oddHeader>&amp;C&amp;"Book Antiqua,Félkövér"&amp;11Keszthely Város Önkormányzata
egyéb felhalmozási célú kiadásai ÁHT-n kívülre&amp;R&amp;"Book Antiqua,Félkövér"14. sz.melléklet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2.7109375" style="3" customWidth="1"/>
    <col min="2" max="2" width="20.00390625" style="3" customWidth="1"/>
    <col min="3" max="3" width="9.28125" style="3" bestFit="1" customWidth="1"/>
    <col min="4" max="4" width="11.140625" style="3" bestFit="1" customWidth="1"/>
    <col min="5" max="5" width="9.421875" style="3" bestFit="1" customWidth="1"/>
    <col min="6" max="6" width="11.140625" style="3" bestFit="1" customWidth="1"/>
    <col min="7" max="7" width="12.7109375" style="3" customWidth="1"/>
    <col min="8" max="16384" width="9.140625" style="3" customWidth="1"/>
  </cols>
  <sheetData>
    <row r="1" spans="1:7" ht="20.25" customHeight="1">
      <c r="A1" s="709" t="s">
        <v>113</v>
      </c>
      <c r="B1" s="711" t="s">
        <v>344</v>
      </c>
      <c r="C1" s="713" t="s">
        <v>114</v>
      </c>
      <c r="D1" s="713"/>
      <c r="E1" s="713" t="s">
        <v>115</v>
      </c>
      <c r="F1" s="713"/>
      <c r="G1" s="714" t="s">
        <v>116</v>
      </c>
    </row>
    <row r="2" spans="1:7" ht="34.5" customHeight="1" thickBot="1">
      <c r="A2" s="710"/>
      <c r="B2" s="712"/>
      <c r="C2" s="263" t="s">
        <v>117</v>
      </c>
      <c r="D2" s="263" t="s">
        <v>118</v>
      </c>
      <c r="E2" s="263" t="s">
        <v>119</v>
      </c>
      <c r="F2" s="263" t="s">
        <v>118</v>
      </c>
      <c r="G2" s="715"/>
    </row>
    <row r="3" spans="1:7" ht="16.5">
      <c r="A3" s="265" t="s">
        <v>120</v>
      </c>
      <c r="B3" s="334" t="s">
        <v>171</v>
      </c>
      <c r="C3" s="266">
        <v>100</v>
      </c>
      <c r="D3" s="267">
        <v>4000</v>
      </c>
      <c r="E3" s="266"/>
      <c r="F3" s="267"/>
      <c r="G3" s="268">
        <f aca="true" t="shared" si="0" ref="G3:G11">SUM(F3+D3)</f>
        <v>4000</v>
      </c>
    </row>
    <row r="4" spans="1:7" ht="16.5">
      <c r="A4" s="269" t="s">
        <v>121</v>
      </c>
      <c r="B4" s="270" t="s">
        <v>171</v>
      </c>
      <c r="C4" s="271"/>
      <c r="D4" s="272">
        <v>0</v>
      </c>
      <c r="E4" s="271">
        <v>40</v>
      </c>
      <c r="F4" s="272">
        <v>15100</v>
      </c>
      <c r="G4" s="273">
        <f t="shared" si="0"/>
        <v>15100</v>
      </c>
    </row>
    <row r="5" spans="1:7" ht="16.5">
      <c r="A5" s="269" t="s">
        <v>122</v>
      </c>
      <c r="B5" s="270" t="s">
        <v>171</v>
      </c>
      <c r="C5" s="271">
        <v>100</v>
      </c>
      <c r="D5" s="272">
        <v>10500</v>
      </c>
      <c r="E5" s="271" t="s">
        <v>123</v>
      </c>
      <c r="F5" s="272">
        <v>6900</v>
      </c>
      <c r="G5" s="273">
        <f t="shared" si="0"/>
        <v>17400</v>
      </c>
    </row>
    <row r="6" spans="1:7" ht="16.5">
      <c r="A6" s="269" t="s">
        <v>124</v>
      </c>
      <c r="B6" s="334" t="s">
        <v>171</v>
      </c>
      <c r="C6" s="272">
        <v>0</v>
      </c>
      <c r="D6" s="272">
        <v>0</v>
      </c>
      <c r="E6" s="272">
        <v>0</v>
      </c>
      <c r="F6" s="272">
        <v>0</v>
      </c>
      <c r="G6" s="273">
        <f t="shared" si="0"/>
        <v>0</v>
      </c>
    </row>
    <row r="7" spans="1:7" ht="16.5">
      <c r="A7" s="269" t="s">
        <v>126</v>
      </c>
      <c r="B7" s="270" t="s">
        <v>125</v>
      </c>
      <c r="C7" s="339">
        <v>100</v>
      </c>
      <c r="D7" s="338">
        <v>173</v>
      </c>
      <c r="E7" s="339"/>
      <c r="F7" s="338"/>
      <c r="G7" s="340">
        <f t="shared" si="0"/>
        <v>173</v>
      </c>
    </row>
    <row r="8" spans="1:7" ht="16.5">
      <c r="A8" s="269" t="s">
        <v>127</v>
      </c>
      <c r="B8" s="270" t="s">
        <v>125</v>
      </c>
      <c r="C8" s="339">
        <v>100</v>
      </c>
      <c r="D8" s="338">
        <v>1014</v>
      </c>
      <c r="E8" s="339"/>
      <c r="F8" s="338"/>
      <c r="G8" s="340">
        <f t="shared" si="0"/>
        <v>1014</v>
      </c>
    </row>
    <row r="9" spans="1:7" ht="16.5">
      <c r="A9" s="269" t="s">
        <v>128</v>
      </c>
      <c r="B9" s="270" t="s">
        <v>129</v>
      </c>
      <c r="C9" s="339">
        <v>100</v>
      </c>
      <c r="D9" s="338">
        <v>26119</v>
      </c>
      <c r="E9" s="339">
        <v>92</v>
      </c>
      <c r="F9" s="338">
        <v>8723</v>
      </c>
      <c r="G9" s="340">
        <f t="shared" si="0"/>
        <v>34842</v>
      </c>
    </row>
    <row r="10" spans="1:7" ht="33">
      <c r="A10" s="274" t="s">
        <v>130</v>
      </c>
      <c r="B10" s="275"/>
      <c r="C10" s="272">
        <v>0</v>
      </c>
      <c r="D10" s="272"/>
      <c r="E10" s="272">
        <v>0</v>
      </c>
      <c r="F10" s="272"/>
      <c r="G10" s="273">
        <f t="shared" si="0"/>
        <v>0</v>
      </c>
    </row>
    <row r="11" spans="1:7" ht="16.5">
      <c r="A11" s="274" t="s">
        <v>131</v>
      </c>
      <c r="B11" s="276"/>
      <c r="C11" s="277">
        <v>0</v>
      </c>
      <c r="D11" s="277">
        <v>0</v>
      </c>
      <c r="E11" s="277">
        <v>0</v>
      </c>
      <c r="F11" s="277">
        <v>0</v>
      </c>
      <c r="G11" s="278">
        <f t="shared" si="0"/>
        <v>0</v>
      </c>
    </row>
    <row r="12" spans="1:7" s="47" customFormat="1" ht="15.75" thickBot="1">
      <c r="A12" s="279" t="s">
        <v>24</v>
      </c>
      <c r="B12" s="716"/>
      <c r="C12" s="716"/>
      <c r="D12" s="716"/>
      <c r="E12" s="716"/>
      <c r="F12" s="716"/>
      <c r="G12" s="280">
        <f>SUM(G3:G11)</f>
        <v>72529</v>
      </c>
    </row>
    <row r="14" spans="2:4" ht="16.5">
      <c r="B14" s="238"/>
      <c r="C14" s="238"/>
      <c r="D14" s="281"/>
    </row>
    <row r="16" ht="16.5">
      <c r="D16" s="282"/>
    </row>
    <row r="17" ht="16.5">
      <c r="D17" s="282"/>
    </row>
    <row r="18" ht="16.5">
      <c r="D18" s="282"/>
    </row>
  </sheetData>
  <sheetProtection/>
  <mergeCells count="6">
    <mergeCell ref="A1:A2"/>
    <mergeCell ref="B1:B2"/>
    <mergeCell ref="C1:D1"/>
    <mergeCell ref="E1:F1"/>
    <mergeCell ref="G1:G2"/>
    <mergeCell ref="B12:F12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 
2016. évi közvetett támogatásai&amp;R&amp;"Book Antiqua,Normál"&amp;11 &amp;"Book Antiqua,Félkövér"15.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B37" sqref="B37"/>
    </sheetView>
  </sheetViews>
  <sheetFormatPr defaultColWidth="9.140625" defaultRowHeight="12.75"/>
  <cols>
    <col min="1" max="1" width="6.28125" style="1" customWidth="1"/>
    <col min="2" max="2" width="85.140625" style="1" customWidth="1"/>
    <col min="3" max="3" width="13.28125" style="1" bestFit="1" customWidth="1"/>
    <col min="4" max="4" width="12.00390625" style="1" bestFit="1" customWidth="1"/>
    <col min="5" max="5" width="12.140625" style="1" bestFit="1" customWidth="1"/>
    <col min="6" max="6" width="11.57421875" style="1" bestFit="1" customWidth="1"/>
    <col min="7" max="7" width="12.8515625" style="1" bestFit="1" customWidth="1"/>
    <col min="8" max="8" width="11.00390625" style="1" bestFit="1" customWidth="1"/>
    <col min="9" max="9" width="12.00390625" style="1" bestFit="1" customWidth="1"/>
    <col min="10" max="16384" width="9.140625" style="1" customWidth="1"/>
  </cols>
  <sheetData>
    <row r="1" spans="1:2" ht="13.5">
      <c r="A1" s="719" t="s">
        <v>132</v>
      </c>
      <c r="B1" s="719"/>
    </row>
    <row r="2" spans="1:2" ht="13.5">
      <c r="A2" s="283"/>
      <c r="B2" s="283"/>
    </row>
    <row r="3" spans="1:2" ht="14.25" thickBot="1">
      <c r="A3" s="719" t="s">
        <v>133</v>
      </c>
      <c r="B3" s="719"/>
    </row>
    <row r="4" spans="1:8" ht="15">
      <c r="A4" s="720" t="s">
        <v>14</v>
      </c>
      <c r="B4" s="722" t="s">
        <v>15</v>
      </c>
      <c r="C4" s="724"/>
      <c r="D4" s="724"/>
      <c r="E4" s="724"/>
      <c r="F4" s="724"/>
      <c r="G4" s="728" t="s">
        <v>1</v>
      </c>
      <c r="H4" s="284"/>
    </row>
    <row r="5" spans="1:8" ht="15.75" thickBot="1">
      <c r="A5" s="721"/>
      <c r="B5" s="723"/>
      <c r="C5" s="285" t="s">
        <v>134</v>
      </c>
      <c r="D5" s="286" t="s">
        <v>135</v>
      </c>
      <c r="E5" s="287" t="s">
        <v>136</v>
      </c>
      <c r="F5" s="286" t="s">
        <v>137</v>
      </c>
      <c r="G5" s="729"/>
      <c r="H5" s="284"/>
    </row>
    <row r="6" spans="1:8" ht="27.75">
      <c r="A6" s="336">
        <v>1</v>
      </c>
      <c r="B6" s="588" t="s">
        <v>138</v>
      </c>
      <c r="C6" s="301">
        <v>25000</v>
      </c>
      <c r="D6" s="589">
        <v>0</v>
      </c>
      <c r="E6" s="17">
        <v>0</v>
      </c>
      <c r="F6" s="532">
        <v>0</v>
      </c>
      <c r="G6" s="308">
        <f>SUM(D6:F6)</f>
        <v>0</v>
      </c>
      <c r="H6" s="289"/>
    </row>
    <row r="7" spans="1:8" ht="54.75">
      <c r="A7" s="290">
        <v>2</v>
      </c>
      <c r="B7" s="291" t="s">
        <v>139</v>
      </c>
      <c r="C7" s="292">
        <v>6585</v>
      </c>
      <c r="D7" s="293">
        <v>6585</v>
      </c>
      <c r="E7" s="294">
        <v>6585</v>
      </c>
      <c r="F7" s="294">
        <v>52765</v>
      </c>
      <c r="G7" s="295">
        <f>SUM(D7:F7)</f>
        <v>65935</v>
      </c>
      <c r="H7" s="289"/>
    </row>
    <row r="8" spans="1:8" ht="32.25" customHeight="1">
      <c r="A8" s="582">
        <v>3</v>
      </c>
      <c r="B8" s="581" t="s">
        <v>348</v>
      </c>
      <c r="C8" s="294">
        <v>30000</v>
      </c>
      <c r="D8" s="294"/>
      <c r="E8" s="294"/>
      <c r="F8" s="294"/>
      <c r="G8" s="295">
        <f>SUM(D8:F8)</f>
        <v>0</v>
      </c>
      <c r="H8" s="289"/>
    </row>
    <row r="9" spans="1:8" ht="33" customHeight="1" thickBot="1">
      <c r="A9" s="590">
        <v>4</v>
      </c>
      <c r="B9" s="591" t="s">
        <v>491</v>
      </c>
      <c r="C9" s="301"/>
      <c r="D9" s="531">
        <v>30000</v>
      </c>
      <c r="E9" s="301"/>
      <c r="F9" s="301"/>
      <c r="G9" s="583">
        <f>SUM(D9:F9)</f>
        <v>30000</v>
      </c>
      <c r="H9" s="289"/>
    </row>
    <row r="10" spans="1:8" s="2" customFormat="1" ht="21" customHeight="1" thickBot="1">
      <c r="A10" s="592"/>
      <c r="B10" s="593" t="s">
        <v>140</v>
      </c>
      <c r="C10" s="296">
        <f>SUM(C6:C9)</f>
        <v>61585</v>
      </c>
      <c r="D10" s="296">
        <f>SUM(D6:D9)</f>
        <v>36585</v>
      </c>
      <c r="E10" s="296">
        <f>SUM(E6:E9)</f>
        <v>6585</v>
      </c>
      <c r="F10" s="296">
        <f>SUM(F6:F9)</f>
        <v>52765</v>
      </c>
      <c r="G10" s="594">
        <f>SUM(G6:G9)</f>
        <v>95935</v>
      </c>
      <c r="H10" s="289"/>
    </row>
    <row r="11" spans="1:8" s="2" customFormat="1" ht="15">
      <c r="A11" s="10"/>
      <c r="B11" s="297"/>
      <c r="C11" s="298"/>
      <c r="D11" s="298"/>
      <c r="E11" s="298"/>
      <c r="F11" s="298"/>
      <c r="G11" s="298"/>
      <c r="H11" s="298"/>
    </row>
    <row r="12" spans="1:2" ht="13.5">
      <c r="A12" s="719" t="s">
        <v>141</v>
      </c>
      <c r="B12" s="719"/>
    </row>
    <row r="13" spans="1:7" ht="13.5">
      <c r="A13" s="727" t="s">
        <v>490</v>
      </c>
      <c r="B13" s="727"/>
      <c r="C13" s="727"/>
      <c r="D13" s="727"/>
      <c r="E13" s="727"/>
      <c r="F13" s="727"/>
      <c r="G13" s="727"/>
    </row>
    <row r="14" ht="13.5">
      <c r="H14" s="303"/>
    </row>
    <row r="15" spans="1:8" ht="14.25" thickBot="1">
      <c r="A15" s="725" t="s">
        <v>142</v>
      </c>
      <c r="B15" s="726"/>
      <c r="H15" s="303"/>
    </row>
    <row r="16" spans="1:8" s="2" customFormat="1" ht="18.75" customHeight="1">
      <c r="A16" s="734" t="s">
        <v>14</v>
      </c>
      <c r="B16" s="736" t="s">
        <v>15</v>
      </c>
      <c r="C16" s="602"/>
      <c r="D16" s="602"/>
      <c r="E16" s="602"/>
      <c r="F16" s="602"/>
      <c r="G16" s="717" t="s">
        <v>1</v>
      </c>
      <c r="H16" s="304"/>
    </row>
    <row r="17" spans="1:8" s="2" customFormat="1" ht="15.75" thickBot="1">
      <c r="A17" s="735"/>
      <c r="B17" s="737"/>
      <c r="C17" s="299" t="s">
        <v>134</v>
      </c>
      <c r="D17" s="299" t="s">
        <v>135</v>
      </c>
      <c r="E17" s="299" t="s">
        <v>136</v>
      </c>
      <c r="F17" s="299" t="s">
        <v>143</v>
      </c>
      <c r="G17" s="718"/>
      <c r="H17" s="305"/>
    </row>
    <row r="18" spans="1:9" ht="15">
      <c r="A18" s="306">
        <v>1</v>
      </c>
      <c r="B18" s="307" t="s">
        <v>144</v>
      </c>
      <c r="C18" s="17">
        <v>0</v>
      </c>
      <c r="D18" s="17">
        <v>5000</v>
      </c>
      <c r="E18" s="17">
        <v>5000</v>
      </c>
      <c r="F18" s="17">
        <v>66438</v>
      </c>
      <c r="G18" s="308">
        <f>SUM(C18:F18)</f>
        <v>76438</v>
      </c>
      <c r="H18" s="309"/>
      <c r="I18" s="303"/>
    </row>
    <row r="19" spans="1:8" s="2" customFormat="1" ht="17.25" customHeight="1" thickBot="1">
      <c r="A19" s="310"/>
      <c r="B19" s="168" t="s">
        <v>24</v>
      </c>
      <c r="C19" s="311">
        <f>SUM(C18)</f>
        <v>0</v>
      </c>
      <c r="D19" s="311">
        <f>SUM(D18)</f>
        <v>5000</v>
      </c>
      <c r="E19" s="311">
        <f>SUM(E18)</f>
        <v>5000</v>
      </c>
      <c r="F19" s="311">
        <f>SUM(F18)</f>
        <v>66438</v>
      </c>
      <c r="G19" s="312">
        <f>SUM(C19:F19)</f>
        <v>76438</v>
      </c>
      <c r="H19" s="10"/>
    </row>
    <row r="20" spans="1:8" s="2" customFormat="1" ht="15">
      <c r="A20" s="10"/>
      <c r="B20" s="10"/>
      <c r="C20" s="315"/>
      <c r="D20" s="315"/>
      <c r="E20" s="315"/>
      <c r="F20" s="315"/>
      <c r="G20" s="289"/>
      <c r="H20" s="10"/>
    </row>
    <row r="21" spans="1:8" ht="15">
      <c r="A21" s="10"/>
      <c r="B21" s="10"/>
      <c r="C21" s="315"/>
      <c r="D21" s="315"/>
      <c r="E21" s="315"/>
      <c r="F21" s="315"/>
      <c r="G21" s="315"/>
      <c r="H21" s="303"/>
    </row>
    <row r="22" spans="1:8" ht="14.25" thickBot="1">
      <c r="A22" s="719" t="s">
        <v>145</v>
      </c>
      <c r="B22" s="719"/>
      <c r="H22" s="303"/>
    </row>
    <row r="23" spans="1:8" ht="15">
      <c r="A23" s="730" t="s">
        <v>14</v>
      </c>
      <c r="B23" s="732" t="s">
        <v>15</v>
      </c>
      <c r="C23" s="724"/>
      <c r="D23" s="724"/>
      <c r="E23" s="724"/>
      <c r="F23" s="724"/>
      <c r="G23" s="728" t="s">
        <v>1</v>
      </c>
      <c r="H23" s="303"/>
    </row>
    <row r="24" spans="1:8" ht="15.75" thickBot="1">
      <c r="A24" s="731"/>
      <c r="B24" s="733"/>
      <c r="C24" s="300" t="s">
        <v>134</v>
      </c>
      <c r="D24" s="286" t="s">
        <v>135</v>
      </c>
      <c r="E24" s="287" t="s">
        <v>136</v>
      </c>
      <c r="F24" s="286" t="s">
        <v>137</v>
      </c>
      <c r="G24" s="729"/>
      <c r="H24" s="303"/>
    </row>
    <row r="25" spans="1:8" ht="54.75">
      <c r="A25" s="534">
        <v>1</v>
      </c>
      <c r="B25" s="533" t="s">
        <v>146</v>
      </c>
      <c r="C25" s="532">
        <v>2449</v>
      </c>
      <c r="D25" s="293">
        <v>2147</v>
      </c>
      <c r="E25" s="20">
        <v>1846</v>
      </c>
      <c r="F25" s="20">
        <v>4927</v>
      </c>
      <c r="G25" s="295">
        <f>SUM(D25:F25)</f>
        <v>8920</v>
      </c>
      <c r="H25" s="303"/>
    </row>
    <row r="26" spans="1:8" ht="27.75">
      <c r="A26" s="582">
        <v>2</v>
      </c>
      <c r="B26" s="581" t="s">
        <v>348</v>
      </c>
      <c r="C26" s="294">
        <v>2170</v>
      </c>
      <c r="D26" s="294"/>
      <c r="E26" s="20"/>
      <c r="F26" s="20"/>
      <c r="G26" s="295">
        <f>SUM(D26:F26)</f>
        <v>0</v>
      </c>
      <c r="H26" s="303"/>
    </row>
    <row r="27" spans="1:8" ht="28.5" thickBot="1">
      <c r="A27" s="290">
        <v>3</v>
      </c>
      <c r="B27" s="291" t="s">
        <v>491</v>
      </c>
      <c r="C27" s="292"/>
      <c r="D27" s="584">
        <v>2060</v>
      </c>
      <c r="E27" s="23"/>
      <c r="F27" s="23"/>
      <c r="G27" s="583">
        <f>SUM(D27:F27)</f>
        <v>2060</v>
      </c>
      <c r="H27" s="303"/>
    </row>
    <row r="28" spans="1:8" ht="17.25" customHeight="1" thickBot="1">
      <c r="A28" s="302"/>
      <c r="B28" s="316" t="s">
        <v>24</v>
      </c>
      <c r="C28" s="296">
        <f>SUM(C25:C27)</f>
        <v>4619</v>
      </c>
      <c r="D28" s="296">
        <f>SUM(D25:D27)</f>
        <v>4207</v>
      </c>
      <c r="E28" s="296">
        <f>SUM(E25:E27)</f>
        <v>1846</v>
      </c>
      <c r="F28" s="296">
        <f>SUM(F25:F27)</f>
        <v>4927</v>
      </c>
      <c r="G28" s="342">
        <f>SUM(D28:F28)</f>
        <v>10980</v>
      </c>
      <c r="H28" s="303"/>
    </row>
    <row r="29" spans="1:8" ht="15">
      <c r="A29" s="10"/>
      <c r="B29" s="297"/>
      <c r="C29" s="298"/>
      <c r="D29" s="298"/>
      <c r="E29" s="298"/>
      <c r="F29" s="298"/>
      <c r="G29" s="298"/>
      <c r="H29" s="303"/>
    </row>
    <row r="30" spans="1:2" ht="14.25" thickBot="1">
      <c r="A30" s="719" t="s">
        <v>147</v>
      </c>
      <c r="B30" s="719"/>
    </row>
    <row r="31" spans="1:8" s="2" customFormat="1" ht="15">
      <c r="A31" s="734" t="s">
        <v>14</v>
      </c>
      <c r="B31" s="736" t="s">
        <v>15</v>
      </c>
      <c r="C31" s="602"/>
      <c r="D31" s="602"/>
      <c r="E31" s="602"/>
      <c r="F31" s="602"/>
      <c r="G31" s="717" t="s">
        <v>1</v>
      </c>
      <c r="H31" s="304"/>
    </row>
    <row r="32" spans="1:8" s="2" customFormat="1" ht="15.75" thickBot="1">
      <c r="A32" s="735"/>
      <c r="B32" s="737"/>
      <c r="C32" s="299" t="s">
        <v>134</v>
      </c>
      <c r="D32" s="299" t="s">
        <v>135</v>
      </c>
      <c r="E32" s="299" t="s">
        <v>136</v>
      </c>
      <c r="F32" s="299" t="s">
        <v>504</v>
      </c>
      <c r="G32" s="718"/>
      <c r="H32" s="305"/>
    </row>
    <row r="33" spans="1:8" ht="16.5">
      <c r="A33" s="317">
        <v>1</v>
      </c>
      <c r="B33" s="120" t="s">
        <v>499</v>
      </c>
      <c r="C33" s="148">
        <v>6500</v>
      </c>
      <c r="D33" s="148">
        <v>8500</v>
      </c>
      <c r="E33" s="148">
        <v>6500</v>
      </c>
      <c r="F33" s="148"/>
      <c r="G33" s="295">
        <f>SUM(D33:F33)</f>
        <v>15000</v>
      </c>
      <c r="H33" s="309"/>
    </row>
    <row r="34" spans="1:8" ht="15">
      <c r="A34" s="313">
        <v>2</v>
      </c>
      <c r="B34" s="318" t="s">
        <v>148</v>
      </c>
      <c r="C34" s="23">
        <v>280</v>
      </c>
      <c r="D34" s="23">
        <v>0</v>
      </c>
      <c r="E34" s="23">
        <v>0</v>
      </c>
      <c r="F34" s="20">
        <v>0</v>
      </c>
      <c r="G34" s="295">
        <f aca="true" t="shared" si="0" ref="G34:G42">SUM(D34:F34)</f>
        <v>0</v>
      </c>
      <c r="H34" s="309"/>
    </row>
    <row r="35" spans="1:9" ht="15">
      <c r="A35" s="314">
        <v>3</v>
      </c>
      <c r="B35" s="335" t="s">
        <v>149</v>
      </c>
      <c r="C35" s="20">
        <v>20</v>
      </c>
      <c r="D35" s="20">
        <v>20</v>
      </c>
      <c r="E35" s="20">
        <v>20</v>
      </c>
      <c r="F35" s="20">
        <v>20</v>
      </c>
      <c r="G35" s="295">
        <f t="shared" si="0"/>
        <v>60</v>
      </c>
      <c r="H35" s="309"/>
      <c r="I35" s="303"/>
    </row>
    <row r="36" spans="1:9" ht="33">
      <c r="A36" s="314">
        <v>4</v>
      </c>
      <c r="B36" s="120" t="s">
        <v>500</v>
      </c>
      <c r="C36" s="20">
        <v>1200</v>
      </c>
      <c r="D36" s="20">
        <v>1200</v>
      </c>
      <c r="E36" s="20">
        <v>1200</v>
      </c>
      <c r="F36" s="20">
        <v>1200</v>
      </c>
      <c r="G36" s="295">
        <f t="shared" si="0"/>
        <v>3600</v>
      </c>
      <c r="H36" s="309"/>
      <c r="I36" s="303"/>
    </row>
    <row r="37" spans="1:9" ht="33">
      <c r="A37" s="314">
        <v>5</v>
      </c>
      <c r="B37" s="120" t="s">
        <v>501</v>
      </c>
      <c r="C37" s="20">
        <v>640</v>
      </c>
      <c r="D37" s="20">
        <v>770</v>
      </c>
      <c r="E37" s="20">
        <v>770</v>
      </c>
      <c r="F37" s="20">
        <v>770</v>
      </c>
      <c r="G37" s="295">
        <f t="shared" si="0"/>
        <v>2310</v>
      </c>
      <c r="H37" s="309"/>
      <c r="I37" s="303"/>
    </row>
    <row r="38" spans="1:9" ht="15">
      <c r="A38" s="314">
        <v>6</v>
      </c>
      <c r="B38" s="335" t="s">
        <v>503</v>
      </c>
      <c r="C38" s="20">
        <v>1200</v>
      </c>
      <c r="D38" s="20">
        <v>1200</v>
      </c>
      <c r="E38" s="20">
        <v>1200</v>
      </c>
      <c r="F38" s="20">
        <v>1200</v>
      </c>
      <c r="G38" s="295">
        <f t="shared" si="0"/>
        <v>3600</v>
      </c>
      <c r="H38" s="309"/>
      <c r="I38" s="303"/>
    </row>
    <row r="39" spans="1:9" ht="27.75">
      <c r="A39" s="314">
        <v>7</v>
      </c>
      <c r="B39" s="335" t="s">
        <v>505</v>
      </c>
      <c r="C39" s="20">
        <v>145</v>
      </c>
      <c r="D39" s="20">
        <v>300</v>
      </c>
      <c r="E39" s="20"/>
      <c r="F39" s="20"/>
      <c r="G39" s="295">
        <f t="shared" si="0"/>
        <v>300</v>
      </c>
      <c r="H39" s="309"/>
      <c r="I39" s="303"/>
    </row>
    <row r="40" spans="1:9" ht="15">
      <c r="A40" s="314">
        <v>8</v>
      </c>
      <c r="B40" s="335" t="s">
        <v>502</v>
      </c>
      <c r="C40" s="20">
        <v>4700</v>
      </c>
      <c r="D40" s="20">
        <v>4700</v>
      </c>
      <c r="E40" s="20">
        <v>4700</v>
      </c>
      <c r="F40" s="20">
        <v>14100</v>
      </c>
      <c r="G40" s="295">
        <f t="shared" si="0"/>
        <v>23500</v>
      </c>
      <c r="H40" s="309"/>
      <c r="I40" s="303"/>
    </row>
    <row r="41" spans="1:9" ht="15">
      <c r="A41" s="314">
        <v>9</v>
      </c>
      <c r="B41" s="335" t="s">
        <v>345</v>
      </c>
      <c r="C41" s="20">
        <v>0</v>
      </c>
      <c r="D41" s="20">
        <v>0</v>
      </c>
      <c r="E41" s="20">
        <v>0</v>
      </c>
      <c r="F41" s="20">
        <v>170880</v>
      </c>
      <c r="G41" s="295">
        <f t="shared" si="0"/>
        <v>170880</v>
      </c>
      <c r="H41" s="309"/>
      <c r="I41" s="303"/>
    </row>
    <row r="42" spans="1:9" ht="18" customHeight="1" thickBot="1">
      <c r="A42" s="336">
        <v>10</v>
      </c>
      <c r="B42" s="337" t="s">
        <v>172</v>
      </c>
      <c r="C42" s="301">
        <v>22000</v>
      </c>
      <c r="D42" s="301">
        <v>30000</v>
      </c>
      <c r="E42" s="301"/>
      <c r="F42" s="301"/>
      <c r="G42" s="583">
        <f t="shared" si="0"/>
        <v>30000</v>
      </c>
      <c r="H42" s="309"/>
      <c r="I42" s="303"/>
    </row>
    <row r="43" spans="1:9" s="2" customFormat="1" ht="15.75" thickBot="1">
      <c r="A43" s="319"/>
      <c r="B43" s="320" t="s">
        <v>24</v>
      </c>
      <c r="C43" s="321">
        <f>SUM(C33:C42)</f>
        <v>36685</v>
      </c>
      <c r="D43" s="321">
        <f>SUM(D33:D42)</f>
        <v>46690</v>
      </c>
      <c r="E43" s="321">
        <f>SUM(E33:E42)</f>
        <v>14390</v>
      </c>
      <c r="F43" s="321">
        <f>SUM(F33:F42)</f>
        <v>188170</v>
      </c>
      <c r="G43" s="321">
        <f>SUM(G33:G42)</f>
        <v>249250</v>
      </c>
      <c r="H43" s="309"/>
      <c r="I43" s="10"/>
    </row>
    <row r="46" ht="12.75" customHeight="1"/>
    <row r="47" ht="12.75" customHeight="1"/>
  </sheetData>
  <sheetProtection/>
  <mergeCells count="23">
    <mergeCell ref="G23:G24"/>
    <mergeCell ref="A30:B30"/>
    <mergeCell ref="A31:A32"/>
    <mergeCell ref="B31:B32"/>
    <mergeCell ref="C31:F31"/>
    <mergeCell ref="G31:G32"/>
    <mergeCell ref="A22:B22"/>
    <mergeCell ref="A23:A24"/>
    <mergeCell ref="B23:B24"/>
    <mergeCell ref="C23:F23"/>
    <mergeCell ref="A16:A17"/>
    <mergeCell ref="B16:B17"/>
    <mergeCell ref="C16:F16"/>
    <mergeCell ref="G16:G17"/>
    <mergeCell ref="A1:B1"/>
    <mergeCell ref="A3:B3"/>
    <mergeCell ref="A4:A5"/>
    <mergeCell ref="B4:B5"/>
    <mergeCell ref="C4:F4"/>
    <mergeCell ref="A15:B15"/>
    <mergeCell ref="A13:G13"/>
    <mergeCell ref="G4:G5"/>
    <mergeCell ref="A12:B12"/>
  </mergeCells>
  <printOptions/>
  <pageMargins left="0.8267716535433072" right="0.2755905511811024" top="0.7480314960629921" bottom="0.31496062992125984" header="0.31496062992125984" footer="0.31496062992125984"/>
  <pageSetup horizontalDpi="600" verticalDpi="600" orientation="landscape" paperSize="9" scale="85" r:id="rId1"/>
  <headerFooter>
    <oddHeader>&amp;C&amp;"Book Antiqua,Félkövér"&amp;11KIMUTATÁS
az Önkormányzat többéves kihatással járó kötelezettségeiről&amp;R&amp;"Book Antiqua,Félkövér"&amp;11 16. sz. melléklet
ezer Ft</oddHeader>
    <oddFooter>&amp;C&amp;P</oddFooter>
  </headerFooter>
  <rowBreaks count="1" manualBreakCount="1"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B15" sqref="B15"/>
    </sheetView>
  </sheetViews>
  <sheetFormatPr defaultColWidth="80.8515625" defaultRowHeight="12.75"/>
  <cols>
    <col min="1" max="1" width="6.00390625" style="4" customWidth="1"/>
    <col min="2" max="2" width="80.8515625" style="3" customWidth="1"/>
    <col min="3" max="3" width="22.140625" style="3" customWidth="1"/>
    <col min="4" max="5" width="14.140625" style="3" bestFit="1" customWidth="1"/>
    <col min="6" max="254" width="9.140625" style="3" customWidth="1"/>
    <col min="255" max="255" width="6.00390625" style="3" customWidth="1"/>
    <col min="256" max="16384" width="80.8515625" style="3" customWidth="1"/>
  </cols>
  <sheetData>
    <row r="1" spans="1:5" ht="36" customHeight="1">
      <c r="A1" s="322"/>
      <c r="B1" s="738" t="s">
        <v>349</v>
      </c>
      <c r="C1" s="738"/>
      <c r="D1" s="738"/>
      <c r="E1" s="738"/>
    </row>
    <row r="2" spans="1:5" ht="17.25" thickBot="1">
      <c r="A2" s="322"/>
      <c r="B2" s="323"/>
      <c r="C2" s="323"/>
      <c r="D2" s="323"/>
      <c r="E2" s="323"/>
    </row>
    <row r="3" spans="1:5" s="47" customFormat="1" ht="12.75" customHeight="1">
      <c r="A3" s="739" t="s">
        <v>14</v>
      </c>
      <c r="B3" s="709" t="s">
        <v>15</v>
      </c>
      <c r="C3" s="711" t="s">
        <v>150</v>
      </c>
      <c r="D3" s="744" t="s">
        <v>151</v>
      </c>
      <c r="E3" s="745"/>
    </row>
    <row r="4" spans="1:5" s="47" customFormat="1" ht="75">
      <c r="A4" s="740"/>
      <c r="B4" s="742"/>
      <c r="C4" s="743"/>
      <c r="D4" s="324" t="s">
        <v>152</v>
      </c>
      <c r="E4" s="325" t="s">
        <v>153</v>
      </c>
    </row>
    <row r="5" spans="1:5" s="47" customFormat="1" ht="15.75" thickBot="1">
      <c r="A5" s="741"/>
      <c r="B5" s="710"/>
      <c r="C5" s="712"/>
      <c r="D5" s="263" t="s">
        <v>492</v>
      </c>
      <c r="E5" s="264" t="s">
        <v>492</v>
      </c>
    </row>
    <row r="6" spans="1:11" ht="33">
      <c r="A6" s="326">
        <v>1</v>
      </c>
      <c r="B6" s="269" t="s">
        <v>397</v>
      </c>
      <c r="C6" s="277" t="s">
        <v>173</v>
      </c>
      <c r="D6" s="277">
        <v>0</v>
      </c>
      <c r="E6" s="278">
        <v>18</v>
      </c>
      <c r="F6" s="38"/>
      <c r="G6" s="38"/>
      <c r="H6" s="38"/>
      <c r="I6" s="38"/>
      <c r="J6" s="38"/>
      <c r="K6" s="38"/>
    </row>
    <row r="7" spans="1:5" ht="33">
      <c r="A7" s="535">
        <v>2</v>
      </c>
      <c r="B7" s="274" t="s">
        <v>396</v>
      </c>
      <c r="C7" s="44" t="s">
        <v>174</v>
      </c>
      <c r="D7" s="536"/>
      <c r="E7" s="537">
        <v>1292</v>
      </c>
    </row>
    <row r="8" spans="1:5" ht="17.25" thickBot="1">
      <c r="A8" s="327"/>
      <c r="B8" s="538"/>
      <c r="C8" s="328"/>
      <c r="D8" s="539"/>
      <c r="E8" s="540"/>
    </row>
    <row r="9" ht="16.5">
      <c r="D9" s="281"/>
    </row>
    <row r="10" spans="4:5" ht="16.5">
      <c r="D10" s="282"/>
      <c r="E10" s="282"/>
    </row>
  </sheetData>
  <sheetProtection/>
  <mergeCells count="5">
    <mergeCell ref="B1:E1"/>
    <mergeCell ref="A3:A5"/>
    <mergeCell ref="B3:B5"/>
    <mergeCell ref="C3:C5"/>
    <mergeCell ref="D3:E3"/>
  </mergeCells>
  <printOptions/>
  <pageMargins left="0.31496062992125984" right="0.4330708661417323" top="0.6692913385826772" bottom="0.7480314960629921" header="0.31496062992125984" footer="0.31496062992125984"/>
  <pageSetup horizontalDpi="600" verticalDpi="600" orientation="landscape" paperSize="9" r:id="rId1"/>
  <headerFooter>
    <oddHeader>&amp;R&amp;"Cambria,Félkövér" 17. sz. melléklet
&amp;"Arial,Félkövér"&amp;11
&amp;"Book Antiqua,Félkövér"&amp;10ezer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24.421875" style="329" customWidth="1"/>
    <col min="2" max="8" width="8.7109375" style="330" customWidth="1"/>
    <col min="9" max="9" width="9.7109375" style="330" customWidth="1"/>
    <col min="10" max="10" width="11.7109375" style="330" customWidth="1"/>
    <col min="11" max="11" width="8.7109375" style="330" customWidth="1"/>
    <col min="12" max="13" width="9.7109375" style="330" customWidth="1"/>
    <col min="14" max="14" width="9.7109375" style="331" customWidth="1"/>
    <col min="15" max="15" width="14.7109375" style="330" customWidth="1"/>
    <col min="16" max="16384" width="9.140625" style="330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332" customFormat="1" ht="16.5" customHeight="1" thickBot="1">
      <c r="A2" s="434" t="s">
        <v>15</v>
      </c>
      <c r="B2" s="435" t="s">
        <v>154</v>
      </c>
      <c r="C2" s="435" t="s">
        <v>155</v>
      </c>
      <c r="D2" s="435" t="s">
        <v>156</v>
      </c>
      <c r="E2" s="435" t="s">
        <v>157</v>
      </c>
      <c r="F2" s="435" t="s">
        <v>158</v>
      </c>
      <c r="G2" s="435" t="s">
        <v>159</v>
      </c>
      <c r="H2" s="435" t="s">
        <v>160</v>
      </c>
      <c r="I2" s="435" t="s">
        <v>161</v>
      </c>
      <c r="J2" s="435" t="s">
        <v>162</v>
      </c>
      <c r="K2" s="435" t="s">
        <v>163</v>
      </c>
      <c r="L2" s="435" t="s">
        <v>164</v>
      </c>
      <c r="M2" s="435" t="s">
        <v>165</v>
      </c>
      <c r="N2" s="436" t="s">
        <v>1</v>
      </c>
    </row>
    <row r="3" spans="1:14" s="332" customFormat="1" ht="15" customHeight="1" thickBot="1">
      <c r="A3" s="437" t="s">
        <v>166</v>
      </c>
      <c r="B3" s="435"/>
      <c r="C3" s="435"/>
      <c r="D3" s="435"/>
      <c r="E3" s="543">
        <v>803381</v>
      </c>
      <c r="F3" s="435">
        <v>722264</v>
      </c>
      <c r="G3" s="435">
        <v>724000</v>
      </c>
      <c r="H3" s="435">
        <v>393118</v>
      </c>
      <c r="I3" s="435">
        <v>290167</v>
      </c>
      <c r="J3" s="435">
        <v>197689</v>
      </c>
      <c r="K3" s="543">
        <v>248378</v>
      </c>
      <c r="L3" s="543">
        <v>238418</v>
      </c>
      <c r="M3" s="435">
        <v>193972</v>
      </c>
      <c r="N3" s="436"/>
    </row>
    <row r="4" spans="1:15" ht="15.75">
      <c r="A4" s="438" t="s">
        <v>222</v>
      </c>
      <c r="B4" s="439">
        <v>56180</v>
      </c>
      <c r="C4" s="439">
        <v>56180</v>
      </c>
      <c r="D4" s="439">
        <v>56180</v>
      </c>
      <c r="E4" s="449">
        <v>56180</v>
      </c>
      <c r="F4" s="439">
        <v>56180</v>
      </c>
      <c r="G4" s="439">
        <v>56180</v>
      </c>
      <c r="H4" s="439">
        <v>56180</v>
      </c>
      <c r="I4" s="439">
        <v>56180</v>
      </c>
      <c r="J4" s="439">
        <v>56180</v>
      </c>
      <c r="K4" s="439">
        <v>56180</v>
      </c>
      <c r="L4" s="439">
        <v>56180</v>
      </c>
      <c r="M4" s="439">
        <v>56178</v>
      </c>
      <c r="N4" s="440">
        <f>SUM(B4:M4)</f>
        <v>674158</v>
      </c>
      <c r="O4" s="441"/>
    </row>
    <row r="5" spans="1:15" ht="27.75">
      <c r="A5" s="438" t="s">
        <v>359</v>
      </c>
      <c r="B5" s="439">
        <v>88622</v>
      </c>
      <c r="C5" s="439">
        <v>88621</v>
      </c>
      <c r="D5" s="439">
        <v>88622</v>
      </c>
      <c r="E5" s="439">
        <v>88621</v>
      </c>
      <c r="F5" s="439">
        <v>88622</v>
      </c>
      <c r="G5" s="439">
        <v>88621</v>
      </c>
      <c r="H5" s="439">
        <v>88622</v>
      </c>
      <c r="I5" s="439">
        <v>88621</v>
      </c>
      <c r="J5" s="439">
        <v>88622</v>
      </c>
      <c r="K5" s="439">
        <v>88621</v>
      </c>
      <c r="L5" s="439">
        <v>88622</v>
      </c>
      <c r="M5" s="439">
        <v>88625</v>
      </c>
      <c r="N5" s="440">
        <f aca="true" t="shared" si="0" ref="N5:N12">SUM(B5:M5)</f>
        <v>1063462</v>
      </c>
      <c r="O5" s="441"/>
    </row>
    <row r="6" spans="1:15" ht="15.75">
      <c r="A6" s="438" t="s">
        <v>360</v>
      </c>
      <c r="B6" s="439">
        <v>20400</v>
      </c>
      <c r="C6" s="439">
        <v>16400</v>
      </c>
      <c r="D6" s="439">
        <v>350400</v>
      </c>
      <c r="E6" s="439">
        <v>26400</v>
      </c>
      <c r="F6" s="439">
        <v>90400</v>
      </c>
      <c r="G6" s="439">
        <v>9400</v>
      </c>
      <c r="H6" s="439">
        <v>50400</v>
      </c>
      <c r="I6" s="439">
        <v>38400</v>
      </c>
      <c r="J6" s="439">
        <v>400000</v>
      </c>
      <c r="K6" s="439">
        <v>71400</v>
      </c>
      <c r="L6" s="439">
        <v>52000</v>
      </c>
      <c r="M6" s="439">
        <v>86050</v>
      </c>
      <c r="N6" s="440">
        <f t="shared" si="0"/>
        <v>1211650</v>
      </c>
      <c r="O6" s="441"/>
    </row>
    <row r="7" spans="1:15" ht="27.75">
      <c r="A7" s="438" t="s">
        <v>361</v>
      </c>
      <c r="B7" s="439">
        <v>25180</v>
      </c>
      <c r="C7" s="439">
        <v>10000</v>
      </c>
      <c r="D7" s="439">
        <v>7500</v>
      </c>
      <c r="E7" s="439">
        <v>8500</v>
      </c>
      <c r="F7" s="439">
        <v>8500</v>
      </c>
      <c r="G7" s="439">
        <v>10000</v>
      </c>
      <c r="H7" s="439">
        <v>20000</v>
      </c>
      <c r="I7" s="439">
        <v>7500</v>
      </c>
      <c r="J7" s="439">
        <v>7500</v>
      </c>
      <c r="K7" s="439">
        <v>7500</v>
      </c>
      <c r="L7" s="439">
        <v>7500</v>
      </c>
      <c r="M7" s="439">
        <v>7432</v>
      </c>
      <c r="N7" s="440">
        <f t="shared" si="0"/>
        <v>127112</v>
      </c>
      <c r="O7" s="441"/>
    </row>
    <row r="8" spans="1:15" ht="15.75">
      <c r="A8" s="438" t="s">
        <v>362</v>
      </c>
      <c r="B8" s="439">
        <v>600</v>
      </c>
      <c r="C8" s="439">
        <v>600</v>
      </c>
      <c r="D8" s="439">
        <v>600</v>
      </c>
      <c r="E8" s="439">
        <v>600</v>
      </c>
      <c r="F8" s="439">
        <v>30600</v>
      </c>
      <c r="G8" s="439">
        <v>30600</v>
      </c>
      <c r="H8" s="439">
        <v>30600</v>
      </c>
      <c r="I8" s="439">
        <v>30600</v>
      </c>
      <c r="J8" s="439">
        <v>30600</v>
      </c>
      <c r="K8" s="439">
        <v>30600</v>
      </c>
      <c r="L8" s="439">
        <v>24616</v>
      </c>
      <c r="M8" s="439">
        <v>600</v>
      </c>
      <c r="N8" s="440">
        <f t="shared" si="0"/>
        <v>211216</v>
      </c>
      <c r="O8" s="441"/>
    </row>
    <row r="9" spans="1:15" ht="15.75">
      <c r="A9" s="438" t="s">
        <v>363</v>
      </c>
      <c r="B9" s="171">
        <v>250</v>
      </c>
      <c r="C9" s="439"/>
      <c r="D9" s="439"/>
      <c r="E9" s="171">
        <v>250</v>
      </c>
      <c r="F9" s="439"/>
      <c r="G9" s="439"/>
      <c r="H9" s="171">
        <v>250</v>
      </c>
      <c r="I9" s="439"/>
      <c r="J9" s="439"/>
      <c r="K9" s="171">
        <v>250</v>
      </c>
      <c r="L9" s="439"/>
      <c r="M9" s="439"/>
      <c r="N9" s="440">
        <f t="shared" si="0"/>
        <v>1000</v>
      </c>
      <c r="O9" s="441"/>
    </row>
    <row r="10" spans="1:15" ht="15.75">
      <c r="A10" s="442" t="s">
        <v>364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0">
        <f t="shared" si="0"/>
        <v>0</v>
      </c>
      <c r="O10" s="441"/>
    </row>
    <row r="11" spans="1:15" ht="16.5" thickBot="1">
      <c r="A11" s="442" t="s">
        <v>365</v>
      </c>
      <c r="B11" s="198">
        <v>41549</v>
      </c>
      <c r="C11" s="198">
        <v>85567</v>
      </c>
      <c r="D11" s="443">
        <v>640448</v>
      </c>
      <c r="E11" s="443"/>
      <c r="F11" s="443"/>
      <c r="G11" s="443"/>
      <c r="H11" s="443"/>
      <c r="I11" s="443"/>
      <c r="J11" s="443"/>
      <c r="K11" s="443"/>
      <c r="L11" s="443"/>
      <c r="M11" s="443"/>
      <c r="N11" s="595">
        <f t="shared" si="0"/>
        <v>767564</v>
      </c>
      <c r="O11" s="441"/>
    </row>
    <row r="12" spans="1:15" s="331" customFormat="1" ht="15" customHeight="1" thickBot="1">
      <c r="A12" s="444" t="s">
        <v>167</v>
      </c>
      <c r="B12" s="433">
        <f>SUM(B4:B11)</f>
        <v>232781</v>
      </c>
      <c r="C12" s="433">
        <f aca="true" t="shared" si="1" ref="C12:M12">SUM(C4:C11)</f>
        <v>257368</v>
      </c>
      <c r="D12" s="433">
        <f t="shared" si="1"/>
        <v>1143750</v>
      </c>
      <c r="E12" s="433">
        <f t="shared" si="1"/>
        <v>180551</v>
      </c>
      <c r="F12" s="433">
        <f t="shared" si="1"/>
        <v>274302</v>
      </c>
      <c r="G12" s="433">
        <f t="shared" si="1"/>
        <v>194801</v>
      </c>
      <c r="H12" s="433">
        <f t="shared" si="1"/>
        <v>246052</v>
      </c>
      <c r="I12" s="433">
        <f t="shared" si="1"/>
        <v>221301</v>
      </c>
      <c r="J12" s="433">
        <f t="shared" si="1"/>
        <v>582902</v>
      </c>
      <c r="K12" s="433">
        <f t="shared" si="1"/>
        <v>254551</v>
      </c>
      <c r="L12" s="433">
        <f t="shared" si="1"/>
        <v>228918</v>
      </c>
      <c r="M12" s="433">
        <f t="shared" si="1"/>
        <v>238885</v>
      </c>
      <c r="N12" s="596">
        <f t="shared" si="0"/>
        <v>4056162</v>
      </c>
      <c r="O12" s="441"/>
    </row>
    <row r="13" spans="1:15" s="331" customFormat="1" ht="15.75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7"/>
      <c r="O13" s="441"/>
    </row>
    <row r="14" spans="1:15" ht="15.75">
      <c r="A14" s="448" t="s">
        <v>366</v>
      </c>
      <c r="B14" s="449">
        <v>90759</v>
      </c>
      <c r="C14" s="449">
        <v>90760</v>
      </c>
      <c r="D14" s="449">
        <v>90759</v>
      </c>
      <c r="E14" s="449">
        <v>90760</v>
      </c>
      <c r="F14" s="449">
        <v>90759</v>
      </c>
      <c r="G14" s="449">
        <v>90760</v>
      </c>
      <c r="H14" s="449">
        <v>90759</v>
      </c>
      <c r="I14" s="449">
        <v>90760</v>
      </c>
      <c r="J14" s="449">
        <v>90759</v>
      </c>
      <c r="K14" s="449">
        <v>90760</v>
      </c>
      <c r="L14" s="449">
        <v>90759</v>
      </c>
      <c r="M14" s="449">
        <v>90758</v>
      </c>
      <c r="N14" s="440">
        <f>SUM(B14:M14)</f>
        <v>1089112</v>
      </c>
      <c r="O14" s="441"/>
    </row>
    <row r="15" spans="1:15" ht="27.75">
      <c r="A15" s="438" t="s">
        <v>367</v>
      </c>
      <c r="B15" s="439">
        <v>26209</v>
      </c>
      <c r="C15" s="439">
        <v>26210</v>
      </c>
      <c r="D15" s="439">
        <v>26209</v>
      </c>
      <c r="E15" s="439">
        <v>26210</v>
      </c>
      <c r="F15" s="439">
        <v>26209</v>
      </c>
      <c r="G15" s="439">
        <v>26210</v>
      </c>
      <c r="H15" s="439">
        <v>26209</v>
      </c>
      <c r="I15" s="439">
        <v>26210</v>
      </c>
      <c r="J15" s="439">
        <v>26209</v>
      </c>
      <c r="K15" s="439">
        <v>26210</v>
      </c>
      <c r="L15" s="439">
        <v>26209</v>
      </c>
      <c r="M15" s="439">
        <v>26210</v>
      </c>
      <c r="N15" s="440">
        <f aca="true" t="shared" si="2" ref="N15:N21">SUM(B15:M15)</f>
        <v>314514</v>
      </c>
      <c r="O15" s="441"/>
    </row>
    <row r="16" spans="1:15" ht="15.75">
      <c r="A16" s="438" t="s">
        <v>368</v>
      </c>
      <c r="B16" s="439">
        <v>77679</v>
      </c>
      <c r="C16" s="439">
        <v>114482</v>
      </c>
      <c r="D16" s="439">
        <v>151885</v>
      </c>
      <c r="E16" s="439">
        <v>114482</v>
      </c>
      <c r="F16" s="439">
        <v>114482</v>
      </c>
      <c r="G16" s="439">
        <v>114482</v>
      </c>
      <c r="H16" s="439">
        <v>114482</v>
      </c>
      <c r="I16" s="439">
        <v>114482</v>
      </c>
      <c r="J16" s="439">
        <v>158539</v>
      </c>
      <c r="K16" s="439">
        <v>72425</v>
      </c>
      <c r="L16" s="439">
        <v>114480</v>
      </c>
      <c r="M16" s="439">
        <v>119980</v>
      </c>
      <c r="N16" s="440">
        <f t="shared" si="2"/>
        <v>1381880</v>
      </c>
      <c r="O16" s="441"/>
    </row>
    <row r="17" spans="1:15" ht="27.75">
      <c r="A17" s="438" t="s">
        <v>369</v>
      </c>
      <c r="B17" s="439"/>
      <c r="C17" s="439">
        <v>15000</v>
      </c>
      <c r="D17" s="439">
        <v>48600</v>
      </c>
      <c r="E17" s="439">
        <v>10300</v>
      </c>
      <c r="F17" s="439">
        <v>16200</v>
      </c>
      <c r="G17" s="439">
        <v>16200</v>
      </c>
      <c r="H17" s="439">
        <v>32637</v>
      </c>
      <c r="I17" s="439">
        <v>16200</v>
      </c>
      <c r="J17" s="439">
        <v>16200</v>
      </c>
      <c r="K17" s="439">
        <v>16200</v>
      </c>
      <c r="L17" s="439">
        <v>15000</v>
      </c>
      <c r="M17" s="439">
        <v>232</v>
      </c>
      <c r="N17" s="440">
        <f t="shared" si="2"/>
        <v>202769</v>
      </c>
      <c r="O17" s="441"/>
    </row>
    <row r="18" spans="1:16" ht="27.75">
      <c r="A18" s="438" t="s">
        <v>370</v>
      </c>
      <c r="B18" s="439">
        <v>1800</v>
      </c>
      <c r="C18" s="439">
        <v>1916</v>
      </c>
      <c r="D18" s="439">
        <v>1916</v>
      </c>
      <c r="E18" s="439">
        <v>1916</v>
      </c>
      <c r="F18" s="439">
        <v>1916</v>
      </c>
      <c r="G18" s="439">
        <v>1916</v>
      </c>
      <c r="H18" s="439">
        <v>1916</v>
      </c>
      <c r="I18" s="439">
        <v>1916</v>
      </c>
      <c r="J18" s="439">
        <v>1916</v>
      </c>
      <c r="K18" s="439">
        <v>1916</v>
      </c>
      <c r="L18" s="439">
        <v>1916</v>
      </c>
      <c r="M18" s="439">
        <v>1920</v>
      </c>
      <c r="N18" s="440">
        <f t="shared" si="2"/>
        <v>22880</v>
      </c>
      <c r="O18" s="441"/>
      <c r="P18"/>
    </row>
    <row r="19" spans="1:16" ht="15.75">
      <c r="A19" s="438" t="s">
        <v>371</v>
      </c>
      <c r="B19" s="439"/>
      <c r="C19" s="439">
        <v>9000</v>
      </c>
      <c r="D19" s="439">
        <v>13000</v>
      </c>
      <c r="E19" s="439">
        <v>10000</v>
      </c>
      <c r="F19" s="439">
        <v>16000</v>
      </c>
      <c r="G19" s="439">
        <v>48000</v>
      </c>
      <c r="H19" s="439">
        <v>55000</v>
      </c>
      <c r="I19" s="439">
        <v>40211</v>
      </c>
      <c r="J19" s="439">
        <v>22000</v>
      </c>
      <c r="K19" s="439">
        <v>30000</v>
      </c>
      <c r="L19" s="439">
        <v>25000</v>
      </c>
      <c r="M19" s="439">
        <v>0</v>
      </c>
      <c r="N19" s="440">
        <f t="shared" si="2"/>
        <v>268211</v>
      </c>
      <c r="O19" s="441"/>
      <c r="P19"/>
    </row>
    <row r="20" spans="1:16" ht="15.75">
      <c r="A20" s="438" t="s">
        <v>372</v>
      </c>
      <c r="B20" s="439"/>
      <c r="C20" s="439"/>
      <c r="D20" s="439">
        <v>7000</v>
      </c>
      <c r="E20" s="439">
        <v>8000</v>
      </c>
      <c r="F20" s="439">
        <v>7000</v>
      </c>
      <c r="G20" s="439">
        <v>35358</v>
      </c>
      <c r="H20" s="439">
        <v>27000</v>
      </c>
      <c r="I20" s="439">
        <v>24000</v>
      </c>
      <c r="J20" s="439">
        <v>23000</v>
      </c>
      <c r="K20" s="439">
        <v>27000</v>
      </c>
      <c r="L20" s="439"/>
      <c r="M20" s="439"/>
      <c r="N20" s="440">
        <f t="shared" si="2"/>
        <v>158358</v>
      </c>
      <c r="O20" s="441"/>
      <c r="P20"/>
    </row>
    <row r="21" spans="1:16" ht="15.75">
      <c r="A21" s="438" t="s">
        <v>373</v>
      </c>
      <c r="B21" s="439">
        <v>36334</v>
      </c>
      <c r="C21" s="439"/>
      <c r="D21" s="439">
        <v>1000</v>
      </c>
      <c r="E21" s="439"/>
      <c r="F21" s="439"/>
      <c r="G21" s="439"/>
      <c r="H21" s="439">
        <v>1000</v>
      </c>
      <c r="I21" s="439"/>
      <c r="J21" s="439">
        <v>833</v>
      </c>
      <c r="K21" s="439"/>
      <c r="L21" s="439"/>
      <c r="M21" s="439"/>
      <c r="N21" s="440">
        <f t="shared" si="2"/>
        <v>39167</v>
      </c>
      <c r="O21" s="441"/>
      <c r="P21"/>
    </row>
    <row r="22" spans="1:16" ht="16.5" thickBot="1">
      <c r="A22" s="442" t="s">
        <v>374</v>
      </c>
      <c r="B22" s="443"/>
      <c r="C22" s="443"/>
      <c r="D22" s="443"/>
      <c r="E22" s="443"/>
      <c r="F22" s="443"/>
      <c r="G22" s="443">
        <v>192757</v>
      </c>
      <c r="H22" s="443"/>
      <c r="I22" s="443"/>
      <c r="J22" s="443">
        <v>192757</v>
      </c>
      <c r="K22" s="443"/>
      <c r="L22" s="443"/>
      <c r="M22" s="443">
        <v>193757</v>
      </c>
      <c r="N22" s="440">
        <f>SUM(B22:M22)</f>
        <v>579271</v>
      </c>
      <c r="O22" s="441"/>
      <c r="P22"/>
    </row>
    <row r="23" spans="1:15" s="331" customFormat="1" ht="15" customHeight="1">
      <c r="A23" s="450" t="s">
        <v>168</v>
      </c>
      <c r="B23" s="451">
        <f>SUM(B14:B22)</f>
        <v>232781</v>
      </c>
      <c r="C23" s="451">
        <f aca="true" t="shared" si="3" ref="C23:N23">SUM(C14:C22)</f>
        <v>257368</v>
      </c>
      <c r="D23" s="451">
        <f t="shared" si="3"/>
        <v>340369</v>
      </c>
      <c r="E23" s="451">
        <f t="shared" si="3"/>
        <v>261668</v>
      </c>
      <c r="F23" s="451">
        <f t="shared" si="3"/>
        <v>272566</v>
      </c>
      <c r="G23" s="451">
        <f t="shared" si="3"/>
        <v>525683</v>
      </c>
      <c r="H23" s="451">
        <f t="shared" si="3"/>
        <v>349003</v>
      </c>
      <c r="I23" s="451">
        <f t="shared" si="3"/>
        <v>313779</v>
      </c>
      <c r="J23" s="451">
        <f t="shared" si="3"/>
        <v>532213</v>
      </c>
      <c r="K23" s="451">
        <f t="shared" si="3"/>
        <v>264511</v>
      </c>
      <c r="L23" s="451">
        <f t="shared" si="3"/>
        <v>273364</v>
      </c>
      <c r="M23" s="451">
        <f t="shared" si="3"/>
        <v>432857</v>
      </c>
      <c r="N23" s="542">
        <f t="shared" si="3"/>
        <v>4056162</v>
      </c>
      <c r="O23" s="441"/>
    </row>
    <row r="24" spans="1:15" s="331" customFormat="1" ht="15" customHeight="1" thickBot="1">
      <c r="A24" s="452" t="s">
        <v>169</v>
      </c>
      <c r="B24" s="453">
        <f>B3+B12-B23</f>
        <v>0</v>
      </c>
      <c r="C24" s="453">
        <f aca="true" t="shared" si="4" ref="C24:N24">C3+C12-C23</f>
        <v>0</v>
      </c>
      <c r="D24" s="453">
        <f t="shared" si="4"/>
        <v>803381</v>
      </c>
      <c r="E24" s="453">
        <f t="shared" si="4"/>
        <v>722264</v>
      </c>
      <c r="F24" s="453">
        <f t="shared" si="4"/>
        <v>724000</v>
      </c>
      <c r="G24" s="453">
        <f t="shared" si="4"/>
        <v>393118</v>
      </c>
      <c r="H24" s="453">
        <f t="shared" si="4"/>
        <v>290167</v>
      </c>
      <c r="I24" s="453">
        <f t="shared" si="4"/>
        <v>197689</v>
      </c>
      <c r="J24" s="453">
        <f t="shared" si="4"/>
        <v>248378</v>
      </c>
      <c r="K24" s="453">
        <f t="shared" si="4"/>
        <v>238418</v>
      </c>
      <c r="L24" s="453">
        <f t="shared" si="4"/>
        <v>193972</v>
      </c>
      <c r="M24" s="453">
        <f t="shared" si="4"/>
        <v>0</v>
      </c>
      <c r="N24" s="597">
        <f t="shared" si="4"/>
        <v>0</v>
      </c>
      <c r="O24" s="441"/>
    </row>
    <row r="26" spans="1:16" ht="13.5">
      <c r="A26"/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</row>
  </sheetData>
  <sheetProtection/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2016. évi előirányzat-felhasználási ütemterve&amp;R&amp;"Book Antiqua,Félkövér"&amp;11 18. sz.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9">
      <selection activeCell="C42" sqref="C42"/>
    </sheetView>
  </sheetViews>
  <sheetFormatPr defaultColWidth="9.140625" defaultRowHeight="12.75"/>
  <cols>
    <col min="1" max="1" width="5.57421875" style="53" customWidth="1"/>
    <col min="2" max="2" width="60.7109375" style="3" customWidth="1"/>
    <col min="3" max="3" width="14.8515625" style="14" bestFit="1" customWidth="1"/>
    <col min="4" max="4" width="14.140625" style="3" bestFit="1" customWidth="1"/>
    <col min="5" max="5" width="15.57421875" style="3" bestFit="1" customWidth="1"/>
    <col min="6" max="16384" width="9.140625" style="3" customWidth="1"/>
  </cols>
  <sheetData>
    <row r="1" spans="1:5" ht="30.75" thickBot="1">
      <c r="A1" s="234" t="s">
        <v>14</v>
      </c>
      <c r="B1" s="177" t="s">
        <v>15</v>
      </c>
      <c r="C1" s="378" t="s">
        <v>391</v>
      </c>
      <c r="D1" s="177" t="s">
        <v>214</v>
      </c>
      <c r="E1" s="379" t="s">
        <v>215</v>
      </c>
    </row>
    <row r="2" spans="1:5" s="47" customFormat="1" ht="15">
      <c r="A2" s="48" t="s">
        <v>94</v>
      </c>
      <c r="B2" s="49" t="s">
        <v>93</v>
      </c>
      <c r="C2" s="380">
        <f>C3+C12+C23+C9+C24</f>
        <v>3076382</v>
      </c>
      <c r="D2" s="380">
        <f>D3+D12+D23+D9+D24</f>
        <v>1424148</v>
      </c>
      <c r="E2" s="464">
        <f>C2-D2</f>
        <v>1652234</v>
      </c>
    </row>
    <row r="3" spans="1:5" s="47" customFormat="1" ht="16.5">
      <c r="A3" s="39">
        <v>1</v>
      </c>
      <c r="B3" s="40" t="s">
        <v>290</v>
      </c>
      <c r="C3" s="526">
        <f>SUM(C4:C8)</f>
        <v>1063462</v>
      </c>
      <c r="D3" s="526">
        <f>SUM(D4:D8)</f>
        <v>860546</v>
      </c>
      <c r="E3" s="522">
        <f>C3-D3</f>
        <v>202916</v>
      </c>
    </row>
    <row r="4" spans="1:5" s="47" customFormat="1" ht="16.5">
      <c r="A4" s="39"/>
      <c r="B4" s="51" t="s">
        <v>264</v>
      </c>
      <c r="C4" s="381">
        <v>263643</v>
      </c>
      <c r="D4" s="381">
        <v>192772</v>
      </c>
      <c r="E4" s="522">
        <f aca="true" t="shared" si="0" ref="E4:E26">C4-D4</f>
        <v>70871</v>
      </c>
    </row>
    <row r="5" spans="1:5" s="47" customFormat="1" ht="16.5">
      <c r="A5" s="39"/>
      <c r="B5" s="51" t="s">
        <v>243</v>
      </c>
      <c r="C5" s="381">
        <v>357785</v>
      </c>
      <c r="D5" s="381">
        <v>357785</v>
      </c>
      <c r="E5" s="522">
        <f t="shared" si="0"/>
        <v>0</v>
      </c>
    </row>
    <row r="6" spans="1:5" s="47" customFormat="1" ht="33">
      <c r="A6" s="39"/>
      <c r="B6" s="457" t="s">
        <v>493</v>
      </c>
      <c r="C6" s="381">
        <v>386567</v>
      </c>
      <c r="D6" s="381">
        <v>287102</v>
      </c>
      <c r="E6" s="522">
        <f t="shared" si="0"/>
        <v>99465</v>
      </c>
    </row>
    <row r="7" spans="1:5" s="47" customFormat="1" ht="16.5">
      <c r="A7" s="39"/>
      <c r="B7" s="457" t="s">
        <v>265</v>
      </c>
      <c r="C7" s="381">
        <v>55467</v>
      </c>
      <c r="D7" s="381">
        <v>22887</v>
      </c>
      <c r="E7" s="522">
        <f t="shared" si="0"/>
        <v>32580</v>
      </c>
    </row>
    <row r="8" spans="1:5" s="47" customFormat="1" ht="16.5">
      <c r="A8" s="39"/>
      <c r="B8" s="51" t="s">
        <v>242</v>
      </c>
      <c r="C8" s="381"/>
      <c r="D8" s="381"/>
      <c r="E8" s="522">
        <f t="shared" si="0"/>
        <v>0</v>
      </c>
    </row>
    <row r="9" spans="1:5" s="47" customFormat="1" ht="16.5">
      <c r="A9" s="39">
        <v>2</v>
      </c>
      <c r="B9" s="458" t="s">
        <v>244</v>
      </c>
      <c r="C9" s="523">
        <f>SUM(C10:C11)</f>
        <v>111532</v>
      </c>
      <c r="D9" s="523">
        <f>SUM(D10:D11)</f>
        <v>84302</v>
      </c>
      <c r="E9" s="522">
        <f t="shared" si="0"/>
        <v>27230</v>
      </c>
    </row>
    <row r="10" spans="1:5" s="47" customFormat="1" ht="16.5">
      <c r="A10" s="39"/>
      <c r="B10" s="51" t="s">
        <v>288</v>
      </c>
      <c r="C10" s="381"/>
      <c r="D10" s="381"/>
      <c r="E10" s="522">
        <f t="shared" si="0"/>
        <v>0</v>
      </c>
    </row>
    <row r="11" spans="1:5" s="47" customFormat="1" ht="16.5">
      <c r="A11" s="39"/>
      <c r="B11" s="51" t="s">
        <v>289</v>
      </c>
      <c r="C11" s="523">
        <v>111532</v>
      </c>
      <c r="D11" s="523">
        <v>84302</v>
      </c>
      <c r="E11" s="522">
        <f t="shared" si="0"/>
        <v>27230</v>
      </c>
    </row>
    <row r="12" spans="1:5" ht="16.5">
      <c r="A12" s="39">
        <v>3</v>
      </c>
      <c r="B12" s="40" t="s">
        <v>25</v>
      </c>
      <c r="C12" s="523">
        <f>SUM(C13:C22)</f>
        <v>1211650</v>
      </c>
      <c r="D12" s="523">
        <f>SUM(D13:D22)</f>
        <v>271452</v>
      </c>
      <c r="E12" s="522">
        <f t="shared" si="0"/>
        <v>940198</v>
      </c>
    </row>
    <row r="13" spans="1:5" ht="16.5">
      <c r="A13" s="39"/>
      <c r="B13" s="51" t="s">
        <v>26</v>
      </c>
      <c r="C13" s="381">
        <v>64000</v>
      </c>
      <c r="D13" s="381">
        <v>64000</v>
      </c>
      <c r="E13" s="522">
        <f t="shared" si="0"/>
        <v>0</v>
      </c>
    </row>
    <row r="14" spans="1:5" ht="16.5">
      <c r="A14" s="39"/>
      <c r="B14" s="51" t="s">
        <v>236</v>
      </c>
      <c r="C14" s="381">
        <v>400</v>
      </c>
      <c r="D14" s="381">
        <v>400</v>
      </c>
      <c r="E14" s="522">
        <f t="shared" si="0"/>
        <v>0</v>
      </c>
    </row>
    <row r="15" spans="1:5" ht="16.5">
      <c r="A15" s="39"/>
      <c r="B15" s="51" t="s">
        <v>237</v>
      </c>
      <c r="C15" s="381">
        <v>210000</v>
      </c>
      <c r="D15" s="40"/>
      <c r="E15" s="522">
        <f t="shared" si="0"/>
        <v>210000</v>
      </c>
    </row>
    <row r="16" spans="1:5" ht="16.5">
      <c r="A16" s="39"/>
      <c r="B16" s="51" t="s">
        <v>124</v>
      </c>
      <c r="C16" s="381">
        <v>19000</v>
      </c>
      <c r="D16" s="40"/>
      <c r="E16" s="522">
        <f t="shared" si="0"/>
        <v>19000</v>
      </c>
    </row>
    <row r="17" spans="1:5" ht="16.5">
      <c r="A17" s="39"/>
      <c r="B17" s="51" t="s">
        <v>238</v>
      </c>
      <c r="C17" s="381">
        <v>15000</v>
      </c>
      <c r="D17" s="40"/>
      <c r="E17" s="522">
        <f t="shared" si="0"/>
        <v>15000</v>
      </c>
    </row>
    <row r="18" spans="1:5" ht="16.5">
      <c r="A18" s="39"/>
      <c r="B18" s="51" t="s">
        <v>239</v>
      </c>
      <c r="C18" s="381">
        <v>65000</v>
      </c>
      <c r="D18" s="458"/>
      <c r="E18" s="522">
        <f t="shared" si="0"/>
        <v>65000</v>
      </c>
    </row>
    <row r="19" spans="1:5" ht="16.5">
      <c r="A19" s="43"/>
      <c r="B19" s="51" t="s">
        <v>392</v>
      </c>
      <c r="C19" s="382">
        <v>50</v>
      </c>
      <c r="D19" s="458"/>
      <c r="E19" s="522">
        <f t="shared" si="0"/>
        <v>50</v>
      </c>
    </row>
    <row r="20" spans="1:5" ht="16.5">
      <c r="A20" s="43"/>
      <c r="B20" s="51" t="s">
        <v>346</v>
      </c>
      <c r="C20" s="382">
        <v>600</v>
      </c>
      <c r="D20" s="40"/>
      <c r="E20" s="522">
        <f t="shared" si="0"/>
        <v>600</v>
      </c>
    </row>
    <row r="21" spans="1:5" ht="16.5">
      <c r="A21" s="43"/>
      <c r="B21" s="51" t="s">
        <v>347</v>
      </c>
      <c r="C21" s="382">
        <v>830000</v>
      </c>
      <c r="D21" s="381">
        <v>207052</v>
      </c>
      <c r="E21" s="522">
        <f t="shared" si="0"/>
        <v>622948</v>
      </c>
    </row>
    <row r="22" spans="1:5" ht="16.5">
      <c r="A22" s="39"/>
      <c r="B22" s="51" t="s">
        <v>240</v>
      </c>
      <c r="C22" s="381">
        <v>7600</v>
      </c>
      <c r="D22" s="40"/>
      <c r="E22" s="522">
        <f t="shared" si="0"/>
        <v>7600</v>
      </c>
    </row>
    <row r="23" spans="1:5" ht="16.5">
      <c r="A23" s="50">
        <v>4</v>
      </c>
      <c r="B23" s="175" t="s">
        <v>218</v>
      </c>
      <c r="C23" s="524">
        <v>674158</v>
      </c>
      <c r="D23" s="523">
        <v>206148</v>
      </c>
      <c r="E23" s="522">
        <f t="shared" si="0"/>
        <v>468010</v>
      </c>
    </row>
    <row r="24" spans="1:5" ht="16.5">
      <c r="A24" s="43">
        <v>5</v>
      </c>
      <c r="B24" s="458" t="s">
        <v>250</v>
      </c>
      <c r="C24" s="525">
        <f>SUM(C25:C26)</f>
        <v>15580</v>
      </c>
      <c r="D24" s="525">
        <f>SUM(D25:D26)</f>
        <v>1700</v>
      </c>
      <c r="E24" s="522">
        <f t="shared" si="0"/>
        <v>13880</v>
      </c>
    </row>
    <row r="25" spans="1:5" ht="16.5">
      <c r="A25" s="43"/>
      <c r="B25" s="51" t="s">
        <v>251</v>
      </c>
      <c r="C25" s="525">
        <v>0</v>
      </c>
      <c r="D25" s="523">
        <v>0</v>
      </c>
      <c r="E25" s="522">
        <f t="shared" si="0"/>
        <v>0</v>
      </c>
    </row>
    <row r="26" spans="1:5" ht="16.5">
      <c r="A26" s="43"/>
      <c r="B26" s="51" t="s">
        <v>252</v>
      </c>
      <c r="C26" s="525">
        <v>15580</v>
      </c>
      <c r="D26" s="523">
        <v>1700</v>
      </c>
      <c r="E26" s="522">
        <f t="shared" si="0"/>
        <v>13880</v>
      </c>
    </row>
    <row r="27" spans="1:5" ht="16.5">
      <c r="A27" s="39"/>
      <c r="B27" s="40"/>
      <c r="C27" s="381"/>
      <c r="D27" s="381"/>
      <c r="E27" s="399">
        <f>C27-D27</f>
        <v>0</v>
      </c>
    </row>
    <row r="28" spans="1:5" ht="16.5">
      <c r="A28" s="48" t="s">
        <v>95</v>
      </c>
      <c r="B28" s="49" t="s">
        <v>96</v>
      </c>
      <c r="C28" s="528">
        <f>SUM(C29+C30+C31+C32+C33)</f>
        <v>3076378</v>
      </c>
      <c r="D28" s="528">
        <f>SUM(D29+D30+D31+D32+D33)</f>
        <v>1496005</v>
      </c>
      <c r="E28" s="254">
        <f>SUM(E29+E30+E31+E32+E33)</f>
        <v>1580373</v>
      </c>
    </row>
    <row r="29" spans="1:5" ht="16.5">
      <c r="A29" s="39">
        <v>1</v>
      </c>
      <c r="B29" s="40" t="s">
        <v>0</v>
      </c>
      <c r="C29" s="523">
        <v>1089112</v>
      </c>
      <c r="D29" s="381">
        <v>676448</v>
      </c>
      <c r="E29" s="399">
        <f>C29-D29</f>
        <v>412664</v>
      </c>
    </row>
    <row r="30" spans="1:5" ht="33">
      <c r="A30" s="39">
        <v>2</v>
      </c>
      <c r="B30" s="149" t="s">
        <v>255</v>
      </c>
      <c r="C30" s="523">
        <v>314514</v>
      </c>
      <c r="D30" s="381">
        <v>188451</v>
      </c>
      <c r="E30" s="399">
        <f aca="true" t="shared" si="1" ref="E30:E38">C30-D30</f>
        <v>126063</v>
      </c>
    </row>
    <row r="31" spans="1:5" ht="16.5">
      <c r="A31" s="39">
        <v>3</v>
      </c>
      <c r="B31" s="40" t="s">
        <v>10</v>
      </c>
      <c r="C31" s="523">
        <v>1381880</v>
      </c>
      <c r="D31" s="381">
        <v>543812</v>
      </c>
      <c r="E31" s="399">
        <f t="shared" si="1"/>
        <v>838068</v>
      </c>
    </row>
    <row r="32" spans="1:5" ht="16.5">
      <c r="A32" s="39">
        <v>4</v>
      </c>
      <c r="B32" s="40" t="s">
        <v>16</v>
      </c>
      <c r="C32" s="523">
        <v>22880</v>
      </c>
      <c r="D32" s="381">
        <v>21300</v>
      </c>
      <c r="E32" s="399">
        <f t="shared" si="1"/>
        <v>1580</v>
      </c>
    </row>
    <row r="33" spans="1:5" ht="16.5">
      <c r="A33" s="39">
        <v>5</v>
      </c>
      <c r="B33" s="40" t="s">
        <v>7</v>
      </c>
      <c r="C33" s="523">
        <f>SUM(C34:C38)</f>
        <v>267992</v>
      </c>
      <c r="D33" s="523">
        <f>SUM(D34:D38)</f>
        <v>65994</v>
      </c>
      <c r="E33" s="399">
        <f>C33-D33</f>
        <v>201998</v>
      </c>
    </row>
    <row r="34" spans="1:5" ht="16.5">
      <c r="A34" s="39"/>
      <c r="B34" s="51" t="s">
        <v>352</v>
      </c>
      <c r="C34" s="523">
        <v>61314</v>
      </c>
      <c r="D34" s="381">
        <v>57494</v>
      </c>
      <c r="E34" s="399">
        <f t="shared" si="1"/>
        <v>3820</v>
      </c>
    </row>
    <row r="35" spans="1:5" ht="16.5">
      <c r="A35" s="39"/>
      <c r="B35" s="51" t="s">
        <v>256</v>
      </c>
      <c r="C35" s="523"/>
      <c r="D35" s="381">
        <v>0</v>
      </c>
      <c r="E35" s="399">
        <f t="shared" si="1"/>
        <v>0</v>
      </c>
    </row>
    <row r="36" spans="1:5" ht="16.5">
      <c r="A36" s="39"/>
      <c r="B36" s="51" t="s">
        <v>257</v>
      </c>
      <c r="C36" s="523">
        <v>82905</v>
      </c>
      <c r="D36" s="381">
        <v>8500</v>
      </c>
      <c r="E36" s="399">
        <f t="shared" si="1"/>
        <v>74405</v>
      </c>
    </row>
    <row r="37" spans="1:5" ht="16.5">
      <c r="A37" s="39"/>
      <c r="B37" s="51" t="s">
        <v>17</v>
      </c>
      <c r="C37" s="381">
        <v>47500</v>
      </c>
      <c r="D37" s="381">
        <v>0</v>
      </c>
      <c r="E37" s="399">
        <f t="shared" si="1"/>
        <v>47500</v>
      </c>
    </row>
    <row r="38" spans="1:5" ht="16.5">
      <c r="A38" s="39"/>
      <c r="B38" s="51" t="s">
        <v>18</v>
      </c>
      <c r="C38" s="381">
        <v>76273</v>
      </c>
      <c r="D38" s="381"/>
      <c r="E38" s="399">
        <f t="shared" si="1"/>
        <v>76273</v>
      </c>
    </row>
    <row r="39" spans="1:5" ht="16.5">
      <c r="A39" s="39"/>
      <c r="B39" s="40"/>
      <c r="C39" s="381"/>
      <c r="D39" s="40"/>
      <c r="E39" s="399">
        <f>C39-D39</f>
        <v>0</v>
      </c>
    </row>
    <row r="40" spans="1:5" s="47" customFormat="1" ht="15">
      <c r="A40" s="41"/>
      <c r="B40" s="42" t="s">
        <v>343</v>
      </c>
      <c r="C40" s="384">
        <f>C2-C28</f>
        <v>4</v>
      </c>
      <c r="D40" s="384">
        <f>D2-D28</f>
        <v>-71857</v>
      </c>
      <c r="E40" s="255">
        <f>E2-E28</f>
        <v>71861</v>
      </c>
    </row>
    <row r="41" spans="1:5" s="47" customFormat="1" ht="15">
      <c r="A41" s="41"/>
      <c r="B41" s="42"/>
      <c r="C41" s="384"/>
      <c r="D41" s="384"/>
      <c r="E41" s="255"/>
    </row>
    <row r="42" spans="1:5" s="47" customFormat="1" ht="15">
      <c r="A42" s="41" t="s">
        <v>97</v>
      </c>
      <c r="B42" s="42" t="s">
        <v>23</v>
      </c>
      <c r="C42" s="384">
        <f>C43</f>
        <v>36334</v>
      </c>
      <c r="D42" s="384">
        <f>D43</f>
        <v>36334</v>
      </c>
      <c r="E42" s="255">
        <f>C42-D42</f>
        <v>0</v>
      </c>
    </row>
    <row r="43" spans="1:5" s="47" customFormat="1" ht="16.5">
      <c r="A43" s="48"/>
      <c r="B43" s="175" t="s">
        <v>393</v>
      </c>
      <c r="C43" s="556">
        <v>36334</v>
      </c>
      <c r="D43" s="556">
        <v>36334</v>
      </c>
      <c r="E43" s="461">
        <f>C43-D43</f>
        <v>0</v>
      </c>
    </row>
    <row r="44" spans="1:5" s="47" customFormat="1" ht="15">
      <c r="A44" s="48"/>
      <c r="B44" s="49"/>
      <c r="C44" s="383"/>
      <c r="D44" s="383"/>
      <c r="E44" s="254"/>
    </row>
    <row r="45" spans="1:5" ht="16.5">
      <c r="A45" s="48" t="s">
        <v>98</v>
      </c>
      <c r="B45" s="49" t="s">
        <v>21</v>
      </c>
      <c r="C45" s="383">
        <f>SUM(C46:C46)</f>
        <v>36330</v>
      </c>
      <c r="D45" s="383">
        <f>SUM(D46:D46)</f>
        <v>0</v>
      </c>
      <c r="E45" s="254">
        <f>SUM(E46:E46)</f>
        <v>36330</v>
      </c>
    </row>
    <row r="46" spans="1:5" ht="16.5">
      <c r="A46" s="39"/>
      <c r="B46" s="149" t="s">
        <v>226</v>
      </c>
      <c r="C46" s="523">
        <v>36330</v>
      </c>
      <c r="D46" s="381"/>
      <c r="E46" s="399">
        <f>C46-D46</f>
        <v>36330</v>
      </c>
    </row>
    <row r="47" spans="1:5" ht="16.5">
      <c r="A47" s="43"/>
      <c r="B47" s="44"/>
      <c r="C47" s="382"/>
      <c r="D47" s="40"/>
      <c r="E47" s="399">
        <f>C47-D47</f>
        <v>0</v>
      </c>
    </row>
    <row r="48" spans="1:5" s="47" customFormat="1" ht="15">
      <c r="A48" s="45"/>
      <c r="B48" s="46" t="s">
        <v>100</v>
      </c>
      <c r="C48" s="385">
        <f>SUM(C2+C45)</f>
        <v>3112712</v>
      </c>
      <c r="D48" s="385">
        <f>SUM(D2+D45)</f>
        <v>1424148</v>
      </c>
      <c r="E48" s="256">
        <f>SUM(E2+E45)</f>
        <v>1688564</v>
      </c>
    </row>
    <row r="49" spans="1:5" s="47" customFormat="1" ht="15">
      <c r="A49" s="45"/>
      <c r="B49" s="46" t="s">
        <v>101</v>
      </c>
      <c r="C49" s="385">
        <f>C28+C42</f>
        <v>3112712</v>
      </c>
      <c r="D49" s="385">
        <f>D28+D42</f>
        <v>1532339</v>
      </c>
      <c r="E49" s="255">
        <f>E28+E42</f>
        <v>1580373</v>
      </c>
    </row>
    <row r="50" spans="1:5" s="47" customFormat="1" ht="16.5">
      <c r="A50" s="45"/>
      <c r="B50" s="46"/>
      <c r="C50" s="385"/>
      <c r="D50" s="42"/>
      <c r="E50" s="399">
        <f>C50-D50</f>
        <v>0</v>
      </c>
    </row>
    <row r="51" spans="1:5" ht="16.5">
      <c r="A51" s="39"/>
      <c r="B51" s="42" t="s">
        <v>99</v>
      </c>
      <c r="C51" s="384">
        <f>SUM(C52:C53)</f>
        <v>411</v>
      </c>
      <c r="D51" s="384">
        <f>SUM(D52:D53)</f>
        <v>331</v>
      </c>
      <c r="E51" s="255">
        <f>SUM(E52:E53)</f>
        <v>80</v>
      </c>
    </row>
    <row r="52" spans="1:5" ht="16.5">
      <c r="A52" s="39"/>
      <c r="B52" s="42" t="s">
        <v>219</v>
      </c>
      <c r="C52" s="381">
        <v>2</v>
      </c>
      <c r="D52" s="381">
        <v>1</v>
      </c>
      <c r="E52" s="399">
        <f>C52-D52</f>
        <v>1</v>
      </c>
    </row>
    <row r="53" spans="1:5" ht="17.25" thickBot="1">
      <c r="A53" s="226"/>
      <c r="B53" s="227" t="s">
        <v>60</v>
      </c>
      <c r="C53" s="386">
        <v>409</v>
      </c>
      <c r="D53" s="386">
        <v>330</v>
      </c>
      <c r="E53" s="400">
        <f>C53-D53</f>
        <v>79</v>
      </c>
    </row>
  </sheetData>
  <sheetProtection/>
  <printOptions/>
  <pageMargins left="0.3937007874015748" right="0.31496062992125984" top="0.67" bottom="0.26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2016. évi működési költségvetése&amp;R&amp;"Book Antiqua,Félkövér"2. sz.melléklet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J31" sqref="J31"/>
    </sheetView>
  </sheetViews>
  <sheetFormatPr defaultColWidth="9.140625" defaultRowHeight="12.75"/>
  <cols>
    <col min="1" max="1" width="6.140625" style="0" bestFit="1" customWidth="1"/>
    <col min="2" max="2" width="49.421875" style="0" bestFit="1" customWidth="1"/>
    <col min="3" max="3" width="16.7109375" style="262" customWidth="1"/>
    <col min="4" max="4" width="13.57421875" style="0" customWidth="1"/>
    <col min="5" max="5" width="14.57421875" style="0" customWidth="1"/>
  </cols>
  <sheetData>
    <row r="1" spans="1:5" s="238" customFormat="1" ht="45.75" thickBot="1">
      <c r="A1" s="237" t="s">
        <v>14</v>
      </c>
      <c r="B1" s="236" t="s">
        <v>15</v>
      </c>
      <c r="C1" s="387" t="s">
        <v>391</v>
      </c>
      <c r="D1" s="177" t="s">
        <v>216</v>
      </c>
      <c r="E1" s="379" t="s">
        <v>217</v>
      </c>
    </row>
    <row r="2" spans="1:5" s="3" customFormat="1" ht="16.5">
      <c r="A2" s="187" t="s">
        <v>94</v>
      </c>
      <c r="B2" s="188" t="s">
        <v>12</v>
      </c>
      <c r="C2" s="392">
        <f>C3+C4+C8</f>
        <v>212216</v>
      </c>
      <c r="D2" s="392">
        <f>D3+D4+D8</f>
        <v>0</v>
      </c>
      <c r="E2" s="527">
        <f>E3+E4+E8</f>
        <v>212216</v>
      </c>
    </row>
    <row r="3" spans="1:5" s="3" customFormat="1" ht="16.5">
      <c r="A3" s="39">
        <v>1</v>
      </c>
      <c r="B3" s="458" t="s">
        <v>245</v>
      </c>
      <c r="C3" s="523">
        <v>0</v>
      </c>
      <c r="D3" s="40"/>
      <c r="E3" s="397">
        <f>C3-D3</f>
        <v>0</v>
      </c>
    </row>
    <row r="4" spans="1:5" s="3" customFormat="1" ht="16.5">
      <c r="A4" s="39">
        <v>2</v>
      </c>
      <c r="B4" s="40" t="s">
        <v>249</v>
      </c>
      <c r="C4" s="523">
        <f>SUM(C5:C7)</f>
        <v>211216</v>
      </c>
      <c r="D4" s="381">
        <f>SUM(D5:D7)</f>
        <v>0</v>
      </c>
      <c r="E4" s="398">
        <f aca="true" t="shared" si="0" ref="E4:E33">C4-D4</f>
        <v>211216</v>
      </c>
    </row>
    <row r="5" spans="1:5" s="3" customFormat="1" ht="16.5">
      <c r="A5" s="39"/>
      <c r="B5" s="460" t="s">
        <v>247</v>
      </c>
      <c r="C5" s="523">
        <v>211216</v>
      </c>
      <c r="D5" s="40"/>
      <c r="E5" s="397">
        <f t="shared" si="0"/>
        <v>211216</v>
      </c>
    </row>
    <row r="6" spans="1:5" s="3" customFormat="1" ht="16.5">
      <c r="A6" s="39"/>
      <c r="B6" s="460" t="s">
        <v>246</v>
      </c>
      <c r="C6" s="523">
        <v>0</v>
      </c>
      <c r="D6" s="40"/>
      <c r="E6" s="397">
        <f t="shared" si="0"/>
        <v>0</v>
      </c>
    </row>
    <row r="7" spans="1:5" s="3" customFormat="1" ht="16.5">
      <c r="A7" s="39"/>
      <c r="B7" s="460" t="s">
        <v>248</v>
      </c>
      <c r="C7" s="523">
        <v>0</v>
      </c>
      <c r="D7" s="40"/>
      <c r="E7" s="397">
        <f t="shared" si="0"/>
        <v>0</v>
      </c>
    </row>
    <row r="8" spans="1:5" s="3" customFormat="1" ht="16.5">
      <c r="A8" s="39">
        <v>3</v>
      </c>
      <c r="B8" s="458" t="s">
        <v>253</v>
      </c>
      <c r="C8" s="523">
        <f>SUM(C9:C10)</f>
        <v>1000</v>
      </c>
      <c r="D8" s="381">
        <f>SUM(D9:D10)</f>
        <v>0</v>
      </c>
      <c r="E8" s="461">
        <f>SUM(E9:E10)</f>
        <v>1000</v>
      </c>
    </row>
    <row r="9" spans="1:5" s="47" customFormat="1" ht="16.5">
      <c r="A9" s="41"/>
      <c r="B9" s="460" t="s">
        <v>251</v>
      </c>
      <c r="C9" s="523">
        <v>1000</v>
      </c>
      <c r="D9" s="42"/>
      <c r="E9" s="397">
        <f t="shared" si="0"/>
        <v>1000</v>
      </c>
    </row>
    <row r="10" spans="1:5" s="47" customFormat="1" ht="16.5">
      <c r="A10" s="41"/>
      <c r="B10" s="460" t="s">
        <v>254</v>
      </c>
      <c r="C10" s="523"/>
      <c r="D10" s="459"/>
      <c r="E10" s="397">
        <f t="shared" si="0"/>
        <v>0</v>
      </c>
    </row>
    <row r="11" spans="1:5" s="47" customFormat="1" ht="16.5">
      <c r="A11" s="41"/>
      <c r="B11" s="42"/>
      <c r="C11" s="541"/>
      <c r="D11" s="459"/>
      <c r="E11" s="397"/>
    </row>
    <row r="12" spans="1:5" s="3" customFormat="1" ht="16.5">
      <c r="A12" s="41" t="s">
        <v>95</v>
      </c>
      <c r="B12" s="42" t="s">
        <v>54</v>
      </c>
      <c r="C12" s="541">
        <f>SUM(C13+C14+C15)</f>
        <v>943450</v>
      </c>
      <c r="D12" s="541">
        <f>SUM(D13+D14+D15)</f>
        <v>181692</v>
      </c>
      <c r="E12" s="255">
        <f>SUM(E13+E14+E15)</f>
        <v>761758</v>
      </c>
    </row>
    <row r="13" spans="1:5" s="3" customFormat="1" ht="16.5">
      <c r="A13" s="39">
        <v>1</v>
      </c>
      <c r="B13" s="40" t="s">
        <v>262</v>
      </c>
      <c r="C13" s="523">
        <v>158358</v>
      </c>
      <c r="D13" s="381">
        <v>86179</v>
      </c>
      <c r="E13" s="397">
        <f t="shared" si="0"/>
        <v>72179</v>
      </c>
    </row>
    <row r="14" spans="1:5" s="3" customFormat="1" ht="16.5">
      <c r="A14" s="39">
        <v>2</v>
      </c>
      <c r="B14" s="40" t="s">
        <v>263</v>
      </c>
      <c r="C14" s="523">
        <v>268211</v>
      </c>
      <c r="D14" s="381">
        <v>95513</v>
      </c>
      <c r="E14" s="397">
        <f t="shared" si="0"/>
        <v>172698</v>
      </c>
    </row>
    <row r="15" spans="1:5" s="3" customFormat="1" ht="16.5">
      <c r="A15" s="39">
        <v>3</v>
      </c>
      <c r="B15" s="40" t="s">
        <v>258</v>
      </c>
      <c r="C15" s="523">
        <f>SUM(C16:C19)</f>
        <v>516881</v>
      </c>
      <c r="D15" s="381">
        <f>SUM(D16:D19)</f>
        <v>0</v>
      </c>
      <c r="E15" s="461">
        <f>SUM(E16:E19)</f>
        <v>516881</v>
      </c>
    </row>
    <row r="16" spans="1:5" s="3" customFormat="1" ht="16.5">
      <c r="A16" s="43"/>
      <c r="B16" s="460" t="s">
        <v>261</v>
      </c>
      <c r="C16" s="525"/>
      <c r="D16" s="40"/>
      <c r="E16" s="397">
        <f>C16-D16</f>
        <v>0</v>
      </c>
    </row>
    <row r="17" spans="1:5" s="3" customFormat="1" ht="16.5">
      <c r="A17" s="43"/>
      <c r="B17" s="460" t="s">
        <v>259</v>
      </c>
      <c r="C17" s="525">
        <v>2833</v>
      </c>
      <c r="D17" s="40"/>
      <c r="E17" s="397">
        <f>C17-D17</f>
        <v>2833</v>
      </c>
    </row>
    <row r="18" spans="1:5" s="3" customFormat="1" ht="16.5">
      <c r="A18" s="43"/>
      <c r="B18" s="460" t="s">
        <v>260</v>
      </c>
      <c r="C18" s="525">
        <v>58550</v>
      </c>
      <c r="D18" s="40"/>
      <c r="E18" s="397">
        <f>C18-D18</f>
        <v>58550</v>
      </c>
    </row>
    <row r="19" spans="1:5" s="3" customFormat="1" ht="16.5">
      <c r="A19" s="43"/>
      <c r="B19" s="460" t="s">
        <v>19</v>
      </c>
      <c r="C19" s="525">
        <v>455498</v>
      </c>
      <c r="D19" s="40"/>
      <c r="E19" s="397">
        <f>C19-D19</f>
        <v>455498</v>
      </c>
    </row>
    <row r="20" spans="1:5" s="47" customFormat="1" ht="16.5">
      <c r="A20" s="45"/>
      <c r="B20" s="46"/>
      <c r="C20" s="385"/>
      <c r="D20" s="42"/>
      <c r="E20" s="397">
        <f t="shared" si="0"/>
        <v>0</v>
      </c>
    </row>
    <row r="21" spans="1:5" s="3" customFormat="1" ht="16.5">
      <c r="A21" s="41"/>
      <c r="B21" s="42" t="s">
        <v>177</v>
      </c>
      <c r="C21" s="384">
        <f>C2-C12</f>
        <v>-731234</v>
      </c>
      <c r="D21" s="384">
        <f>D2-D12</f>
        <v>-181692</v>
      </c>
      <c r="E21" s="255">
        <f>E2-E12</f>
        <v>-549542</v>
      </c>
    </row>
    <row r="22" spans="1:5" s="3" customFormat="1" ht="16.5">
      <c r="A22" s="41"/>
      <c r="B22" s="42"/>
      <c r="C22" s="384"/>
      <c r="D22" s="40"/>
      <c r="E22" s="397">
        <f t="shared" si="0"/>
        <v>0</v>
      </c>
    </row>
    <row r="23" spans="1:5" s="47" customFormat="1" ht="16.5">
      <c r="A23" s="41" t="s">
        <v>97</v>
      </c>
      <c r="B23" s="42" t="s">
        <v>23</v>
      </c>
      <c r="C23" s="384"/>
      <c r="D23" s="384"/>
      <c r="E23" s="397">
        <f t="shared" si="0"/>
        <v>0</v>
      </c>
    </row>
    <row r="24" spans="1:5" s="3" customFormat="1" ht="16.5">
      <c r="A24" s="39"/>
      <c r="B24" s="40"/>
      <c r="C24" s="381"/>
      <c r="D24" s="40"/>
      <c r="E24" s="397">
        <f t="shared" si="0"/>
        <v>0</v>
      </c>
    </row>
    <row r="25" spans="1:5" s="3" customFormat="1" ht="16.5">
      <c r="A25" s="41" t="s">
        <v>98</v>
      </c>
      <c r="B25" s="42" t="s">
        <v>46</v>
      </c>
      <c r="C25" s="384">
        <f>SUM(C27+C29)</f>
        <v>731234</v>
      </c>
      <c r="D25" s="384">
        <f>SUM(D27+D29)</f>
        <v>0</v>
      </c>
      <c r="E25" s="255">
        <f>SUM(E27+E29)</f>
        <v>731234</v>
      </c>
    </row>
    <row r="26" spans="1:5" s="3" customFormat="1" ht="16.5">
      <c r="A26" s="41"/>
      <c r="B26" s="52" t="s">
        <v>76</v>
      </c>
      <c r="C26" s="384"/>
      <c r="D26" s="40"/>
      <c r="E26" s="397">
        <f t="shared" si="0"/>
        <v>0</v>
      </c>
    </row>
    <row r="27" spans="1:5" s="3" customFormat="1" ht="16.5">
      <c r="A27" s="39">
        <v>1</v>
      </c>
      <c r="B27" s="149" t="s">
        <v>226</v>
      </c>
      <c r="C27" s="523">
        <v>731234</v>
      </c>
      <c r="D27" s="381"/>
      <c r="E27" s="397">
        <f t="shared" si="0"/>
        <v>731234</v>
      </c>
    </row>
    <row r="28" spans="1:5" s="3" customFormat="1" ht="16.5">
      <c r="A28" s="39"/>
      <c r="B28" s="149"/>
      <c r="C28" s="381"/>
      <c r="D28" s="40"/>
      <c r="E28" s="397">
        <f t="shared" si="0"/>
        <v>0</v>
      </c>
    </row>
    <row r="29" spans="1:5" s="47" customFormat="1" ht="15">
      <c r="A29" s="41"/>
      <c r="B29" s="42" t="s">
        <v>20</v>
      </c>
      <c r="C29" s="384">
        <f>SUM(C30:C30)</f>
        <v>0</v>
      </c>
      <c r="D29" s="384">
        <f>SUM(D30:D30)</f>
        <v>0</v>
      </c>
      <c r="E29" s="255">
        <f>SUM(E30:E30)</f>
        <v>0</v>
      </c>
    </row>
    <row r="30" spans="1:5" s="3" customFormat="1" ht="16.5">
      <c r="A30" s="39">
        <v>1</v>
      </c>
      <c r="B30" s="40" t="s">
        <v>22</v>
      </c>
      <c r="C30" s="381"/>
      <c r="D30" s="40"/>
      <c r="E30" s="397">
        <f t="shared" si="0"/>
        <v>0</v>
      </c>
    </row>
    <row r="31" spans="1:5" ht="16.5">
      <c r="A31" s="179"/>
      <c r="B31" s="44"/>
      <c r="C31" s="388"/>
      <c r="D31" s="390"/>
      <c r="E31" s="397">
        <f t="shared" si="0"/>
        <v>0</v>
      </c>
    </row>
    <row r="32" spans="1:5" s="178" customFormat="1" ht="15">
      <c r="A32" s="180"/>
      <c r="B32" s="46" t="s">
        <v>103</v>
      </c>
      <c r="C32" s="384">
        <f>SUM(C2+C25)</f>
        <v>943450</v>
      </c>
      <c r="D32" s="384">
        <f>SUM(D2+D25)</f>
        <v>0</v>
      </c>
      <c r="E32" s="255">
        <f>SUM(E2+E25)</f>
        <v>943450</v>
      </c>
    </row>
    <row r="33" spans="1:5" s="178" customFormat="1" ht="16.5">
      <c r="A33" s="235"/>
      <c r="B33" s="46"/>
      <c r="C33" s="385"/>
      <c r="D33" s="391"/>
      <c r="E33" s="397">
        <f t="shared" si="0"/>
        <v>0</v>
      </c>
    </row>
    <row r="34" spans="1:5" s="178" customFormat="1" ht="15.75" thickBot="1">
      <c r="A34" s="228"/>
      <c r="B34" s="54" t="s">
        <v>104</v>
      </c>
      <c r="C34" s="389">
        <f>C12+C23</f>
        <v>943450</v>
      </c>
      <c r="D34" s="389">
        <f>D12+D23</f>
        <v>181692</v>
      </c>
      <c r="E34" s="257">
        <f>E12+E23</f>
        <v>761758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95" r:id="rId1"/>
  <headerFooter>
    <oddHeader>&amp;C&amp;"Book Antiqua,Félkövér"&amp;12Keszthely Város Önkormányzata
2016. évi felhalmozási költségvetése&amp;R&amp;"Book Antiqua,Félkövér"&amp;11 3. sz.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0.421875" style="1" customWidth="1"/>
    <col min="2" max="2" width="8.00390625" style="83" customWidth="1"/>
    <col min="3" max="3" width="10.00390625" style="84" customWidth="1"/>
    <col min="4" max="4" width="12.7109375" style="1" customWidth="1"/>
    <col min="5" max="5" width="8.28125" style="1" customWidth="1"/>
    <col min="6" max="6" width="10.140625" style="1" customWidth="1"/>
    <col min="7" max="7" width="11.0039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10.7109375" style="1" customWidth="1"/>
    <col min="12" max="13" width="7.00390625" style="1" bestFit="1" customWidth="1"/>
    <col min="14" max="14" width="8.28125" style="1" customWidth="1"/>
    <col min="15" max="15" width="9.421875" style="1" customWidth="1"/>
    <col min="16" max="16384" width="9.140625" style="1" customWidth="1"/>
  </cols>
  <sheetData>
    <row r="1" spans="1:15" ht="14.25" customHeight="1">
      <c r="A1" s="612" t="s">
        <v>45</v>
      </c>
      <c r="B1" s="601" t="s">
        <v>12</v>
      </c>
      <c r="C1" s="602"/>
      <c r="D1" s="602"/>
      <c r="E1" s="602"/>
      <c r="F1" s="602"/>
      <c r="G1" s="602"/>
      <c r="H1" s="602"/>
      <c r="I1" s="602"/>
      <c r="J1" s="602"/>
      <c r="K1" s="602"/>
      <c r="L1" s="603"/>
      <c r="M1" s="603"/>
      <c r="N1" s="603"/>
      <c r="O1" s="604" t="s">
        <v>49</v>
      </c>
    </row>
    <row r="2" spans="1:15" ht="13.5" customHeight="1">
      <c r="A2" s="613"/>
      <c r="B2" s="607" t="s">
        <v>2</v>
      </c>
      <c r="C2" s="608"/>
      <c r="D2" s="608"/>
      <c r="E2" s="608"/>
      <c r="F2" s="608"/>
      <c r="G2" s="608"/>
      <c r="H2" s="611" t="s">
        <v>3</v>
      </c>
      <c r="I2" s="611"/>
      <c r="J2" s="598"/>
      <c r="K2" s="598"/>
      <c r="L2" s="609" t="s">
        <v>339</v>
      </c>
      <c r="M2" s="615"/>
      <c r="N2" s="598" t="s">
        <v>268</v>
      </c>
      <c r="O2" s="605"/>
    </row>
    <row r="3" spans="1:15" ht="16.5" customHeight="1">
      <c r="A3" s="613"/>
      <c r="B3" s="598" t="s">
        <v>218</v>
      </c>
      <c r="C3" s="598" t="s">
        <v>25</v>
      </c>
      <c r="D3" s="598" t="s">
        <v>241</v>
      </c>
      <c r="E3" s="609" t="s">
        <v>269</v>
      </c>
      <c r="F3" s="598" t="s">
        <v>338</v>
      </c>
      <c r="G3" s="611" t="s">
        <v>341</v>
      </c>
      <c r="H3" s="609" t="s">
        <v>266</v>
      </c>
      <c r="I3" s="611" t="s">
        <v>338</v>
      </c>
      <c r="J3" s="611" t="s">
        <v>267</v>
      </c>
      <c r="K3" s="615" t="s">
        <v>342</v>
      </c>
      <c r="L3" s="610"/>
      <c r="M3" s="616"/>
      <c r="N3" s="599"/>
      <c r="O3" s="605"/>
    </row>
    <row r="4" spans="1:15" ht="59.25" customHeight="1">
      <c r="A4" s="614"/>
      <c r="B4" s="599"/>
      <c r="C4" s="600"/>
      <c r="D4" s="600"/>
      <c r="E4" s="610"/>
      <c r="F4" s="600"/>
      <c r="G4" s="611"/>
      <c r="H4" s="610"/>
      <c r="I4" s="611"/>
      <c r="J4" s="611"/>
      <c r="K4" s="616"/>
      <c r="L4" s="77" t="s">
        <v>340</v>
      </c>
      <c r="M4" s="75" t="s">
        <v>292</v>
      </c>
      <c r="N4" s="600"/>
      <c r="O4" s="606"/>
    </row>
    <row r="5" spans="1:15" ht="14.25" thickBot="1">
      <c r="A5" s="78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80">
        <v>12</v>
      </c>
      <c r="M5" s="80">
        <v>13</v>
      </c>
      <c r="N5" s="79">
        <v>14</v>
      </c>
      <c r="O5" s="81">
        <v>15</v>
      </c>
    </row>
    <row r="6" spans="1:15" ht="38.25">
      <c r="A6" s="192" t="s">
        <v>47</v>
      </c>
      <c r="B6" s="166">
        <v>339531</v>
      </c>
      <c r="C6" s="166">
        <v>1211650</v>
      </c>
      <c r="D6" s="166">
        <v>1063462</v>
      </c>
      <c r="E6" s="166">
        <v>22610</v>
      </c>
      <c r="F6" s="166"/>
      <c r="G6" s="166">
        <v>15580</v>
      </c>
      <c r="H6" s="166">
        <v>211216</v>
      </c>
      <c r="I6" s="166">
        <v>0</v>
      </c>
      <c r="J6" s="166"/>
      <c r="K6" s="166"/>
      <c r="L6" s="166">
        <v>35599</v>
      </c>
      <c r="M6" s="166">
        <v>729401</v>
      </c>
      <c r="N6" s="166">
        <v>0</v>
      </c>
      <c r="O6" s="86">
        <f>SUM(B6:N6)</f>
        <v>3629049</v>
      </c>
    </row>
    <row r="7" spans="1:15" ht="38.25">
      <c r="A7" s="373" t="s">
        <v>90</v>
      </c>
      <c r="B7" s="167">
        <v>0</v>
      </c>
      <c r="C7" s="167">
        <v>271452</v>
      </c>
      <c r="D7" s="167">
        <v>860546</v>
      </c>
      <c r="E7" s="167">
        <v>2300</v>
      </c>
      <c r="F7" s="167">
        <v>0</v>
      </c>
      <c r="G7" s="167">
        <v>1700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376">
        <f>SUM(B7:N7)</f>
        <v>1135998</v>
      </c>
    </row>
    <row r="8" spans="1:15" ht="51">
      <c r="A8" s="85" t="s">
        <v>48</v>
      </c>
      <c r="B8" s="87">
        <v>334627</v>
      </c>
      <c r="C8" s="88">
        <v>0</v>
      </c>
      <c r="D8" s="87">
        <v>0</v>
      </c>
      <c r="E8" s="87">
        <v>88922</v>
      </c>
      <c r="F8" s="87"/>
      <c r="G8" s="87"/>
      <c r="H8" s="87"/>
      <c r="I8" s="87">
        <v>1000</v>
      </c>
      <c r="J8" s="87"/>
      <c r="K8" s="87"/>
      <c r="L8" s="87">
        <v>731</v>
      </c>
      <c r="M8" s="87">
        <v>1833</v>
      </c>
      <c r="N8" s="87">
        <v>0</v>
      </c>
      <c r="O8" s="376">
        <f>SUM(B8:N8)</f>
        <v>427113</v>
      </c>
    </row>
    <row r="9" spans="1:15" ht="39" thickBot="1">
      <c r="A9" s="374" t="s">
        <v>90</v>
      </c>
      <c r="B9" s="371">
        <v>206148</v>
      </c>
      <c r="C9" s="372"/>
      <c r="D9" s="371"/>
      <c r="E9" s="371">
        <v>82002</v>
      </c>
      <c r="F9" s="371">
        <v>0</v>
      </c>
      <c r="G9" s="371"/>
      <c r="H9" s="371"/>
      <c r="I9" s="371"/>
      <c r="J9" s="371"/>
      <c r="K9" s="371">
        <v>0</v>
      </c>
      <c r="L9" s="371"/>
      <c r="M9" s="371"/>
      <c r="N9" s="371"/>
      <c r="O9" s="375">
        <f>SUM(B9:N9)</f>
        <v>288150</v>
      </c>
    </row>
    <row r="10" spans="1:15" ht="29.25" customHeight="1">
      <c r="A10" s="215" t="s">
        <v>1</v>
      </c>
      <c r="B10" s="189">
        <f aca="true" t="shared" si="0" ref="B10:O10">SUM(B6+B8)</f>
        <v>674158</v>
      </c>
      <c r="C10" s="189">
        <f t="shared" si="0"/>
        <v>1211650</v>
      </c>
      <c r="D10" s="189">
        <f t="shared" si="0"/>
        <v>1063462</v>
      </c>
      <c r="E10" s="189">
        <f t="shared" si="0"/>
        <v>111532</v>
      </c>
      <c r="F10" s="189">
        <f t="shared" si="0"/>
        <v>0</v>
      </c>
      <c r="G10" s="189">
        <f t="shared" si="0"/>
        <v>15580</v>
      </c>
      <c r="H10" s="189">
        <f t="shared" si="0"/>
        <v>211216</v>
      </c>
      <c r="I10" s="189">
        <f t="shared" si="0"/>
        <v>1000</v>
      </c>
      <c r="J10" s="189">
        <f t="shared" si="0"/>
        <v>0</v>
      </c>
      <c r="K10" s="189">
        <f t="shared" si="0"/>
        <v>0</v>
      </c>
      <c r="L10" s="189">
        <f t="shared" si="0"/>
        <v>36330</v>
      </c>
      <c r="M10" s="189">
        <f t="shared" si="0"/>
        <v>731234</v>
      </c>
      <c r="N10" s="189">
        <f t="shared" si="0"/>
        <v>0</v>
      </c>
      <c r="O10" s="190">
        <f t="shared" si="0"/>
        <v>4056162</v>
      </c>
    </row>
    <row r="11" spans="1:15" ht="40.5">
      <c r="A11" s="195" t="s">
        <v>90</v>
      </c>
      <c r="B11" s="191">
        <f>SUM(B7+B9)</f>
        <v>206148</v>
      </c>
      <c r="C11" s="191">
        <f aca="true" t="shared" si="1" ref="C11:O11">SUM(C7+C9)</f>
        <v>271452</v>
      </c>
      <c r="D11" s="191">
        <f t="shared" si="1"/>
        <v>860546</v>
      </c>
      <c r="E11" s="191">
        <f t="shared" si="1"/>
        <v>84302</v>
      </c>
      <c r="F11" s="191">
        <f t="shared" si="1"/>
        <v>0</v>
      </c>
      <c r="G11" s="191">
        <f t="shared" si="1"/>
        <v>1700</v>
      </c>
      <c r="H11" s="191">
        <f t="shared" si="1"/>
        <v>0</v>
      </c>
      <c r="I11" s="191">
        <f t="shared" si="1"/>
        <v>0</v>
      </c>
      <c r="J11" s="191">
        <f t="shared" si="1"/>
        <v>0</v>
      </c>
      <c r="K11" s="191">
        <f t="shared" si="1"/>
        <v>0</v>
      </c>
      <c r="L11" s="191">
        <f t="shared" si="1"/>
        <v>0</v>
      </c>
      <c r="M11" s="191">
        <f t="shared" si="1"/>
        <v>0</v>
      </c>
      <c r="N11" s="191">
        <f t="shared" si="1"/>
        <v>0</v>
      </c>
      <c r="O11" s="193">
        <f t="shared" si="1"/>
        <v>1424148</v>
      </c>
    </row>
    <row r="12" spans="1:15" ht="41.25" thickBot="1">
      <c r="A12" s="216" t="s">
        <v>91</v>
      </c>
      <c r="B12" s="218">
        <f>B10-B11</f>
        <v>468010</v>
      </c>
      <c r="C12" s="218">
        <f aca="true" t="shared" si="2" ref="C12:O12">C10-C11</f>
        <v>940198</v>
      </c>
      <c r="D12" s="218">
        <f t="shared" si="2"/>
        <v>202916</v>
      </c>
      <c r="E12" s="218">
        <f t="shared" si="2"/>
        <v>27230</v>
      </c>
      <c r="F12" s="218">
        <f t="shared" si="2"/>
        <v>0</v>
      </c>
      <c r="G12" s="218">
        <f t="shared" si="2"/>
        <v>13880</v>
      </c>
      <c r="H12" s="218">
        <f t="shared" si="2"/>
        <v>211216</v>
      </c>
      <c r="I12" s="218">
        <f t="shared" si="2"/>
        <v>1000</v>
      </c>
      <c r="J12" s="218">
        <f t="shared" si="2"/>
        <v>0</v>
      </c>
      <c r="K12" s="218">
        <f t="shared" si="2"/>
        <v>0</v>
      </c>
      <c r="L12" s="218">
        <f t="shared" si="2"/>
        <v>36330</v>
      </c>
      <c r="M12" s="218">
        <f t="shared" si="2"/>
        <v>731234</v>
      </c>
      <c r="N12" s="218">
        <f t="shared" si="2"/>
        <v>0</v>
      </c>
      <c r="O12" s="377">
        <f t="shared" si="2"/>
        <v>2632014</v>
      </c>
    </row>
    <row r="15" spans="3:15" ht="13.5"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7" spans="3:15" ht="13.5"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</sheetData>
  <sheetProtection/>
  <mergeCells count="18">
    <mergeCell ref="A1:A4"/>
    <mergeCell ref="H2:K2"/>
    <mergeCell ref="B3:B4"/>
    <mergeCell ref="C3:C4"/>
    <mergeCell ref="K3:K4"/>
    <mergeCell ref="L2:M3"/>
    <mergeCell ref="I3:I4"/>
    <mergeCell ref="J3:J4"/>
    <mergeCell ref="N2:N4"/>
    <mergeCell ref="B1:K1"/>
    <mergeCell ref="L1:N1"/>
    <mergeCell ref="O1:O4"/>
    <mergeCell ref="B2:G2"/>
    <mergeCell ref="F3:F4"/>
    <mergeCell ref="D3:D4"/>
    <mergeCell ref="E3:E4"/>
    <mergeCell ref="G3:G4"/>
    <mergeCell ref="H3:H4"/>
  </mergeCells>
  <printOptions/>
  <pageMargins left="0.4330708661417323" right="0.2362204724409449" top="1.1811023622047245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2016. évi költségvetési bevételei
főbb jogcím-csoportonként&amp;R&amp;"Book Antiqua,Félkövér"4.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8.421875" style="1" customWidth="1"/>
    <col min="2" max="2" width="8.57421875" style="83" customWidth="1"/>
    <col min="3" max="3" width="9.28125" style="84" customWidth="1"/>
    <col min="4" max="4" width="11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2" width="7.8515625" style="1" customWidth="1"/>
    <col min="13" max="13" width="7.00390625" style="1" bestFit="1" customWidth="1"/>
    <col min="14" max="14" width="5.7109375" style="1" bestFit="1" customWidth="1"/>
    <col min="15" max="15" width="7.00390625" style="1" bestFit="1" customWidth="1"/>
    <col min="16" max="16" width="9.28125" style="1" customWidth="1"/>
    <col min="17" max="16384" width="9.140625" style="1" customWidth="1"/>
  </cols>
  <sheetData>
    <row r="1" spans="1:16" ht="14.25" customHeight="1" thickBot="1">
      <c r="A1" s="617" t="s">
        <v>228</v>
      </c>
      <c r="B1" s="618" t="s">
        <v>12</v>
      </c>
      <c r="C1" s="619"/>
      <c r="D1" s="619"/>
      <c r="E1" s="619"/>
      <c r="F1" s="619"/>
      <c r="G1" s="619"/>
      <c r="H1" s="619"/>
      <c r="I1" s="619"/>
      <c r="J1" s="619"/>
      <c r="K1" s="619"/>
      <c r="L1" s="620" t="s">
        <v>46</v>
      </c>
      <c r="M1" s="621"/>
      <c r="N1" s="621"/>
      <c r="O1" s="622"/>
      <c r="P1" s="604" t="s">
        <v>49</v>
      </c>
    </row>
    <row r="2" spans="1:16" ht="26.25" customHeight="1">
      <c r="A2" s="613"/>
      <c r="B2" s="623" t="s">
        <v>2</v>
      </c>
      <c r="C2" s="624"/>
      <c r="D2" s="624"/>
      <c r="E2" s="624"/>
      <c r="F2" s="624"/>
      <c r="G2" s="625"/>
      <c r="H2" s="626" t="s">
        <v>3</v>
      </c>
      <c r="I2" s="627"/>
      <c r="J2" s="627"/>
      <c r="K2" s="628"/>
      <c r="L2" s="610" t="s">
        <v>272</v>
      </c>
      <c r="M2" s="616"/>
      <c r="N2" s="610" t="s">
        <v>268</v>
      </c>
      <c r="O2" s="616"/>
      <c r="P2" s="605"/>
    </row>
    <row r="3" spans="1:16" ht="28.5" customHeight="1">
      <c r="A3" s="613"/>
      <c r="B3" s="598" t="s">
        <v>105</v>
      </c>
      <c r="C3" s="598" t="s">
        <v>25</v>
      </c>
      <c r="D3" s="609" t="s">
        <v>283</v>
      </c>
      <c r="E3" s="609" t="s">
        <v>269</v>
      </c>
      <c r="F3" s="598" t="s">
        <v>282</v>
      </c>
      <c r="G3" s="611" t="s">
        <v>250</v>
      </c>
      <c r="H3" s="598" t="s">
        <v>266</v>
      </c>
      <c r="I3" s="598" t="s">
        <v>73</v>
      </c>
      <c r="J3" s="609" t="s">
        <v>270</v>
      </c>
      <c r="K3" s="611" t="s">
        <v>271</v>
      </c>
      <c r="L3" s="633" t="s">
        <v>226</v>
      </c>
      <c r="M3" s="634"/>
      <c r="N3" s="629" t="s">
        <v>44</v>
      </c>
      <c r="O3" s="631" t="s">
        <v>74</v>
      </c>
      <c r="P3" s="605"/>
    </row>
    <row r="4" spans="1:16" ht="38.25">
      <c r="A4" s="614"/>
      <c r="B4" s="600"/>
      <c r="C4" s="600"/>
      <c r="D4" s="610"/>
      <c r="E4" s="610"/>
      <c r="F4" s="600"/>
      <c r="G4" s="611"/>
      <c r="H4" s="600"/>
      <c r="I4" s="600"/>
      <c r="J4" s="610"/>
      <c r="K4" s="611"/>
      <c r="L4" s="77" t="s">
        <v>42</v>
      </c>
      <c r="M4" s="75" t="s">
        <v>43</v>
      </c>
      <c r="N4" s="630"/>
      <c r="O4" s="632"/>
      <c r="P4" s="606"/>
    </row>
    <row r="5" spans="1:16" ht="14.25" thickBot="1">
      <c r="A5" s="78">
        <v>1</v>
      </c>
      <c r="B5" s="550">
        <v>2</v>
      </c>
      <c r="C5" s="550">
        <v>3</v>
      </c>
      <c r="D5" s="550">
        <v>4</v>
      </c>
      <c r="E5" s="550">
        <v>5</v>
      </c>
      <c r="F5" s="550">
        <v>6</v>
      </c>
      <c r="G5" s="550">
        <v>7</v>
      </c>
      <c r="H5" s="550">
        <v>8</v>
      </c>
      <c r="I5" s="550">
        <v>9</v>
      </c>
      <c r="J5" s="550">
        <v>10</v>
      </c>
      <c r="K5" s="550">
        <v>11</v>
      </c>
      <c r="L5" s="551">
        <v>12</v>
      </c>
      <c r="M5" s="551">
        <v>13</v>
      </c>
      <c r="N5" s="79">
        <v>14</v>
      </c>
      <c r="O5" s="80">
        <v>15</v>
      </c>
      <c r="P5" s="81">
        <v>16</v>
      </c>
    </row>
    <row r="6" spans="1:16" ht="15">
      <c r="A6" s="85" t="s">
        <v>178</v>
      </c>
      <c r="B6" s="476">
        <v>7620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167"/>
      <c r="P6" s="231">
        <f aca="true" t="shared" si="0" ref="P6:P19">SUM(B6:O6)</f>
        <v>7620</v>
      </c>
    </row>
    <row r="7" spans="1:16" ht="25.5">
      <c r="A7" s="85" t="s">
        <v>179</v>
      </c>
      <c r="B7" s="476">
        <v>322773</v>
      </c>
      <c r="C7" s="476"/>
      <c r="D7" s="476"/>
      <c r="E7" s="476"/>
      <c r="F7" s="476"/>
      <c r="G7" s="476"/>
      <c r="H7" s="476">
        <v>211216</v>
      </c>
      <c r="I7" s="476"/>
      <c r="J7" s="476"/>
      <c r="K7" s="476"/>
      <c r="L7" s="476"/>
      <c r="M7" s="476"/>
      <c r="N7" s="476"/>
      <c r="O7" s="167"/>
      <c r="P7" s="504">
        <f t="shared" si="0"/>
        <v>533989</v>
      </c>
    </row>
    <row r="8" spans="1:16" ht="15">
      <c r="A8" s="85" t="s">
        <v>180</v>
      </c>
      <c r="B8" s="476"/>
      <c r="C8" s="476"/>
      <c r="D8" s="476"/>
      <c r="E8" s="476">
        <v>22610</v>
      </c>
      <c r="F8" s="476"/>
      <c r="G8" s="476">
        <v>13880</v>
      </c>
      <c r="H8" s="476"/>
      <c r="I8" s="476"/>
      <c r="J8" s="476"/>
      <c r="K8" s="476"/>
      <c r="L8" s="476"/>
      <c r="M8" s="476"/>
      <c r="N8" s="476"/>
      <c r="O8" s="167"/>
      <c r="P8" s="504">
        <f t="shared" si="0"/>
        <v>36490</v>
      </c>
    </row>
    <row r="9" spans="1:16" ht="15">
      <c r="A9" s="354" t="s">
        <v>213</v>
      </c>
      <c r="B9" s="476"/>
      <c r="C9" s="476"/>
      <c r="D9" s="476"/>
      <c r="E9" s="476">
        <v>2300</v>
      </c>
      <c r="F9" s="476"/>
      <c r="G9" s="476"/>
      <c r="H9" s="476"/>
      <c r="I9" s="476"/>
      <c r="J9" s="476"/>
      <c r="K9" s="476"/>
      <c r="L9" s="476"/>
      <c r="M9" s="476"/>
      <c r="N9" s="476"/>
      <c r="O9" s="167"/>
      <c r="P9" s="231">
        <f t="shared" si="0"/>
        <v>2300</v>
      </c>
    </row>
    <row r="10" spans="1:16" ht="15">
      <c r="A10" s="549" t="s">
        <v>388</v>
      </c>
      <c r="B10" s="476">
        <v>9138</v>
      </c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167"/>
      <c r="P10" s="231">
        <f t="shared" si="0"/>
        <v>9138</v>
      </c>
    </row>
    <row r="11" spans="1:16" ht="15">
      <c r="A11" s="85" t="s">
        <v>181</v>
      </c>
      <c r="B11" s="476"/>
      <c r="C11" s="476">
        <v>1600</v>
      </c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167"/>
      <c r="P11" s="231">
        <f t="shared" si="0"/>
        <v>1600</v>
      </c>
    </row>
    <row r="12" spans="1:16" ht="25.5">
      <c r="A12" s="97" t="s">
        <v>183</v>
      </c>
      <c r="B12" s="476"/>
      <c r="C12" s="476"/>
      <c r="D12" s="476"/>
      <c r="E12" s="476"/>
      <c r="F12" s="476"/>
      <c r="G12" s="476">
        <v>1700</v>
      </c>
      <c r="H12" s="476"/>
      <c r="I12" s="476"/>
      <c r="J12" s="476"/>
      <c r="K12" s="476"/>
      <c r="L12" s="476"/>
      <c r="M12" s="476"/>
      <c r="N12" s="476"/>
      <c r="O12" s="167"/>
      <c r="P12" s="231">
        <f t="shared" si="0"/>
        <v>1700</v>
      </c>
    </row>
    <row r="13" spans="1:16" ht="15">
      <c r="A13" s="354" t="s">
        <v>213</v>
      </c>
      <c r="B13" s="476"/>
      <c r="C13" s="476"/>
      <c r="D13" s="476"/>
      <c r="E13" s="476"/>
      <c r="F13" s="476"/>
      <c r="G13" s="476">
        <v>1700</v>
      </c>
      <c r="H13" s="476"/>
      <c r="I13" s="476"/>
      <c r="J13" s="476"/>
      <c r="K13" s="476"/>
      <c r="L13" s="476"/>
      <c r="M13" s="476"/>
      <c r="N13" s="476"/>
      <c r="O13" s="167"/>
      <c r="P13" s="231">
        <f t="shared" si="0"/>
        <v>1700</v>
      </c>
    </row>
    <row r="14" spans="1:16" ht="15">
      <c r="A14" s="97" t="s">
        <v>294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167"/>
      <c r="P14" s="231">
        <f t="shared" si="0"/>
        <v>0</v>
      </c>
    </row>
    <row r="15" spans="1:16" ht="25.5">
      <c r="A15" s="549" t="s">
        <v>387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>
        <v>35599</v>
      </c>
      <c r="M15" s="476">
        <v>729401</v>
      </c>
      <c r="N15" s="167"/>
      <c r="O15" s="167"/>
      <c r="P15" s="231">
        <f t="shared" si="0"/>
        <v>765000</v>
      </c>
    </row>
    <row r="16" spans="1:16" ht="25.5">
      <c r="A16" s="97" t="s">
        <v>389</v>
      </c>
      <c r="B16" s="476"/>
      <c r="C16" s="476"/>
      <c r="D16" s="476">
        <v>1063462</v>
      </c>
      <c r="E16" s="476"/>
      <c r="F16" s="476"/>
      <c r="G16" s="476"/>
      <c r="H16" s="476"/>
      <c r="I16" s="476"/>
      <c r="J16" s="476"/>
      <c r="K16" s="476"/>
      <c r="L16" s="476"/>
      <c r="M16" s="476"/>
      <c r="N16" s="167"/>
      <c r="O16" s="167"/>
      <c r="P16" s="231">
        <f t="shared" si="0"/>
        <v>1063462</v>
      </c>
    </row>
    <row r="17" spans="1:16" ht="15">
      <c r="A17" s="354" t="s">
        <v>213</v>
      </c>
      <c r="B17" s="476"/>
      <c r="C17" s="476"/>
      <c r="D17" s="476">
        <v>860546</v>
      </c>
      <c r="E17" s="476"/>
      <c r="F17" s="476"/>
      <c r="G17" s="476"/>
      <c r="H17" s="476"/>
      <c r="I17" s="476"/>
      <c r="J17" s="476"/>
      <c r="K17" s="476"/>
      <c r="L17" s="476"/>
      <c r="M17" s="476"/>
      <c r="N17" s="167"/>
      <c r="O17" s="167"/>
      <c r="P17" s="231">
        <f t="shared" si="0"/>
        <v>860546</v>
      </c>
    </row>
    <row r="18" spans="1:16" ht="25.5">
      <c r="A18" s="97" t="s">
        <v>227</v>
      </c>
      <c r="B18" s="476"/>
      <c r="C18" s="476">
        <v>1210050</v>
      </c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167"/>
      <c r="O18" s="167"/>
      <c r="P18" s="231">
        <f t="shared" si="0"/>
        <v>1210050</v>
      </c>
    </row>
    <row r="19" spans="1:16" ht="15.75" thickBot="1">
      <c r="A19" s="354" t="s">
        <v>213</v>
      </c>
      <c r="B19" s="167"/>
      <c r="C19" s="476">
        <v>271452</v>
      </c>
      <c r="D19" s="476"/>
      <c r="E19" s="476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231">
        <f t="shared" si="0"/>
        <v>271452</v>
      </c>
    </row>
    <row r="20" spans="1:16" ht="15">
      <c r="A20" s="355" t="s">
        <v>1</v>
      </c>
      <c r="B20" s="189">
        <f>SUM(B6+B7+B8+B11+B12+B14+B16+B18+B15+B10)</f>
        <v>339531</v>
      </c>
      <c r="C20" s="189">
        <f aca="true" t="shared" si="1" ref="C20:P20">SUM(C6+C7+C8+C11+C12+C14+C16+C18+C15+C10)</f>
        <v>1211650</v>
      </c>
      <c r="D20" s="189">
        <f t="shared" si="1"/>
        <v>1063462</v>
      </c>
      <c r="E20" s="189">
        <f t="shared" si="1"/>
        <v>22610</v>
      </c>
      <c r="F20" s="189">
        <f t="shared" si="1"/>
        <v>0</v>
      </c>
      <c r="G20" s="189">
        <f t="shared" si="1"/>
        <v>15580</v>
      </c>
      <c r="H20" s="189">
        <f t="shared" si="1"/>
        <v>211216</v>
      </c>
      <c r="I20" s="189">
        <f t="shared" si="1"/>
        <v>0</v>
      </c>
      <c r="J20" s="189">
        <f t="shared" si="1"/>
        <v>0</v>
      </c>
      <c r="K20" s="189">
        <f t="shared" si="1"/>
        <v>0</v>
      </c>
      <c r="L20" s="189">
        <f t="shared" si="1"/>
        <v>35599</v>
      </c>
      <c r="M20" s="189">
        <f t="shared" si="1"/>
        <v>729401</v>
      </c>
      <c r="N20" s="189">
        <f t="shared" si="1"/>
        <v>0</v>
      </c>
      <c r="O20" s="189">
        <f t="shared" si="1"/>
        <v>0</v>
      </c>
      <c r="P20" s="190">
        <f t="shared" si="1"/>
        <v>3629049</v>
      </c>
    </row>
    <row r="21" spans="1:16" s="2" customFormat="1" ht="15">
      <c r="A21" s="356" t="s">
        <v>213</v>
      </c>
      <c r="B21" s="191">
        <f>SUM(B9+B13+B17+B19)</f>
        <v>0</v>
      </c>
      <c r="C21" s="191">
        <f aca="true" t="shared" si="2" ref="C21:P21">SUM(C9+C13+C17+C19)</f>
        <v>271452</v>
      </c>
      <c r="D21" s="191">
        <f t="shared" si="2"/>
        <v>860546</v>
      </c>
      <c r="E21" s="191">
        <f t="shared" si="2"/>
        <v>2300</v>
      </c>
      <c r="F21" s="191">
        <f t="shared" si="2"/>
        <v>0</v>
      </c>
      <c r="G21" s="191">
        <f t="shared" si="2"/>
        <v>1700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91">
        <f t="shared" si="2"/>
        <v>0</v>
      </c>
      <c r="N21" s="191">
        <f t="shared" si="2"/>
        <v>0</v>
      </c>
      <c r="O21" s="191">
        <f t="shared" si="2"/>
        <v>0</v>
      </c>
      <c r="P21" s="193">
        <f t="shared" si="2"/>
        <v>1135998</v>
      </c>
    </row>
    <row r="22" spans="1:16" s="2" customFormat="1" ht="30.75" thickBot="1">
      <c r="A22" s="351" t="s">
        <v>91</v>
      </c>
      <c r="B22" s="357">
        <f>B20-B21</f>
        <v>339531</v>
      </c>
      <c r="C22" s="357">
        <f aca="true" t="shared" si="3" ref="C22:P22">C20-C21</f>
        <v>940198</v>
      </c>
      <c r="D22" s="357">
        <f t="shared" si="3"/>
        <v>202916</v>
      </c>
      <c r="E22" s="357">
        <f t="shared" si="3"/>
        <v>20310</v>
      </c>
      <c r="F22" s="357">
        <f t="shared" si="3"/>
        <v>0</v>
      </c>
      <c r="G22" s="357">
        <f t="shared" si="3"/>
        <v>13880</v>
      </c>
      <c r="H22" s="357">
        <f t="shared" si="3"/>
        <v>211216</v>
      </c>
      <c r="I22" s="357">
        <f t="shared" si="3"/>
        <v>0</v>
      </c>
      <c r="J22" s="357">
        <f t="shared" si="3"/>
        <v>0</v>
      </c>
      <c r="K22" s="357">
        <f t="shared" si="3"/>
        <v>0</v>
      </c>
      <c r="L22" s="357">
        <f t="shared" si="3"/>
        <v>35599</v>
      </c>
      <c r="M22" s="357">
        <f t="shared" si="3"/>
        <v>729401</v>
      </c>
      <c r="N22" s="357">
        <f t="shared" si="3"/>
        <v>0</v>
      </c>
      <c r="O22" s="357">
        <f t="shared" si="3"/>
        <v>0</v>
      </c>
      <c r="P22" s="194">
        <f t="shared" si="3"/>
        <v>2493051</v>
      </c>
    </row>
  </sheetData>
  <sheetProtection/>
  <mergeCells count="21">
    <mergeCell ref="L3:M3"/>
    <mergeCell ref="L2:M2"/>
    <mergeCell ref="P1:P4"/>
    <mergeCell ref="B3:B4"/>
    <mergeCell ref="F3:F4"/>
    <mergeCell ref="N3:N4"/>
    <mergeCell ref="E3:E4"/>
    <mergeCell ref="I3:I4"/>
    <mergeCell ref="N2:O2"/>
    <mergeCell ref="D3:D4"/>
    <mergeCell ref="O3:O4"/>
    <mergeCell ref="J3:J4"/>
    <mergeCell ref="A1:A4"/>
    <mergeCell ref="B1:K1"/>
    <mergeCell ref="L1:O1"/>
    <mergeCell ref="C3:C4"/>
    <mergeCell ref="G3:G4"/>
    <mergeCell ref="H3:H4"/>
    <mergeCell ref="K3:K4"/>
    <mergeCell ref="B2:G2"/>
    <mergeCell ref="H2:K2"/>
  </mergeCells>
  <printOptions/>
  <pageMargins left="0.31496062992125984" right="0.2362204724409449" top="1.062992125984252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2016. évi bevételei&amp;R&amp;"Book Antiqua,Félkövér"5.sz.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7" sqref="N17"/>
    </sheetView>
  </sheetViews>
  <sheetFormatPr defaultColWidth="9.140625" defaultRowHeight="12.75"/>
  <cols>
    <col min="1" max="1" width="29.7109375" style="16" customWidth="1"/>
    <col min="2" max="2" width="10.8515625" style="1" bestFit="1" customWidth="1"/>
    <col min="3" max="3" width="12.28125" style="1" customWidth="1"/>
    <col min="4" max="4" width="9.8515625" style="1" customWidth="1"/>
    <col min="5" max="5" width="10.710937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4.8515625" style="1" customWidth="1"/>
    <col min="10" max="10" width="10.00390625" style="1" customWidth="1"/>
    <col min="11" max="11" width="12.140625" style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spans="1:13" ht="14.25" customHeight="1">
      <c r="A1" s="643" t="s">
        <v>4</v>
      </c>
      <c r="B1" s="639"/>
      <c r="C1" s="642"/>
      <c r="D1" s="642"/>
      <c r="E1" s="642"/>
      <c r="F1" s="642"/>
      <c r="G1" s="642"/>
      <c r="H1" s="642"/>
      <c r="I1" s="642"/>
      <c r="J1" s="642"/>
      <c r="K1" s="646"/>
      <c r="L1" s="639" t="s">
        <v>49</v>
      </c>
      <c r="M1" s="636" t="s">
        <v>6</v>
      </c>
    </row>
    <row r="2" spans="1:13" ht="28.5" customHeight="1">
      <c r="A2" s="644"/>
      <c r="B2" s="648" t="s">
        <v>2</v>
      </c>
      <c r="C2" s="648"/>
      <c r="D2" s="648"/>
      <c r="E2" s="647" t="s">
        <v>3</v>
      </c>
      <c r="F2" s="647"/>
      <c r="G2" s="647"/>
      <c r="H2" s="647"/>
      <c r="I2" s="649" t="s">
        <v>375</v>
      </c>
      <c r="J2" s="635" t="s">
        <v>380</v>
      </c>
      <c r="K2" s="635"/>
      <c r="L2" s="640"/>
      <c r="M2" s="637"/>
    </row>
    <row r="3" spans="1:13" ht="75.75" customHeight="1" thickBot="1">
      <c r="A3" s="645"/>
      <c r="B3" s="36" t="s">
        <v>105</v>
      </c>
      <c r="C3" s="36" t="s">
        <v>273</v>
      </c>
      <c r="D3" s="36" t="s">
        <v>275</v>
      </c>
      <c r="E3" s="36" t="s">
        <v>274</v>
      </c>
      <c r="F3" s="36" t="s">
        <v>245</v>
      </c>
      <c r="G3" s="36" t="s">
        <v>282</v>
      </c>
      <c r="H3" s="36" t="s">
        <v>271</v>
      </c>
      <c r="I3" s="650"/>
      <c r="J3" s="463" t="s">
        <v>291</v>
      </c>
      <c r="K3" s="467" t="s">
        <v>376</v>
      </c>
      <c r="L3" s="641"/>
      <c r="M3" s="638"/>
    </row>
    <row r="4" spans="1:20" s="7" customFormat="1" ht="14.25" thickBot="1">
      <c r="A4" s="32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545">
        <v>12</v>
      </c>
      <c r="M4" s="33">
        <v>13</v>
      </c>
      <c r="N4" s="5"/>
      <c r="O4" s="5"/>
      <c r="P4" s="5"/>
      <c r="Q4" s="5"/>
      <c r="R4" s="5"/>
      <c r="S4" s="5"/>
      <c r="T4" s="6"/>
    </row>
    <row r="5" spans="1:20" s="7" customFormat="1" ht="28.5">
      <c r="A5" s="174" t="s">
        <v>220</v>
      </c>
      <c r="B5" s="148">
        <v>1800</v>
      </c>
      <c r="C5" s="148">
        <v>3120</v>
      </c>
      <c r="D5" s="148"/>
      <c r="E5" s="148"/>
      <c r="F5" s="148"/>
      <c r="G5" s="148">
        <v>1000</v>
      </c>
      <c r="H5" s="148"/>
      <c r="I5" s="345">
        <v>312063</v>
      </c>
      <c r="J5" s="288">
        <v>731</v>
      </c>
      <c r="K5" s="148">
        <v>1833</v>
      </c>
      <c r="L5" s="544">
        <f>SUM(B5:K5)</f>
        <v>320547</v>
      </c>
      <c r="M5" s="258">
        <v>192772</v>
      </c>
      <c r="N5" s="5"/>
      <c r="O5" s="5"/>
      <c r="P5" s="5"/>
      <c r="Q5" s="5"/>
      <c r="R5" s="5"/>
      <c r="S5" s="5"/>
      <c r="T5" s="6"/>
    </row>
    <row r="6" spans="1:20" s="7" customFormat="1" ht="15">
      <c r="A6" s="202" t="s">
        <v>90</v>
      </c>
      <c r="B6" s="17">
        <v>1800</v>
      </c>
      <c r="C6" s="18"/>
      <c r="D6" s="18"/>
      <c r="E6" s="18"/>
      <c r="F6" s="18"/>
      <c r="G6" s="18"/>
      <c r="H6" s="17"/>
      <c r="I6" s="19">
        <v>192772</v>
      </c>
      <c r="J6" s="19"/>
      <c r="K6" s="18"/>
      <c r="L6" s="19">
        <f aca="true" t="shared" si="0" ref="L6:L21">SUM(B6:K6)</f>
        <v>194572</v>
      </c>
      <c r="M6" s="259">
        <v>192772</v>
      </c>
      <c r="N6" s="5"/>
      <c r="O6" s="5"/>
      <c r="P6" s="5"/>
      <c r="Q6" s="5"/>
      <c r="R6" s="5"/>
      <c r="S6" s="5"/>
      <c r="T6" s="6"/>
    </row>
    <row r="7" spans="1:13" s="8" customFormat="1" ht="28.5">
      <c r="A7" s="186" t="s">
        <v>223</v>
      </c>
      <c r="B7" s="20"/>
      <c r="C7" s="21"/>
      <c r="D7" s="21"/>
      <c r="E7" s="21"/>
      <c r="F7" s="21"/>
      <c r="G7" s="21"/>
      <c r="H7" s="20"/>
      <c r="I7" s="474">
        <v>396584</v>
      </c>
      <c r="J7" s="207"/>
      <c r="K7" s="21"/>
      <c r="L7" s="19">
        <f t="shared" si="0"/>
        <v>396584</v>
      </c>
      <c r="M7" s="182">
        <v>352564</v>
      </c>
    </row>
    <row r="8" spans="1:13" s="8" customFormat="1" ht="15">
      <c r="A8" s="15" t="s">
        <v>90</v>
      </c>
      <c r="B8" s="17"/>
      <c r="C8" s="22"/>
      <c r="D8" s="22"/>
      <c r="E8" s="22"/>
      <c r="F8" s="22"/>
      <c r="G8" s="22"/>
      <c r="H8" s="17"/>
      <c r="I8" s="19">
        <v>388940</v>
      </c>
      <c r="J8" s="173"/>
      <c r="K8" s="22"/>
      <c r="L8" s="19">
        <f t="shared" si="0"/>
        <v>388940</v>
      </c>
      <c r="M8" s="182">
        <v>352564</v>
      </c>
    </row>
    <row r="9" spans="1:13" ht="28.5">
      <c r="A9" s="186" t="s">
        <v>85</v>
      </c>
      <c r="B9" s="17">
        <v>60710</v>
      </c>
      <c r="C9" s="22">
        <v>1250</v>
      </c>
      <c r="D9" s="22"/>
      <c r="E9" s="22"/>
      <c r="F9" s="22"/>
      <c r="G9" s="22"/>
      <c r="H9" s="17"/>
      <c r="I9" s="19">
        <v>87506</v>
      </c>
      <c r="J9" s="173"/>
      <c r="K9" s="22"/>
      <c r="L9" s="474">
        <f t="shared" si="0"/>
        <v>149466</v>
      </c>
      <c r="M9" s="182">
        <v>12887</v>
      </c>
    </row>
    <row r="10" spans="1:13" ht="15">
      <c r="A10" s="15" t="s">
        <v>90</v>
      </c>
      <c r="B10" s="201">
        <v>10540</v>
      </c>
      <c r="C10" s="206">
        <v>1250</v>
      </c>
      <c r="D10" s="206"/>
      <c r="E10" s="206"/>
      <c r="F10" s="206"/>
      <c r="G10" s="206"/>
      <c r="H10" s="201"/>
      <c r="I10" s="19">
        <v>76747</v>
      </c>
      <c r="J10" s="465"/>
      <c r="K10" s="206"/>
      <c r="L10" s="474">
        <f t="shared" si="0"/>
        <v>88537</v>
      </c>
      <c r="M10" s="182">
        <v>12887</v>
      </c>
    </row>
    <row r="11" spans="1:13" ht="15">
      <c r="A11" s="186" t="s">
        <v>112</v>
      </c>
      <c r="B11" s="23">
        <v>4200</v>
      </c>
      <c r="C11" s="24"/>
      <c r="D11" s="24"/>
      <c r="E11" s="24"/>
      <c r="F11" s="24"/>
      <c r="G11" s="24"/>
      <c r="H11" s="23"/>
      <c r="I11" s="19">
        <v>44736</v>
      </c>
      <c r="J11" s="466"/>
      <c r="K11" s="24"/>
      <c r="L11" s="474">
        <f t="shared" si="0"/>
        <v>48936</v>
      </c>
      <c r="M11" s="182">
        <v>10000</v>
      </c>
    </row>
    <row r="12" spans="1:13" ht="15">
      <c r="A12" s="15" t="s">
        <v>90</v>
      </c>
      <c r="B12" s="23">
        <v>4200</v>
      </c>
      <c r="C12" s="24"/>
      <c r="D12" s="24"/>
      <c r="E12" s="24"/>
      <c r="F12" s="24"/>
      <c r="G12" s="24"/>
      <c r="H12" s="23">
        <v>0</v>
      </c>
      <c r="I12" s="19">
        <v>43536</v>
      </c>
      <c r="J12" s="466"/>
      <c r="K12" s="24"/>
      <c r="L12" s="19">
        <f t="shared" si="0"/>
        <v>47736</v>
      </c>
      <c r="M12" s="182">
        <v>10000</v>
      </c>
    </row>
    <row r="13" spans="1:13" ht="28.5">
      <c r="A13" s="186" t="s">
        <v>86</v>
      </c>
      <c r="B13" s="20">
        <v>8688</v>
      </c>
      <c r="C13" s="21">
        <v>80752</v>
      </c>
      <c r="D13" s="21"/>
      <c r="E13" s="25"/>
      <c r="F13" s="25"/>
      <c r="G13" s="25"/>
      <c r="H13" s="20"/>
      <c r="I13" s="19">
        <v>71637</v>
      </c>
      <c r="J13" s="207"/>
      <c r="K13" s="21"/>
      <c r="L13" s="19">
        <f t="shared" si="0"/>
        <v>161077</v>
      </c>
      <c r="M13" s="182">
        <v>0</v>
      </c>
    </row>
    <row r="14" spans="1:13" ht="15">
      <c r="A14" s="15" t="s">
        <v>90</v>
      </c>
      <c r="B14" s="20">
        <v>8688</v>
      </c>
      <c r="C14" s="21">
        <v>80752</v>
      </c>
      <c r="D14" s="21"/>
      <c r="E14" s="25"/>
      <c r="F14" s="25"/>
      <c r="G14" s="25"/>
      <c r="H14" s="20"/>
      <c r="I14" s="19">
        <v>56429</v>
      </c>
      <c r="J14" s="207"/>
      <c r="K14" s="21"/>
      <c r="L14" s="19">
        <f t="shared" si="0"/>
        <v>145869</v>
      </c>
      <c r="M14" s="182"/>
    </row>
    <row r="15" spans="1:13" ht="42.75">
      <c r="A15" s="186" t="s">
        <v>87</v>
      </c>
      <c r="B15" s="20">
        <v>66797</v>
      </c>
      <c r="C15" s="21">
        <v>3800</v>
      </c>
      <c r="D15" s="21"/>
      <c r="E15" s="21"/>
      <c r="F15" s="21"/>
      <c r="G15" s="21"/>
      <c r="H15" s="20"/>
      <c r="I15" s="19">
        <v>164281</v>
      </c>
      <c r="J15" s="207"/>
      <c r="K15" s="21"/>
      <c r="L15" s="19">
        <f t="shared" si="0"/>
        <v>234878</v>
      </c>
      <c r="M15" s="182">
        <v>130513</v>
      </c>
    </row>
    <row r="16" spans="1:13" ht="15">
      <c r="A16" s="15" t="s">
        <v>90</v>
      </c>
      <c r="B16" s="23">
        <v>2920</v>
      </c>
      <c r="C16" s="24"/>
      <c r="D16" s="24"/>
      <c r="E16" s="24"/>
      <c r="F16" s="24"/>
      <c r="G16" s="24"/>
      <c r="H16" s="23"/>
      <c r="I16" s="19">
        <v>64531</v>
      </c>
      <c r="J16" s="466"/>
      <c r="K16" s="24"/>
      <c r="L16" s="19">
        <f t="shared" si="0"/>
        <v>67451</v>
      </c>
      <c r="M16" s="182">
        <v>31050</v>
      </c>
    </row>
    <row r="17" spans="1:13" ht="28.5">
      <c r="A17" s="186" t="s">
        <v>88</v>
      </c>
      <c r="B17" s="23">
        <v>14432</v>
      </c>
      <c r="C17" s="24"/>
      <c r="D17" s="24"/>
      <c r="E17" s="24"/>
      <c r="F17" s="24"/>
      <c r="G17" s="24"/>
      <c r="H17" s="23"/>
      <c r="I17" s="19">
        <v>43288</v>
      </c>
      <c r="J17" s="466"/>
      <c r="K17" s="24"/>
      <c r="L17" s="19">
        <f t="shared" si="0"/>
        <v>57720</v>
      </c>
      <c r="M17" s="182">
        <v>32580</v>
      </c>
    </row>
    <row r="18" spans="1:13" ht="28.5">
      <c r="A18" s="546" t="s">
        <v>377</v>
      </c>
      <c r="B18" s="23"/>
      <c r="C18" s="24"/>
      <c r="D18" s="24"/>
      <c r="E18" s="24"/>
      <c r="F18" s="24"/>
      <c r="G18" s="24"/>
      <c r="H18" s="23"/>
      <c r="I18" s="19">
        <v>34541</v>
      </c>
      <c r="J18" s="466"/>
      <c r="K18" s="24"/>
      <c r="L18" s="19">
        <f t="shared" si="0"/>
        <v>34541</v>
      </c>
      <c r="M18" s="182">
        <v>30600</v>
      </c>
    </row>
    <row r="19" spans="1:13" ht="15">
      <c r="A19" s="15" t="s">
        <v>378</v>
      </c>
      <c r="B19" s="23"/>
      <c r="C19" s="24"/>
      <c r="D19" s="24"/>
      <c r="E19" s="24"/>
      <c r="F19" s="24"/>
      <c r="G19" s="24"/>
      <c r="H19" s="23"/>
      <c r="I19" s="19">
        <v>34541</v>
      </c>
      <c r="J19" s="466"/>
      <c r="K19" s="24"/>
      <c r="L19" s="19">
        <f t="shared" si="0"/>
        <v>34541</v>
      </c>
      <c r="M19" s="182">
        <v>30600</v>
      </c>
    </row>
    <row r="20" spans="1:13" ht="28.5">
      <c r="A20" s="186" t="s">
        <v>89</v>
      </c>
      <c r="B20" s="554">
        <v>178000</v>
      </c>
      <c r="C20" s="21">
        <v>0</v>
      </c>
      <c r="D20" s="21">
        <v>0</v>
      </c>
      <c r="E20" s="21"/>
      <c r="F20" s="21"/>
      <c r="G20" s="21"/>
      <c r="H20" s="20"/>
      <c r="I20" s="474">
        <v>772701</v>
      </c>
      <c r="J20" s="207"/>
      <c r="K20" s="19"/>
      <c r="L20" s="544">
        <f t="shared" si="0"/>
        <v>950701</v>
      </c>
      <c r="M20" s="203">
        <v>172043</v>
      </c>
    </row>
    <row r="21" spans="1:13" ht="15.75" thickBot="1">
      <c r="A21" s="202" t="s">
        <v>90</v>
      </c>
      <c r="B21" s="470">
        <v>178000</v>
      </c>
      <c r="C21" s="471"/>
      <c r="D21" s="472"/>
      <c r="E21" s="472"/>
      <c r="F21" s="472"/>
      <c r="G21" s="472"/>
      <c r="H21" s="473"/>
      <c r="I21" s="474">
        <v>172043</v>
      </c>
      <c r="J21" s="475"/>
      <c r="K21" s="472"/>
      <c r="L21" s="465">
        <f t="shared" si="0"/>
        <v>350043</v>
      </c>
      <c r="M21" s="260">
        <v>172043</v>
      </c>
    </row>
    <row r="22" spans="1:13" s="2" customFormat="1" ht="15">
      <c r="A22" s="209" t="s">
        <v>24</v>
      </c>
      <c r="B22" s="210">
        <f>B5+B7+B9+B11+B13+B15+B17+B18+B20</f>
        <v>334627</v>
      </c>
      <c r="C22" s="210">
        <f aca="true" t="shared" si="1" ref="C22:M22">C5+C7+C9+C11+C13+C15+C17+C18+C20</f>
        <v>88922</v>
      </c>
      <c r="D22" s="210">
        <f t="shared" si="1"/>
        <v>0</v>
      </c>
      <c r="E22" s="210">
        <f t="shared" si="1"/>
        <v>0</v>
      </c>
      <c r="F22" s="210">
        <f t="shared" si="1"/>
        <v>0</v>
      </c>
      <c r="G22" s="210">
        <f t="shared" si="1"/>
        <v>1000</v>
      </c>
      <c r="H22" s="210">
        <f t="shared" si="1"/>
        <v>0</v>
      </c>
      <c r="I22" s="210">
        <f t="shared" si="1"/>
        <v>1927337</v>
      </c>
      <c r="J22" s="210">
        <f t="shared" si="1"/>
        <v>731</v>
      </c>
      <c r="K22" s="210">
        <f t="shared" si="1"/>
        <v>1833</v>
      </c>
      <c r="L22" s="210">
        <f t="shared" si="1"/>
        <v>2354450</v>
      </c>
      <c r="M22" s="261">
        <f t="shared" si="1"/>
        <v>933959</v>
      </c>
    </row>
    <row r="23" spans="1:13" ht="15">
      <c r="A23" s="211" t="s">
        <v>90</v>
      </c>
      <c r="B23" s="222">
        <f>SUM(B6+B8+B10+B12+B14+B16+B21+B19)</f>
        <v>206148</v>
      </c>
      <c r="C23" s="222">
        <f>SUM(C6+C8+C10+C12+C14+C16+C21+C19)</f>
        <v>82002</v>
      </c>
      <c r="D23" s="222">
        <f aca="true" t="shared" si="2" ref="D23:M23">SUM(D6+D8+D10+D12+D14+D16+D21+D19)</f>
        <v>0</v>
      </c>
      <c r="E23" s="222">
        <f t="shared" si="2"/>
        <v>0</v>
      </c>
      <c r="F23" s="222">
        <f t="shared" si="2"/>
        <v>0</v>
      </c>
      <c r="G23" s="222">
        <f t="shared" si="2"/>
        <v>0</v>
      </c>
      <c r="H23" s="222">
        <f t="shared" si="2"/>
        <v>0</v>
      </c>
      <c r="I23" s="222">
        <f t="shared" si="2"/>
        <v>1029539</v>
      </c>
      <c r="J23" s="222">
        <f t="shared" si="2"/>
        <v>0</v>
      </c>
      <c r="K23" s="222">
        <f t="shared" si="2"/>
        <v>0</v>
      </c>
      <c r="L23" s="222">
        <f t="shared" si="2"/>
        <v>1317689</v>
      </c>
      <c r="M23" s="223">
        <f t="shared" si="2"/>
        <v>801916</v>
      </c>
    </row>
    <row r="24" spans="1:13" ht="15.75" thickBot="1">
      <c r="A24" s="212" t="s">
        <v>91</v>
      </c>
      <c r="B24" s="224">
        <f aca="true" t="shared" si="3" ref="B24:M24">B22-B23</f>
        <v>128479</v>
      </c>
      <c r="C24" s="224">
        <f t="shared" si="3"/>
        <v>6920</v>
      </c>
      <c r="D24" s="224">
        <f t="shared" si="3"/>
        <v>0</v>
      </c>
      <c r="E24" s="224">
        <f t="shared" si="3"/>
        <v>0</v>
      </c>
      <c r="F24" s="224">
        <f t="shared" si="3"/>
        <v>0</v>
      </c>
      <c r="G24" s="224">
        <f t="shared" si="3"/>
        <v>1000</v>
      </c>
      <c r="H24" s="224">
        <f t="shared" si="3"/>
        <v>0</v>
      </c>
      <c r="I24" s="224">
        <f t="shared" si="3"/>
        <v>897798</v>
      </c>
      <c r="J24" s="224">
        <f t="shared" si="3"/>
        <v>731</v>
      </c>
      <c r="K24" s="224">
        <f t="shared" si="3"/>
        <v>1833</v>
      </c>
      <c r="L24" s="224">
        <f t="shared" si="3"/>
        <v>1036761</v>
      </c>
      <c r="M24" s="225">
        <f t="shared" si="3"/>
        <v>132043</v>
      </c>
    </row>
    <row r="25" spans="2:12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ht="15">
      <c r="L26" s="548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4330708661417323" right="0.1968503937007874" top="0.7874015748031497" bottom="0.2362204724409449" header="0.1968503937007874" footer="0.3937007874015748"/>
  <pageSetup horizontalDpi="600" verticalDpi="600" orientation="landscape" paperSize="9" scale="80" r:id="rId1"/>
  <headerFooter>
    <oddHeader>&amp;C&amp;"Book Antiqua,Félkövér"&amp;11Önkormányzati költségvetési szervek 
2016. évi főbb bevételei jogcím-csoportonként&amp;R&amp;"Book Antiqua,Félkövér"&amp;11 6.sz.melléklet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5.57421875" style="89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7.421875" style="1" customWidth="1"/>
    <col min="7" max="7" width="7.140625" style="1" bestFit="1" customWidth="1"/>
    <col min="8" max="8" width="6.8515625" style="1" customWidth="1"/>
    <col min="9" max="9" width="10.00390625" style="1" bestFit="1" customWidth="1"/>
    <col min="10" max="10" width="7.00390625" style="1" bestFit="1" customWidth="1"/>
    <col min="11" max="11" width="6.8515625" style="1" customWidth="1"/>
    <col min="12" max="12" width="7.140625" style="1" customWidth="1"/>
    <col min="13" max="13" width="7.00390625" style="1" customWidth="1"/>
    <col min="14" max="14" width="6.57421875" style="1" customWidth="1"/>
    <col min="15" max="15" width="7.57421875" style="1" customWidth="1"/>
    <col min="16" max="16" width="7.57421875" style="2" customWidth="1"/>
    <col min="17" max="17" width="9.00390625" style="2" customWidth="1"/>
    <col min="18" max="16384" width="9.140625" style="1" customWidth="1"/>
  </cols>
  <sheetData>
    <row r="1" spans="1:17" ht="29.25" customHeight="1" thickBot="1">
      <c r="A1" s="656" t="s">
        <v>15</v>
      </c>
      <c r="B1" s="662" t="s">
        <v>54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4"/>
      <c r="O1" s="620" t="s">
        <v>23</v>
      </c>
      <c r="P1" s="622"/>
      <c r="Q1" s="651" t="s">
        <v>9</v>
      </c>
    </row>
    <row r="2" spans="1:17" ht="15" customHeight="1">
      <c r="A2" s="657"/>
      <c r="B2" s="659" t="s">
        <v>8</v>
      </c>
      <c r="C2" s="660"/>
      <c r="D2" s="660"/>
      <c r="E2" s="660"/>
      <c r="F2" s="660"/>
      <c r="G2" s="660"/>
      <c r="H2" s="660"/>
      <c r="I2" s="659" t="s">
        <v>78</v>
      </c>
      <c r="J2" s="660"/>
      <c r="K2" s="660"/>
      <c r="L2" s="660"/>
      <c r="M2" s="660"/>
      <c r="N2" s="661"/>
      <c r="O2" s="654" t="s">
        <v>390</v>
      </c>
      <c r="P2" s="600" t="s">
        <v>382</v>
      </c>
      <c r="Q2" s="652"/>
    </row>
    <row r="3" spans="1:17" ht="16.5" customHeight="1">
      <c r="A3" s="657"/>
      <c r="B3" s="609" t="s">
        <v>0</v>
      </c>
      <c r="C3" s="598" t="s">
        <v>229</v>
      </c>
      <c r="D3" s="598" t="s">
        <v>10</v>
      </c>
      <c r="E3" s="598" t="s">
        <v>52</v>
      </c>
      <c r="F3" s="655" t="s">
        <v>51</v>
      </c>
      <c r="G3" s="655"/>
      <c r="H3" s="655"/>
      <c r="I3" s="599" t="s">
        <v>102</v>
      </c>
      <c r="J3" s="654" t="s">
        <v>11</v>
      </c>
      <c r="K3" s="611" t="s">
        <v>72</v>
      </c>
      <c r="L3" s="611"/>
      <c r="M3" s="611"/>
      <c r="N3" s="611"/>
      <c r="O3" s="654"/>
      <c r="P3" s="611"/>
      <c r="Q3" s="652"/>
    </row>
    <row r="4" spans="1:17" ht="51">
      <c r="A4" s="658"/>
      <c r="B4" s="610"/>
      <c r="C4" s="600"/>
      <c r="D4" s="600"/>
      <c r="E4" s="600"/>
      <c r="F4" s="455" t="s">
        <v>230</v>
      </c>
      <c r="G4" s="76" t="s">
        <v>231</v>
      </c>
      <c r="H4" s="462" t="s">
        <v>234</v>
      </c>
      <c r="I4" s="600"/>
      <c r="J4" s="610"/>
      <c r="K4" s="76" t="s">
        <v>230</v>
      </c>
      <c r="L4" s="76" t="s">
        <v>231</v>
      </c>
      <c r="M4" s="462" t="s">
        <v>234</v>
      </c>
      <c r="N4" s="462" t="s">
        <v>276</v>
      </c>
      <c r="O4" s="610"/>
      <c r="P4" s="611"/>
      <c r="Q4" s="653"/>
    </row>
    <row r="5" spans="1:17" ht="14.25" thickBot="1">
      <c r="A5" s="91">
        <v>1</v>
      </c>
      <c r="B5" s="92">
        <v>2</v>
      </c>
      <c r="C5" s="92">
        <v>3</v>
      </c>
      <c r="D5" s="93">
        <v>4</v>
      </c>
      <c r="E5" s="92">
        <v>5</v>
      </c>
      <c r="F5" s="92">
        <v>6</v>
      </c>
      <c r="G5" s="92">
        <v>7</v>
      </c>
      <c r="H5" s="92">
        <v>9</v>
      </c>
      <c r="I5" s="92">
        <v>11</v>
      </c>
      <c r="J5" s="92">
        <v>12</v>
      </c>
      <c r="K5" s="92">
        <v>13</v>
      </c>
      <c r="L5" s="92">
        <v>14</v>
      </c>
      <c r="M5" s="92">
        <v>15</v>
      </c>
      <c r="N5" s="92">
        <v>16</v>
      </c>
      <c r="O5" s="92">
        <v>17</v>
      </c>
      <c r="P5" s="92">
        <v>18</v>
      </c>
      <c r="Q5" s="94">
        <v>19</v>
      </c>
    </row>
    <row r="6" spans="1:17" ht="42.75">
      <c r="A6" s="219" t="s">
        <v>92</v>
      </c>
      <c r="B6" s="153">
        <v>66188</v>
      </c>
      <c r="C6" s="153">
        <v>24709</v>
      </c>
      <c r="D6" s="153">
        <v>415164</v>
      </c>
      <c r="E6" s="153">
        <v>1500</v>
      </c>
      <c r="F6" s="153">
        <v>61314</v>
      </c>
      <c r="G6" s="153">
        <v>82905</v>
      </c>
      <c r="H6" s="153">
        <v>123773</v>
      </c>
      <c r="I6" s="153">
        <v>130655</v>
      </c>
      <c r="J6" s="153">
        <v>245122</v>
      </c>
      <c r="K6" s="153"/>
      <c r="L6" s="153">
        <v>58550</v>
      </c>
      <c r="M6" s="153">
        <v>455498</v>
      </c>
      <c r="N6" s="153">
        <v>0</v>
      </c>
      <c r="O6" s="153">
        <v>36334</v>
      </c>
      <c r="P6" s="151">
        <v>0</v>
      </c>
      <c r="Q6" s="366">
        <f>SUM(B6:P6)</f>
        <v>1701712</v>
      </c>
    </row>
    <row r="7" spans="1:17" ht="15">
      <c r="A7" s="361" t="s">
        <v>213</v>
      </c>
      <c r="B7" s="362">
        <v>12162</v>
      </c>
      <c r="C7" s="362">
        <v>3283</v>
      </c>
      <c r="D7" s="362">
        <v>124971</v>
      </c>
      <c r="E7" s="362">
        <v>0</v>
      </c>
      <c r="F7" s="362">
        <v>57494</v>
      </c>
      <c r="G7" s="362">
        <v>8500</v>
      </c>
      <c r="H7" s="362"/>
      <c r="I7" s="362">
        <v>65710</v>
      </c>
      <c r="J7" s="362">
        <v>87888</v>
      </c>
      <c r="K7" s="362">
        <v>0</v>
      </c>
      <c r="L7" s="362">
        <v>0</v>
      </c>
      <c r="M7" s="362">
        <v>0</v>
      </c>
      <c r="N7" s="362">
        <v>0</v>
      </c>
      <c r="O7" s="362">
        <v>36334</v>
      </c>
      <c r="P7" s="363">
        <v>0</v>
      </c>
      <c r="Q7" s="367">
        <f>SUM(B7:P7)</f>
        <v>396342</v>
      </c>
    </row>
    <row r="8" spans="1:17" ht="42.75">
      <c r="A8" s="364" t="s">
        <v>48</v>
      </c>
      <c r="B8" s="365">
        <v>1022924</v>
      </c>
      <c r="C8" s="365">
        <v>289805</v>
      </c>
      <c r="D8" s="365">
        <v>966716</v>
      </c>
      <c r="E8" s="365">
        <v>21380</v>
      </c>
      <c r="F8" s="365"/>
      <c r="G8" s="365"/>
      <c r="H8" s="365"/>
      <c r="I8" s="365">
        <v>27703</v>
      </c>
      <c r="J8" s="365">
        <v>23089</v>
      </c>
      <c r="K8" s="365"/>
      <c r="L8" s="365"/>
      <c r="M8" s="365"/>
      <c r="N8" s="365">
        <v>2833</v>
      </c>
      <c r="O8" s="365"/>
      <c r="P8" s="347"/>
      <c r="Q8" s="152">
        <f>SUM(B8:P8)</f>
        <v>2354450</v>
      </c>
    </row>
    <row r="9" spans="1:17" ht="15.75" thickBot="1">
      <c r="A9" s="368" t="s">
        <v>213</v>
      </c>
      <c r="B9" s="369">
        <v>664286</v>
      </c>
      <c r="C9" s="369">
        <v>185168</v>
      </c>
      <c r="D9" s="369">
        <v>418841</v>
      </c>
      <c r="E9" s="369">
        <v>21300</v>
      </c>
      <c r="F9" s="369"/>
      <c r="G9" s="369"/>
      <c r="H9" s="369"/>
      <c r="I9" s="369">
        <v>20469</v>
      </c>
      <c r="J9" s="369">
        <v>7625</v>
      </c>
      <c r="K9" s="369"/>
      <c r="L9" s="369"/>
      <c r="M9" s="369"/>
      <c r="N9" s="369"/>
      <c r="O9" s="369"/>
      <c r="P9" s="370"/>
      <c r="Q9" s="344">
        <f>SUM(B9:P9)</f>
        <v>1317689</v>
      </c>
    </row>
    <row r="10" spans="1:17" ht="16.5" customHeight="1">
      <c r="A10" s="199" t="s">
        <v>55</v>
      </c>
      <c r="B10" s="217">
        <f aca="true" t="shared" si="0" ref="B10:Q10">SUM(B6+B8)</f>
        <v>1089112</v>
      </c>
      <c r="C10" s="217">
        <f t="shared" si="0"/>
        <v>314514</v>
      </c>
      <c r="D10" s="217">
        <f t="shared" si="0"/>
        <v>1381880</v>
      </c>
      <c r="E10" s="217">
        <f t="shared" si="0"/>
        <v>22880</v>
      </c>
      <c r="F10" s="217">
        <f t="shared" si="0"/>
        <v>61314</v>
      </c>
      <c r="G10" s="217">
        <f t="shared" si="0"/>
        <v>82905</v>
      </c>
      <c r="H10" s="217">
        <f t="shared" si="0"/>
        <v>123773</v>
      </c>
      <c r="I10" s="217">
        <f t="shared" si="0"/>
        <v>158358</v>
      </c>
      <c r="J10" s="217">
        <f t="shared" si="0"/>
        <v>268211</v>
      </c>
      <c r="K10" s="217">
        <f t="shared" si="0"/>
        <v>0</v>
      </c>
      <c r="L10" s="217">
        <f t="shared" si="0"/>
        <v>58550</v>
      </c>
      <c r="M10" s="217">
        <f t="shared" si="0"/>
        <v>455498</v>
      </c>
      <c r="N10" s="217">
        <f t="shared" si="0"/>
        <v>2833</v>
      </c>
      <c r="O10" s="217">
        <f t="shared" si="0"/>
        <v>36334</v>
      </c>
      <c r="P10" s="217">
        <f t="shared" si="0"/>
        <v>0</v>
      </c>
      <c r="Q10" s="555">
        <f t="shared" si="0"/>
        <v>4056162</v>
      </c>
    </row>
    <row r="11" spans="1:17" s="2" customFormat="1" ht="28.5">
      <c r="A11" s="220" t="s">
        <v>90</v>
      </c>
      <c r="B11" s="196">
        <f>B7+B9</f>
        <v>676448</v>
      </c>
      <c r="C11" s="196">
        <f aca="true" t="shared" si="1" ref="C11:Q11">C7+C9</f>
        <v>188451</v>
      </c>
      <c r="D11" s="196">
        <f t="shared" si="1"/>
        <v>543812</v>
      </c>
      <c r="E11" s="196">
        <f t="shared" si="1"/>
        <v>21300</v>
      </c>
      <c r="F11" s="196">
        <f t="shared" si="1"/>
        <v>57494</v>
      </c>
      <c r="G11" s="196">
        <f t="shared" si="1"/>
        <v>8500</v>
      </c>
      <c r="H11" s="196">
        <f t="shared" si="1"/>
        <v>0</v>
      </c>
      <c r="I11" s="196">
        <f t="shared" si="1"/>
        <v>86179</v>
      </c>
      <c r="J11" s="196">
        <f t="shared" si="1"/>
        <v>95513</v>
      </c>
      <c r="K11" s="196">
        <f t="shared" si="1"/>
        <v>0</v>
      </c>
      <c r="L11" s="196">
        <f t="shared" si="1"/>
        <v>0</v>
      </c>
      <c r="M11" s="196">
        <f t="shared" si="1"/>
        <v>0</v>
      </c>
      <c r="N11" s="196">
        <f t="shared" si="1"/>
        <v>0</v>
      </c>
      <c r="O11" s="196">
        <f t="shared" si="1"/>
        <v>36334</v>
      </c>
      <c r="P11" s="196">
        <f t="shared" si="1"/>
        <v>0</v>
      </c>
      <c r="Q11" s="152">
        <f t="shared" si="1"/>
        <v>1714031</v>
      </c>
    </row>
    <row r="12" spans="1:17" s="2" customFormat="1" ht="29.25" thickBot="1">
      <c r="A12" s="221" t="s">
        <v>91</v>
      </c>
      <c r="B12" s="168">
        <f>B10-B11</f>
        <v>412664</v>
      </c>
      <c r="C12" s="168">
        <f aca="true" t="shared" si="2" ref="C12:Q12">C10-C11</f>
        <v>126063</v>
      </c>
      <c r="D12" s="168">
        <f t="shared" si="2"/>
        <v>838068</v>
      </c>
      <c r="E12" s="168">
        <f t="shared" si="2"/>
        <v>1580</v>
      </c>
      <c r="F12" s="168">
        <f t="shared" si="2"/>
        <v>3820</v>
      </c>
      <c r="G12" s="168">
        <f t="shared" si="2"/>
        <v>74405</v>
      </c>
      <c r="H12" s="168">
        <f t="shared" si="2"/>
        <v>123773</v>
      </c>
      <c r="I12" s="168">
        <f t="shared" si="2"/>
        <v>72179</v>
      </c>
      <c r="J12" s="168">
        <f t="shared" si="2"/>
        <v>172698</v>
      </c>
      <c r="K12" s="168">
        <f t="shared" si="2"/>
        <v>0</v>
      </c>
      <c r="L12" s="168">
        <f t="shared" si="2"/>
        <v>58550</v>
      </c>
      <c r="M12" s="168">
        <f t="shared" si="2"/>
        <v>455498</v>
      </c>
      <c r="N12" s="168">
        <f t="shared" si="2"/>
        <v>2833</v>
      </c>
      <c r="O12" s="168">
        <f t="shared" si="2"/>
        <v>0</v>
      </c>
      <c r="P12" s="168">
        <f t="shared" si="2"/>
        <v>0</v>
      </c>
      <c r="Q12" s="587">
        <f t="shared" si="2"/>
        <v>2342131</v>
      </c>
    </row>
    <row r="16" ht="14.25" customHeight="1"/>
  </sheetData>
  <sheetProtection/>
  <mergeCells count="16">
    <mergeCell ref="A1:A4"/>
    <mergeCell ref="C3:C4"/>
    <mergeCell ref="D3:D4"/>
    <mergeCell ref="B3:B4"/>
    <mergeCell ref="E3:E4"/>
    <mergeCell ref="I2:N2"/>
    <mergeCell ref="B2:H2"/>
    <mergeCell ref="B1:N1"/>
    <mergeCell ref="Q1:Q4"/>
    <mergeCell ref="J3:J4"/>
    <mergeCell ref="I3:I4"/>
    <mergeCell ref="F3:H3"/>
    <mergeCell ref="K3:N3"/>
    <mergeCell ref="O2:O4"/>
    <mergeCell ref="P2:P4"/>
    <mergeCell ref="O1:P1"/>
  </mergeCells>
  <printOptions/>
  <pageMargins left="0.41" right="0.2362204724409449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2016. évi kiadásai kiemelt előirányzatok szerinti bontásban&amp;R&amp;"Book Antiqua,Félkövér"7.sz.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3" sqref="K23"/>
    </sheetView>
  </sheetViews>
  <sheetFormatPr defaultColWidth="9.140625" defaultRowHeight="12.75"/>
  <cols>
    <col min="1" max="1" width="19.8515625" style="89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7.710937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617" t="s">
        <v>228</v>
      </c>
      <c r="B1" s="665" t="s">
        <v>54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7"/>
      <c r="P1" s="671" t="s">
        <v>23</v>
      </c>
      <c r="Q1" s="672"/>
      <c r="R1" s="673"/>
      <c r="S1" s="651" t="s">
        <v>9</v>
      </c>
    </row>
    <row r="2" spans="1:19" ht="13.5" customHeight="1">
      <c r="A2" s="613"/>
      <c r="B2" s="668" t="s">
        <v>8</v>
      </c>
      <c r="C2" s="669"/>
      <c r="D2" s="669"/>
      <c r="E2" s="669"/>
      <c r="F2" s="669"/>
      <c r="G2" s="669"/>
      <c r="H2" s="669"/>
      <c r="I2" s="670"/>
      <c r="J2" s="674" t="s">
        <v>78</v>
      </c>
      <c r="K2" s="675"/>
      <c r="L2" s="675"/>
      <c r="M2" s="675"/>
      <c r="N2" s="675"/>
      <c r="O2" s="676"/>
      <c r="P2" s="611" t="s">
        <v>383</v>
      </c>
      <c r="Q2" s="609" t="s">
        <v>384</v>
      </c>
      <c r="R2" s="611" t="s">
        <v>382</v>
      </c>
      <c r="S2" s="652"/>
    </row>
    <row r="3" spans="1:19" ht="20.25" customHeight="1">
      <c r="A3" s="613"/>
      <c r="B3" s="609" t="s">
        <v>50</v>
      </c>
      <c r="C3" s="598" t="s">
        <v>229</v>
      </c>
      <c r="D3" s="598" t="s">
        <v>10</v>
      </c>
      <c r="E3" s="598" t="s">
        <v>52</v>
      </c>
      <c r="F3" s="677" t="s">
        <v>7</v>
      </c>
      <c r="G3" s="678"/>
      <c r="H3" s="678"/>
      <c r="I3" s="679"/>
      <c r="J3" s="611" t="s">
        <v>232</v>
      </c>
      <c r="K3" s="611" t="s">
        <v>233</v>
      </c>
      <c r="L3" s="611" t="s">
        <v>258</v>
      </c>
      <c r="M3" s="611"/>
      <c r="N3" s="611"/>
      <c r="O3" s="611"/>
      <c r="P3" s="611"/>
      <c r="Q3" s="654"/>
      <c r="R3" s="611"/>
      <c r="S3" s="652"/>
    </row>
    <row r="4" spans="1:19" ht="76.5">
      <c r="A4" s="614"/>
      <c r="B4" s="610"/>
      <c r="C4" s="600"/>
      <c r="D4" s="600"/>
      <c r="E4" s="600"/>
      <c r="F4" s="82" t="s">
        <v>277</v>
      </c>
      <c r="G4" s="90" t="s">
        <v>278</v>
      </c>
      <c r="H4" s="456" t="s">
        <v>234</v>
      </c>
      <c r="I4" s="456" t="s">
        <v>276</v>
      </c>
      <c r="J4" s="611"/>
      <c r="K4" s="611"/>
      <c r="L4" s="90" t="s">
        <v>279</v>
      </c>
      <c r="M4" s="90" t="s">
        <v>280</v>
      </c>
      <c r="N4" s="90" t="s">
        <v>53</v>
      </c>
      <c r="O4" s="456" t="s">
        <v>281</v>
      </c>
      <c r="P4" s="611"/>
      <c r="Q4" s="610"/>
      <c r="R4" s="611"/>
      <c r="S4" s="653"/>
    </row>
    <row r="5" spans="1:19" ht="15" thickBot="1">
      <c r="A5" s="91">
        <v>1</v>
      </c>
      <c r="B5" s="92">
        <v>2</v>
      </c>
      <c r="C5" s="92">
        <v>3</v>
      </c>
      <c r="D5" s="93">
        <v>4</v>
      </c>
      <c r="E5" s="92">
        <v>5</v>
      </c>
      <c r="F5" s="92">
        <v>6</v>
      </c>
      <c r="G5" s="92">
        <v>7</v>
      </c>
      <c r="H5" s="92">
        <v>8</v>
      </c>
      <c r="I5" s="92">
        <v>9</v>
      </c>
      <c r="J5" s="92">
        <v>10</v>
      </c>
      <c r="K5" s="92">
        <v>11</v>
      </c>
      <c r="L5" s="92">
        <v>12</v>
      </c>
      <c r="M5" s="92">
        <v>13</v>
      </c>
      <c r="N5" s="92">
        <v>14</v>
      </c>
      <c r="O5" s="92">
        <v>15</v>
      </c>
      <c r="P5" s="92">
        <v>16</v>
      </c>
      <c r="Q5" s="92">
        <v>17</v>
      </c>
      <c r="R5" s="92">
        <v>18</v>
      </c>
      <c r="S5" s="101">
        <v>19</v>
      </c>
    </row>
    <row r="6" spans="1:21" s="96" customFormat="1" ht="14.25">
      <c r="A6" s="95" t="s">
        <v>185</v>
      </c>
      <c r="B6" s="498"/>
      <c r="C6" s="498"/>
      <c r="D6" s="498">
        <v>2500</v>
      </c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169"/>
      <c r="S6" s="353">
        <f aca="true" t="shared" si="0" ref="S6:S44">SUM(B6:R6)</f>
        <v>2500</v>
      </c>
      <c r="T6" s="99"/>
      <c r="U6" s="100"/>
    </row>
    <row r="7" spans="1:21" s="96" customFormat="1" ht="14.25">
      <c r="A7" s="348" t="s">
        <v>212</v>
      </c>
      <c r="B7" s="501"/>
      <c r="C7" s="501"/>
      <c r="D7" s="501">
        <v>0</v>
      </c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352"/>
      <c r="S7" s="172">
        <f t="shared" si="0"/>
        <v>0</v>
      </c>
      <c r="T7" s="99"/>
      <c r="U7" s="100"/>
    </row>
    <row r="8" spans="1:21" s="96" customFormat="1" ht="14.25">
      <c r="A8" s="97" t="s">
        <v>186</v>
      </c>
      <c r="B8" s="500"/>
      <c r="C8" s="500"/>
      <c r="D8" s="500">
        <v>5500</v>
      </c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171"/>
      <c r="S8" s="172">
        <f t="shared" si="0"/>
        <v>5500</v>
      </c>
      <c r="T8" s="99"/>
      <c r="U8" s="98"/>
    </row>
    <row r="9" spans="1:21" s="96" customFormat="1" ht="14.25">
      <c r="A9" s="348" t="s">
        <v>212</v>
      </c>
      <c r="B9" s="500"/>
      <c r="C9" s="500"/>
      <c r="D9" s="500">
        <v>4500</v>
      </c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171"/>
      <c r="S9" s="172">
        <f t="shared" si="0"/>
        <v>4500</v>
      </c>
      <c r="T9" s="99"/>
      <c r="U9" s="98"/>
    </row>
    <row r="10" spans="1:21" s="96" customFormat="1" ht="26.25">
      <c r="A10" s="97" t="s">
        <v>381</v>
      </c>
      <c r="B10" s="500"/>
      <c r="C10" s="500"/>
      <c r="D10" s="500"/>
      <c r="E10" s="500"/>
      <c r="F10" s="500"/>
      <c r="G10" s="500"/>
      <c r="H10" s="500"/>
      <c r="I10" s="500"/>
      <c r="J10" s="500">
        <v>51588</v>
      </c>
      <c r="K10" s="500">
        <v>42600</v>
      </c>
      <c r="L10" s="500"/>
      <c r="M10" s="500"/>
      <c r="N10" s="500"/>
      <c r="O10" s="500"/>
      <c r="P10" s="500"/>
      <c r="Q10" s="500"/>
      <c r="R10" s="171"/>
      <c r="S10" s="172">
        <f t="shared" si="0"/>
        <v>94188</v>
      </c>
      <c r="T10" s="99"/>
      <c r="U10" s="98"/>
    </row>
    <row r="11" spans="1:21" s="96" customFormat="1" ht="14.25">
      <c r="A11" s="348" t="s">
        <v>212</v>
      </c>
      <c r="B11" s="500"/>
      <c r="C11" s="500"/>
      <c r="D11" s="500"/>
      <c r="E11" s="500"/>
      <c r="F11" s="500"/>
      <c r="G11" s="500"/>
      <c r="H11" s="500"/>
      <c r="I11" s="500"/>
      <c r="J11" s="500">
        <v>46010</v>
      </c>
      <c r="K11" s="500">
        <v>42600</v>
      </c>
      <c r="L11" s="500"/>
      <c r="M11" s="500"/>
      <c r="N11" s="500"/>
      <c r="O11" s="500"/>
      <c r="P11" s="500"/>
      <c r="Q11" s="500"/>
      <c r="R11" s="171"/>
      <c r="S11" s="172">
        <f t="shared" si="0"/>
        <v>88610</v>
      </c>
      <c r="T11" s="99"/>
      <c r="U11" s="98"/>
    </row>
    <row r="12" spans="1:21" s="96" customFormat="1" ht="14.25">
      <c r="A12" s="97" t="s">
        <v>187</v>
      </c>
      <c r="B12" s="500"/>
      <c r="C12" s="500"/>
      <c r="D12" s="500">
        <v>59870</v>
      </c>
      <c r="E12" s="500"/>
      <c r="F12" s="500"/>
      <c r="G12" s="500">
        <v>8500</v>
      </c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171"/>
      <c r="S12" s="172">
        <f t="shared" si="0"/>
        <v>68370</v>
      </c>
      <c r="T12" s="99"/>
      <c r="U12" s="98"/>
    </row>
    <row r="13" spans="1:21" s="96" customFormat="1" ht="14.25">
      <c r="A13" s="348" t="s">
        <v>212</v>
      </c>
      <c r="B13" s="500"/>
      <c r="C13" s="500"/>
      <c r="D13" s="500">
        <v>57900</v>
      </c>
      <c r="E13" s="500"/>
      <c r="F13" s="500"/>
      <c r="G13" s="500">
        <v>8500</v>
      </c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171"/>
      <c r="S13" s="172">
        <f t="shared" si="0"/>
        <v>66400</v>
      </c>
      <c r="T13" s="99"/>
      <c r="U13" s="98"/>
    </row>
    <row r="14" spans="1:21" s="96" customFormat="1" ht="26.25">
      <c r="A14" s="97" t="s">
        <v>188</v>
      </c>
      <c r="B14" s="500"/>
      <c r="C14" s="500"/>
      <c r="D14" s="500">
        <v>109082</v>
      </c>
      <c r="E14" s="500"/>
      <c r="F14" s="500"/>
      <c r="G14" s="500"/>
      <c r="H14" s="500"/>
      <c r="I14" s="500"/>
      <c r="J14" s="500">
        <v>35267</v>
      </c>
      <c r="K14" s="500">
        <v>29760</v>
      </c>
      <c r="L14" s="500"/>
      <c r="M14" s="500"/>
      <c r="N14" s="500"/>
      <c r="O14" s="500"/>
      <c r="P14" s="500"/>
      <c r="Q14" s="500"/>
      <c r="R14" s="500"/>
      <c r="S14" s="503">
        <f t="shared" si="0"/>
        <v>174109</v>
      </c>
      <c r="T14" s="99"/>
      <c r="U14" s="98"/>
    </row>
    <row r="15" spans="1:21" s="96" customFormat="1" ht="14.25">
      <c r="A15" s="97" t="s">
        <v>189</v>
      </c>
      <c r="B15" s="500"/>
      <c r="C15" s="500"/>
      <c r="D15" s="500">
        <v>9410</v>
      </c>
      <c r="E15" s="500"/>
      <c r="F15" s="500"/>
      <c r="G15" s="500"/>
      <c r="H15" s="500"/>
      <c r="I15" s="500"/>
      <c r="J15" s="500">
        <v>1500</v>
      </c>
      <c r="K15" s="500"/>
      <c r="L15" s="500"/>
      <c r="M15" s="500"/>
      <c r="N15" s="500"/>
      <c r="O15" s="500"/>
      <c r="P15" s="500"/>
      <c r="Q15" s="500"/>
      <c r="R15" s="500"/>
      <c r="S15" s="503">
        <f t="shared" si="0"/>
        <v>10910</v>
      </c>
      <c r="T15" s="99"/>
      <c r="U15" s="98"/>
    </row>
    <row r="16" spans="1:21" s="96" customFormat="1" ht="14.25">
      <c r="A16" s="348" t="s">
        <v>212</v>
      </c>
      <c r="B16" s="500"/>
      <c r="C16" s="500"/>
      <c r="D16" s="500">
        <v>3200</v>
      </c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3">
        <f t="shared" si="0"/>
        <v>3200</v>
      </c>
      <c r="T16" s="99"/>
      <c r="U16" s="98"/>
    </row>
    <row r="17" spans="1:21" s="96" customFormat="1" ht="14.25">
      <c r="A17" s="97" t="s">
        <v>180</v>
      </c>
      <c r="B17" s="500">
        <v>63482</v>
      </c>
      <c r="C17" s="500">
        <v>23978</v>
      </c>
      <c r="D17" s="500">
        <v>105527</v>
      </c>
      <c r="E17" s="500"/>
      <c r="F17" s="500">
        <v>57494</v>
      </c>
      <c r="G17" s="500"/>
      <c r="H17" s="500"/>
      <c r="I17" s="500"/>
      <c r="J17" s="500">
        <v>5000</v>
      </c>
      <c r="K17" s="500">
        <v>150974</v>
      </c>
      <c r="L17" s="500"/>
      <c r="M17" s="500">
        <v>35000</v>
      </c>
      <c r="N17" s="500"/>
      <c r="O17" s="500"/>
      <c r="P17" s="500"/>
      <c r="Q17" s="500"/>
      <c r="R17" s="500"/>
      <c r="S17" s="503">
        <f t="shared" si="0"/>
        <v>441455</v>
      </c>
      <c r="T17" s="99"/>
      <c r="U17" s="98"/>
    </row>
    <row r="18" spans="1:21" s="96" customFormat="1" ht="14.25">
      <c r="A18" s="348" t="s">
        <v>212</v>
      </c>
      <c r="B18" s="500">
        <v>12162</v>
      </c>
      <c r="C18" s="500">
        <v>3283</v>
      </c>
      <c r="D18" s="500"/>
      <c r="E18" s="500"/>
      <c r="F18" s="500">
        <v>57494</v>
      </c>
      <c r="G18" s="500"/>
      <c r="H18" s="500"/>
      <c r="I18" s="500"/>
      <c r="J18" s="500"/>
      <c r="K18" s="500">
        <v>24100</v>
      </c>
      <c r="L18" s="500"/>
      <c r="M18" s="500"/>
      <c r="N18" s="500"/>
      <c r="O18" s="500"/>
      <c r="P18" s="500"/>
      <c r="Q18" s="500"/>
      <c r="R18" s="171"/>
      <c r="S18" s="172">
        <f t="shared" si="0"/>
        <v>97039</v>
      </c>
      <c r="T18" s="99"/>
      <c r="U18" s="98"/>
    </row>
    <row r="19" spans="1:20" s="96" customFormat="1" ht="14.25">
      <c r="A19" s="97" t="s">
        <v>182</v>
      </c>
      <c r="B19" s="500"/>
      <c r="C19" s="500"/>
      <c r="D19" s="500">
        <v>53672</v>
      </c>
      <c r="E19" s="500"/>
      <c r="F19" s="500"/>
      <c r="G19" s="500"/>
      <c r="H19" s="500"/>
      <c r="I19" s="500"/>
      <c r="J19" s="500">
        <v>16500</v>
      </c>
      <c r="K19" s="500"/>
      <c r="L19" s="500"/>
      <c r="M19" s="500"/>
      <c r="N19" s="500"/>
      <c r="O19" s="500"/>
      <c r="P19" s="500"/>
      <c r="Q19" s="500"/>
      <c r="R19" s="171"/>
      <c r="S19" s="172">
        <f t="shared" si="0"/>
        <v>70172</v>
      </c>
      <c r="T19" s="99"/>
    </row>
    <row r="20" spans="1:20" s="96" customFormat="1" ht="14.25">
      <c r="A20" s="348" t="s">
        <v>212</v>
      </c>
      <c r="B20" s="500"/>
      <c r="C20" s="500"/>
      <c r="D20" s="500">
        <v>47000</v>
      </c>
      <c r="E20" s="500"/>
      <c r="F20" s="500"/>
      <c r="G20" s="500"/>
      <c r="H20" s="500"/>
      <c r="I20" s="500"/>
      <c r="J20" s="500">
        <v>5500</v>
      </c>
      <c r="K20" s="500"/>
      <c r="L20" s="500"/>
      <c r="M20" s="500"/>
      <c r="N20" s="500"/>
      <c r="O20" s="500"/>
      <c r="P20" s="500"/>
      <c r="Q20" s="500"/>
      <c r="R20" s="171"/>
      <c r="S20" s="172">
        <f t="shared" si="0"/>
        <v>52500</v>
      </c>
      <c r="T20" s="99"/>
    </row>
    <row r="21" spans="1:21" s="96" customFormat="1" ht="26.25">
      <c r="A21" s="97" t="s">
        <v>183</v>
      </c>
      <c r="B21" s="500"/>
      <c r="C21" s="500"/>
      <c r="D21" s="500">
        <v>32542</v>
      </c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171"/>
      <c r="S21" s="172">
        <f t="shared" si="0"/>
        <v>32542</v>
      </c>
      <c r="T21" s="99"/>
      <c r="U21" s="98"/>
    </row>
    <row r="22" spans="1:21" s="96" customFormat="1" ht="14.25">
      <c r="A22" s="348" t="s">
        <v>212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171"/>
      <c r="S22" s="172">
        <f t="shared" si="0"/>
        <v>0</v>
      </c>
      <c r="T22" s="99"/>
      <c r="U22" s="98"/>
    </row>
    <row r="23" spans="1:21" s="96" customFormat="1" ht="26.25">
      <c r="A23" s="97" t="s">
        <v>385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>
        <v>36334</v>
      </c>
      <c r="R23" s="171"/>
      <c r="S23" s="172">
        <f t="shared" si="0"/>
        <v>36334</v>
      </c>
      <c r="T23" s="99"/>
      <c r="U23" s="98"/>
    </row>
    <row r="24" spans="1:21" s="96" customFormat="1" ht="14.25">
      <c r="A24" s="348" t="s">
        <v>498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>
        <v>36334</v>
      </c>
      <c r="R24" s="171"/>
      <c r="S24" s="172">
        <f t="shared" si="0"/>
        <v>36334</v>
      </c>
      <c r="T24" s="99"/>
      <c r="U24" s="98"/>
    </row>
    <row r="25" spans="1:21" s="96" customFormat="1" ht="26.25">
      <c r="A25" s="97" t="s">
        <v>386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>
        <v>1927337</v>
      </c>
      <c r="Q25" s="500"/>
      <c r="R25" s="171"/>
      <c r="S25" s="172">
        <f t="shared" si="0"/>
        <v>1927337</v>
      </c>
      <c r="T25" s="99"/>
      <c r="U25" s="98"/>
    </row>
    <row r="26" spans="1:21" s="96" customFormat="1" ht="14.25">
      <c r="A26" s="197" t="s">
        <v>190</v>
      </c>
      <c r="B26" s="499"/>
      <c r="C26" s="499"/>
      <c r="D26" s="499"/>
      <c r="E26" s="499"/>
      <c r="F26" s="499"/>
      <c r="G26" s="499"/>
      <c r="H26" s="499">
        <v>123773</v>
      </c>
      <c r="I26" s="499"/>
      <c r="J26" s="499"/>
      <c r="K26" s="499"/>
      <c r="L26" s="499"/>
      <c r="M26" s="499"/>
      <c r="N26" s="499">
        <v>455498</v>
      </c>
      <c r="O26" s="499"/>
      <c r="P26" s="499"/>
      <c r="Q26" s="499"/>
      <c r="R26" s="198"/>
      <c r="S26" s="229">
        <f t="shared" si="0"/>
        <v>579271</v>
      </c>
      <c r="T26" s="99"/>
      <c r="U26" s="98"/>
    </row>
    <row r="27" spans="1:21" s="96" customFormat="1" ht="15" thickBot="1">
      <c r="A27" s="360" t="s">
        <v>212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232"/>
      <c r="S27" s="233">
        <f t="shared" si="0"/>
        <v>0</v>
      </c>
      <c r="T27" s="99"/>
      <c r="U27" s="98"/>
    </row>
    <row r="28" spans="1:21" s="96" customFormat="1" ht="14.25">
      <c r="A28" s="95" t="s">
        <v>191</v>
      </c>
      <c r="B28" s="498"/>
      <c r="C28" s="498"/>
      <c r="D28" s="498"/>
      <c r="E28" s="498"/>
      <c r="F28" s="498">
        <v>800</v>
      </c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169"/>
      <c r="S28" s="170">
        <f t="shared" si="0"/>
        <v>800</v>
      </c>
      <c r="T28" s="99"/>
      <c r="U28" s="98"/>
    </row>
    <row r="29" spans="1:21" s="96" customFormat="1" ht="26.25">
      <c r="A29" s="197" t="s">
        <v>192</v>
      </c>
      <c r="B29" s="499"/>
      <c r="C29" s="499"/>
      <c r="D29" s="499">
        <v>18200</v>
      </c>
      <c r="E29" s="499"/>
      <c r="F29" s="499"/>
      <c r="G29" s="499"/>
      <c r="H29" s="499"/>
      <c r="I29" s="499"/>
      <c r="J29" s="499">
        <v>15800</v>
      </c>
      <c r="K29" s="499"/>
      <c r="L29" s="499"/>
      <c r="M29" s="499"/>
      <c r="N29" s="499"/>
      <c r="O29" s="499"/>
      <c r="P29" s="499"/>
      <c r="Q29" s="499"/>
      <c r="R29" s="198"/>
      <c r="S29" s="172">
        <f t="shared" si="0"/>
        <v>34000</v>
      </c>
      <c r="T29" s="99"/>
      <c r="U29" s="98"/>
    </row>
    <row r="30" spans="1:21" s="96" customFormat="1" ht="14.25">
      <c r="A30" s="348" t="s">
        <v>212</v>
      </c>
      <c r="B30" s="499"/>
      <c r="C30" s="499"/>
      <c r="D30" s="499"/>
      <c r="E30" s="499"/>
      <c r="F30" s="499"/>
      <c r="G30" s="499"/>
      <c r="H30" s="499"/>
      <c r="I30" s="499"/>
      <c r="J30" s="499">
        <v>14200</v>
      </c>
      <c r="K30" s="499"/>
      <c r="L30" s="499"/>
      <c r="M30" s="499"/>
      <c r="N30" s="499"/>
      <c r="O30" s="499"/>
      <c r="P30" s="499"/>
      <c r="Q30" s="198"/>
      <c r="R30" s="198"/>
      <c r="S30" s="172">
        <f t="shared" si="0"/>
        <v>14200</v>
      </c>
      <c r="T30" s="99"/>
      <c r="U30" s="98"/>
    </row>
    <row r="31" spans="1:21" s="96" customFormat="1" ht="14.25">
      <c r="A31" s="197" t="s">
        <v>295</v>
      </c>
      <c r="B31" s="499"/>
      <c r="C31" s="499"/>
      <c r="D31" s="499"/>
      <c r="E31" s="499"/>
      <c r="F31" s="499"/>
      <c r="G31" s="499"/>
      <c r="H31" s="499"/>
      <c r="I31" s="499"/>
      <c r="J31" s="499"/>
      <c r="K31" s="499">
        <v>5448</v>
      </c>
      <c r="L31" s="499"/>
      <c r="M31" s="499"/>
      <c r="N31" s="499"/>
      <c r="O31" s="499"/>
      <c r="P31" s="499"/>
      <c r="Q31" s="198"/>
      <c r="R31" s="198"/>
      <c r="S31" s="172">
        <f t="shared" si="0"/>
        <v>5448</v>
      </c>
      <c r="T31" s="99"/>
      <c r="U31" s="98"/>
    </row>
    <row r="32" spans="1:21" s="96" customFormat="1" ht="14.25">
      <c r="A32" s="348" t="s">
        <v>296</v>
      </c>
      <c r="B32" s="499"/>
      <c r="C32" s="499"/>
      <c r="D32" s="499"/>
      <c r="E32" s="499"/>
      <c r="F32" s="499"/>
      <c r="G32" s="499"/>
      <c r="H32" s="499"/>
      <c r="I32" s="499"/>
      <c r="J32" s="499"/>
      <c r="K32" s="499">
        <v>5448</v>
      </c>
      <c r="L32" s="499"/>
      <c r="M32" s="499"/>
      <c r="N32" s="198"/>
      <c r="O32" s="198"/>
      <c r="P32" s="198"/>
      <c r="Q32" s="198"/>
      <c r="R32" s="198"/>
      <c r="S32" s="172">
        <f t="shared" si="0"/>
        <v>5448</v>
      </c>
      <c r="T32" s="99"/>
      <c r="U32" s="98"/>
    </row>
    <row r="33" spans="1:21" s="96" customFormat="1" ht="26.25">
      <c r="A33" s="97" t="s">
        <v>285</v>
      </c>
      <c r="B33" s="500"/>
      <c r="C33" s="500"/>
      <c r="D33" s="500">
        <v>1381</v>
      </c>
      <c r="E33" s="500"/>
      <c r="F33" s="500"/>
      <c r="G33" s="500">
        <v>31000</v>
      </c>
      <c r="H33" s="500"/>
      <c r="I33" s="500"/>
      <c r="J33" s="500"/>
      <c r="K33" s="500">
        <v>600</v>
      </c>
      <c r="L33" s="500"/>
      <c r="M33" s="500"/>
      <c r="N33" s="171"/>
      <c r="O33" s="171"/>
      <c r="P33" s="171"/>
      <c r="Q33" s="171"/>
      <c r="R33" s="171"/>
      <c r="S33" s="172">
        <f t="shared" si="0"/>
        <v>32981</v>
      </c>
      <c r="T33" s="99"/>
      <c r="U33" s="98"/>
    </row>
    <row r="34" spans="1:21" s="96" customFormat="1" ht="26.25">
      <c r="A34" s="97" t="s">
        <v>286</v>
      </c>
      <c r="B34" s="500"/>
      <c r="C34" s="500"/>
      <c r="D34" s="500"/>
      <c r="E34" s="500"/>
      <c r="F34" s="500"/>
      <c r="G34" s="500"/>
      <c r="H34" s="500"/>
      <c r="I34" s="500"/>
      <c r="J34" s="500">
        <v>5000</v>
      </c>
      <c r="K34" s="500"/>
      <c r="L34" s="500"/>
      <c r="M34" s="500"/>
      <c r="N34" s="500"/>
      <c r="O34" s="171"/>
      <c r="P34" s="171"/>
      <c r="Q34" s="171"/>
      <c r="R34" s="171"/>
      <c r="S34" s="172">
        <f t="shared" si="0"/>
        <v>5000</v>
      </c>
      <c r="T34" s="99"/>
      <c r="U34" s="98"/>
    </row>
    <row r="35" spans="1:21" s="96" customFormat="1" ht="26.25">
      <c r="A35" s="97" t="s">
        <v>284</v>
      </c>
      <c r="B35" s="500"/>
      <c r="C35" s="500"/>
      <c r="D35" s="500"/>
      <c r="E35" s="500"/>
      <c r="F35" s="500">
        <v>3020</v>
      </c>
      <c r="G35" s="500"/>
      <c r="H35" s="500"/>
      <c r="I35" s="500"/>
      <c r="J35" s="500"/>
      <c r="K35" s="500"/>
      <c r="L35" s="500"/>
      <c r="M35" s="500"/>
      <c r="N35" s="500"/>
      <c r="O35" s="171"/>
      <c r="P35" s="171"/>
      <c r="Q35" s="171"/>
      <c r="R35" s="171"/>
      <c r="S35" s="172">
        <f t="shared" si="0"/>
        <v>3020</v>
      </c>
      <c r="T35" s="99"/>
      <c r="U35" s="98"/>
    </row>
    <row r="36" spans="1:21" s="96" customFormat="1" ht="14.25">
      <c r="A36" s="97" t="s">
        <v>193</v>
      </c>
      <c r="B36" s="500"/>
      <c r="C36" s="500"/>
      <c r="D36" s="500">
        <v>1280</v>
      </c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171"/>
      <c r="P36" s="171"/>
      <c r="Q36" s="171"/>
      <c r="R36" s="171"/>
      <c r="S36" s="172">
        <f t="shared" si="0"/>
        <v>1280</v>
      </c>
      <c r="T36" s="99"/>
      <c r="U36" s="98"/>
    </row>
    <row r="37" spans="1:21" s="96" customFormat="1" ht="26.25">
      <c r="A37" s="97" t="s">
        <v>287</v>
      </c>
      <c r="B37" s="500"/>
      <c r="C37" s="500"/>
      <c r="D37" s="500"/>
      <c r="E37" s="500">
        <v>1500</v>
      </c>
      <c r="F37" s="500"/>
      <c r="G37" s="500"/>
      <c r="H37" s="500"/>
      <c r="I37" s="500"/>
      <c r="J37" s="500"/>
      <c r="K37" s="500"/>
      <c r="L37" s="500"/>
      <c r="M37" s="500"/>
      <c r="N37" s="500"/>
      <c r="O37" s="171"/>
      <c r="P37" s="171"/>
      <c r="Q37" s="171"/>
      <c r="R37" s="171"/>
      <c r="S37" s="172">
        <f t="shared" si="0"/>
        <v>1500</v>
      </c>
      <c r="T37" s="99"/>
      <c r="U37" s="98"/>
    </row>
    <row r="38" spans="1:21" s="96" customFormat="1" ht="26.25">
      <c r="A38" s="97" t="s">
        <v>194</v>
      </c>
      <c r="B38" s="500"/>
      <c r="C38" s="500"/>
      <c r="D38" s="500"/>
      <c r="E38" s="500"/>
      <c r="F38" s="500"/>
      <c r="G38" s="500">
        <v>41605</v>
      </c>
      <c r="H38" s="500"/>
      <c r="I38" s="500"/>
      <c r="J38" s="500"/>
      <c r="K38" s="500"/>
      <c r="L38" s="500"/>
      <c r="M38" s="500">
        <v>15550</v>
      </c>
      <c r="N38" s="500"/>
      <c r="O38" s="171"/>
      <c r="P38" s="171"/>
      <c r="Q38" s="171"/>
      <c r="R38" s="171"/>
      <c r="S38" s="172">
        <f t="shared" si="0"/>
        <v>57155</v>
      </c>
      <c r="T38" s="99"/>
      <c r="U38" s="98"/>
    </row>
    <row r="39" spans="1:21" s="96" customFormat="1" ht="14.25">
      <c r="A39" s="97" t="s">
        <v>184</v>
      </c>
      <c r="B39" s="500">
        <v>2706</v>
      </c>
      <c r="C39" s="500">
        <v>731</v>
      </c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171"/>
      <c r="P39" s="171"/>
      <c r="Q39" s="171"/>
      <c r="R39" s="171"/>
      <c r="S39" s="172">
        <f t="shared" si="0"/>
        <v>3437</v>
      </c>
      <c r="T39" s="99"/>
      <c r="U39" s="98"/>
    </row>
    <row r="40" spans="1:21" s="96" customFormat="1" ht="26.25">
      <c r="A40" s="97" t="s">
        <v>195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>
        <v>5000</v>
      </c>
      <c r="N40" s="500"/>
      <c r="O40" s="171"/>
      <c r="P40" s="171"/>
      <c r="Q40" s="171"/>
      <c r="R40" s="171"/>
      <c r="S40" s="172">
        <f t="shared" si="0"/>
        <v>5000</v>
      </c>
      <c r="T40" s="99"/>
      <c r="U40" s="98"/>
    </row>
    <row r="41" spans="1:21" s="96" customFormat="1" ht="14.25">
      <c r="A41" s="97" t="s">
        <v>388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>
        <v>3000</v>
      </c>
      <c r="N41" s="500"/>
      <c r="O41" s="171"/>
      <c r="P41" s="171"/>
      <c r="Q41" s="171"/>
      <c r="R41" s="171"/>
      <c r="S41" s="172">
        <f t="shared" si="0"/>
        <v>3000</v>
      </c>
      <c r="T41" s="99"/>
      <c r="U41" s="98"/>
    </row>
    <row r="42" spans="1:21" s="96" customFormat="1" ht="26.25">
      <c r="A42" s="97" t="s">
        <v>312</v>
      </c>
      <c r="B42" s="500"/>
      <c r="C42" s="500"/>
      <c r="D42" s="500"/>
      <c r="E42" s="500"/>
      <c r="F42" s="500"/>
      <c r="G42" s="500">
        <v>1800</v>
      </c>
      <c r="H42" s="500"/>
      <c r="I42" s="500"/>
      <c r="J42" s="500"/>
      <c r="K42" s="500"/>
      <c r="L42" s="500"/>
      <c r="M42" s="500"/>
      <c r="N42" s="500"/>
      <c r="O42" s="171"/>
      <c r="P42" s="171"/>
      <c r="Q42" s="171"/>
      <c r="R42" s="171"/>
      <c r="S42" s="172">
        <f t="shared" si="0"/>
        <v>1800</v>
      </c>
      <c r="T42" s="99"/>
      <c r="U42" s="98"/>
    </row>
    <row r="43" spans="1:20" s="96" customFormat="1" ht="26.25">
      <c r="A43" s="97" t="s">
        <v>196</v>
      </c>
      <c r="B43" s="500"/>
      <c r="C43" s="500"/>
      <c r="D43" s="500">
        <v>16200</v>
      </c>
      <c r="E43" s="500"/>
      <c r="F43" s="500"/>
      <c r="G43" s="500"/>
      <c r="H43" s="500"/>
      <c r="I43" s="500"/>
      <c r="J43" s="500"/>
      <c r="K43" s="500">
        <v>15740</v>
      </c>
      <c r="L43" s="500"/>
      <c r="M43" s="500"/>
      <c r="N43" s="500"/>
      <c r="O43" s="171"/>
      <c r="P43" s="171"/>
      <c r="Q43" s="171"/>
      <c r="R43" s="171"/>
      <c r="S43" s="172">
        <f t="shared" si="0"/>
        <v>31940</v>
      </c>
      <c r="T43" s="99"/>
    </row>
    <row r="44" spans="1:20" s="96" customFormat="1" ht="15" thickBot="1">
      <c r="A44" s="348" t="s">
        <v>212</v>
      </c>
      <c r="B44" s="349"/>
      <c r="C44" s="349"/>
      <c r="D44" s="349">
        <v>12371</v>
      </c>
      <c r="E44" s="349"/>
      <c r="F44" s="349"/>
      <c r="G44" s="349"/>
      <c r="H44" s="349"/>
      <c r="I44" s="349"/>
      <c r="J44" s="349"/>
      <c r="K44" s="349">
        <v>15740</v>
      </c>
      <c r="L44" s="349"/>
      <c r="M44" s="349"/>
      <c r="N44" s="349"/>
      <c r="O44" s="349"/>
      <c r="P44" s="349"/>
      <c r="Q44" s="349"/>
      <c r="R44" s="349"/>
      <c r="S44" s="172">
        <f t="shared" si="0"/>
        <v>28111</v>
      </c>
      <c r="T44" s="99"/>
    </row>
    <row r="45" spans="1:22" s="2" customFormat="1" ht="15">
      <c r="A45" s="199" t="s">
        <v>55</v>
      </c>
      <c r="B45" s="346">
        <f>B6+B7+B8+B10+B12+B14+B15+B17+B19+B21+B23+B25+B28+B29+B31+B33+B34+B35+B36+B37+B38+B39+B40+B41+B42+B43+B26</f>
        <v>66188</v>
      </c>
      <c r="C45" s="346">
        <f aca="true" t="shared" si="1" ref="C45:S45">C6+C7+C8+C10+C12+C14+C15+C17+C19+C21+C23+C25+C28+C29+C31+C33+C34+C35+C36+C37+C38+C39+C40+C41+C42+C43+C26</f>
        <v>24709</v>
      </c>
      <c r="D45" s="346">
        <f t="shared" si="1"/>
        <v>415164</v>
      </c>
      <c r="E45" s="346">
        <f t="shared" si="1"/>
        <v>1500</v>
      </c>
      <c r="F45" s="346">
        <f t="shared" si="1"/>
        <v>61314</v>
      </c>
      <c r="G45" s="346">
        <f t="shared" si="1"/>
        <v>82905</v>
      </c>
      <c r="H45" s="346">
        <f t="shared" si="1"/>
        <v>123773</v>
      </c>
      <c r="I45" s="346">
        <f t="shared" si="1"/>
        <v>0</v>
      </c>
      <c r="J45" s="346">
        <f t="shared" si="1"/>
        <v>130655</v>
      </c>
      <c r="K45" s="346">
        <f t="shared" si="1"/>
        <v>245122</v>
      </c>
      <c r="L45" s="346">
        <f t="shared" si="1"/>
        <v>0</v>
      </c>
      <c r="M45" s="346">
        <f t="shared" si="1"/>
        <v>58550</v>
      </c>
      <c r="N45" s="346">
        <f t="shared" si="1"/>
        <v>455498</v>
      </c>
      <c r="O45" s="346">
        <f t="shared" si="1"/>
        <v>0</v>
      </c>
      <c r="P45" s="346">
        <f t="shared" si="1"/>
        <v>1927337</v>
      </c>
      <c r="Q45" s="346">
        <f t="shared" si="1"/>
        <v>36334</v>
      </c>
      <c r="R45" s="346">
        <f t="shared" si="1"/>
        <v>0</v>
      </c>
      <c r="S45" s="505">
        <f t="shared" si="1"/>
        <v>3629049</v>
      </c>
      <c r="T45" s="10"/>
      <c r="U45" s="10"/>
      <c r="V45" s="10"/>
    </row>
    <row r="46" spans="1:19" s="2" customFormat="1" ht="15">
      <c r="A46" s="350" t="s">
        <v>211</v>
      </c>
      <c r="B46" s="358">
        <f>SUM(B7+B9+B11+B13+B16+B18+B20+B22+B27+B30+B44+B32+B24)</f>
        <v>12162</v>
      </c>
      <c r="C46" s="358">
        <f aca="true" t="shared" si="2" ref="C46:S46">SUM(C7+C9+C11+C13+C16+C18+C20+C22+C27+C30+C44+C32+C24)</f>
        <v>3283</v>
      </c>
      <c r="D46" s="358">
        <f t="shared" si="2"/>
        <v>124971</v>
      </c>
      <c r="E46" s="358">
        <f t="shared" si="2"/>
        <v>0</v>
      </c>
      <c r="F46" s="358">
        <f t="shared" si="2"/>
        <v>57494</v>
      </c>
      <c r="G46" s="358">
        <f t="shared" si="2"/>
        <v>8500</v>
      </c>
      <c r="H46" s="358">
        <f t="shared" si="2"/>
        <v>0</v>
      </c>
      <c r="I46" s="358">
        <f t="shared" si="2"/>
        <v>0</v>
      </c>
      <c r="J46" s="358">
        <f t="shared" si="2"/>
        <v>65710</v>
      </c>
      <c r="K46" s="358">
        <f t="shared" si="2"/>
        <v>87888</v>
      </c>
      <c r="L46" s="358">
        <f t="shared" si="2"/>
        <v>0</v>
      </c>
      <c r="M46" s="358">
        <f t="shared" si="2"/>
        <v>0</v>
      </c>
      <c r="N46" s="358">
        <f t="shared" si="2"/>
        <v>0</v>
      </c>
      <c r="O46" s="358">
        <f t="shared" si="2"/>
        <v>0</v>
      </c>
      <c r="P46" s="358">
        <f t="shared" si="2"/>
        <v>0</v>
      </c>
      <c r="Q46" s="358">
        <f t="shared" si="2"/>
        <v>36334</v>
      </c>
      <c r="R46" s="358">
        <f t="shared" si="2"/>
        <v>0</v>
      </c>
      <c r="S46" s="506">
        <f t="shared" si="2"/>
        <v>396342</v>
      </c>
    </row>
    <row r="47" spans="1:22" s="2" customFormat="1" ht="30.75" thickBot="1">
      <c r="A47" s="351" t="s">
        <v>91</v>
      </c>
      <c r="B47" s="359">
        <f>B45-B46</f>
        <v>54026</v>
      </c>
      <c r="C47" s="359">
        <f aca="true" t="shared" si="3" ref="C47:S47">C45-C46</f>
        <v>21426</v>
      </c>
      <c r="D47" s="359">
        <f t="shared" si="3"/>
        <v>290193</v>
      </c>
      <c r="E47" s="359">
        <f t="shared" si="3"/>
        <v>1500</v>
      </c>
      <c r="F47" s="359">
        <f t="shared" si="3"/>
        <v>3820</v>
      </c>
      <c r="G47" s="359">
        <f t="shared" si="3"/>
        <v>74405</v>
      </c>
      <c r="H47" s="359">
        <f t="shared" si="3"/>
        <v>123773</v>
      </c>
      <c r="I47" s="359"/>
      <c r="J47" s="359">
        <f t="shared" si="3"/>
        <v>64945</v>
      </c>
      <c r="K47" s="359">
        <f t="shared" si="3"/>
        <v>157234</v>
      </c>
      <c r="L47" s="359">
        <f t="shared" si="3"/>
        <v>0</v>
      </c>
      <c r="M47" s="359">
        <f t="shared" si="3"/>
        <v>58550</v>
      </c>
      <c r="N47" s="359">
        <f t="shared" si="3"/>
        <v>455498</v>
      </c>
      <c r="O47" s="359">
        <f t="shared" si="3"/>
        <v>0</v>
      </c>
      <c r="P47" s="359">
        <f t="shared" si="3"/>
        <v>1927337</v>
      </c>
      <c r="Q47" s="359">
        <f t="shared" si="3"/>
        <v>0</v>
      </c>
      <c r="R47" s="359">
        <f t="shared" si="3"/>
        <v>0</v>
      </c>
      <c r="S47" s="333">
        <f t="shared" si="3"/>
        <v>3232707</v>
      </c>
      <c r="V47" s="1"/>
    </row>
  </sheetData>
  <sheetProtection/>
  <mergeCells count="17">
    <mergeCell ref="J2:O2"/>
    <mergeCell ref="D3:D4"/>
    <mergeCell ref="E3:E4"/>
    <mergeCell ref="J3:J4"/>
    <mergeCell ref="K3:K4"/>
    <mergeCell ref="F3:I3"/>
    <mergeCell ref="L3:O3"/>
    <mergeCell ref="R2:R4"/>
    <mergeCell ref="Q2:Q4"/>
    <mergeCell ref="A1:A4"/>
    <mergeCell ref="B1:O1"/>
    <mergeCell ref="S1:S4"/>
    <mergeCell ref="B3:B4"/>
    <mergeCell ref="C3:C4"/>
    <mergeCell ref="B2:I2"/>
    <mergeCell ref="P2:P4"/>
    <mergeCell ref="P1:R1"/>
  </mergeCells>
  <printOptions/>
  <pageMargins left="0.1968503937007874" right="0.1968503937007874" top="0.9055118110236221" bottom="0.5511811023622047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2016. évi főbb kiadásai jogcím-csoportonként és feladatonként&amp;R&amp;"Book Antiqua,Félkövér"8.sz. melléklet
ezer Ft</oddHeader>
    <oddFooter>&amp;C&amp;P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13" customWidth="1"/>
    <col min="8" max="8" width="11.851562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7.140625" style="1" customWidth="1"/>
    <col min="14" max="16384" width="9.140625" style="1" customWidth="1"/>
  </cols>
  <sheetData>
    <row r="1" spans="1:13" ht="16.5" customHeight="1">
      <c r="A1" s="680" t="s">
        <v>4</v>
      </c>
      <c r="B1" s="691" t="s">
        <v>8</v>
      </c>
      <c r="C1" s="691"/>
      <c r="D1" s="691"/>
      <c r="E1" s="691"/>
      <c r="F1" s="691"/>
      <c r="G1" s="691"/>
      <c r="H1" s="691" t="s">
        <v>13</v>
      </c>
      <c r="I1" s="691"/>
      <c r="J1" s="691"/>
      <c r="K1" s="686" t="s">
        <v>9</v>
      </c>
      <c r="L1" s="686" t="s">
        <v>5</v>
      </c>
      <c r="M1" s="683" t="s">
        <v>350</v>
      </c>
    </row>
    <row r="2" spans="1:13" ht="31.5" customHeight="1">
      <c r="A2" s="681"/>
      <c r="B2" s="687" t="s">
        <v>0</v>
      </c>
      <c r="C2" s="687" t="s">
        <v>308</v>
      </c>
      <c r="D2" s="687" t="s">
        <v>10</v>
      </c>
      <c r="E2" s="687" t="s">
        <v>225</v>
      </c>
      <c r="F2" s="689" t="s">
        <v>7</v>
      </c>
      <c r="G2" s="690"/>
      <c r="H2" s="687" t="s">
        <v>102</v>
      </c>
      <c r="I2" s="687" t="s">
        <v>11</v>
      </c>
      <c r="J2" s="687" t="s">
        <v>293</v>
      </c>
      <c r="K2" s="687"/>
      <c r="L2" s="687"/>
      <c r="M2" s="684"/>
    </row>
    <row r="3" spans="1:13" ht="51.75" customHeight="1" thickBot="1">
      <c r="A3" s="682"/>
      <c r="B3" s="692"/>
      <c r="C3" s="692"/>
      <c r="D3" s="692"/>
      <c r="E3" s="692"/>
      <c r="F3" s="37" t="s">
        <v>309</v>
      </c>
      <c r="G3" s="37" t="s">
        <v>310</v>
      </c>
      <c r="H3" s="692"/>
      <c r="I3" s="692"/>
      <c r="J3" s="692"/>
      <c r="K3" s="692"/>
      <c r="L3" s="688"/>
      <c r="M3" s="685"/>
    </row>
    <row r="4" spans="1:13" ht="17.25" thickBot="1">
      <c r="A4" s="30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1">
        <v>10</v>
      </c>
      <c r="K4" s="496">
        <v>11</v>
      </c>
      <c r="L4" s="585">
        <v>12</v>
      </c>
      <c r="M4" s="586">
        <v>13</v>
      </c>
    </row>
    <row r="5" spans="1:13" ht="28.5">
      <c r="A5" s="11" t="s">
        <v>221</v>
      </c>
      <c r="B5" s="26">
        <v>189873</v>
      </c>
      <c r="C5" s="26">
        <v>53550</v>
      </c>
      <c r="D5" s="26">
        <v>60664</v>
      </c>
      <c r="E5" s="26">
        <v>0</v>
      </c>
      <c r="F5" s="26">
        <v>0</v>
      </c>
      <c r="G5" s="26">
        <v>0</v>
      </c>
      <c r="H5" s="26">
        <v>13432</v>
      </c>
      <c r="I5" s="26">
        <v>195</v>
      </c>
      <c r="J5" s="28">
        <v>2833</v>
      </c>
      <c r="K5" s="27">
        <f>SUM(B5:J5)</f>
        <v>320547</v>
      </c>
      <c r="L5" s="26">
        <v>51</v>
      </c>
      <c r="M5" s="488">
        <v>0</v>
      </c>
    </row>
    <row r="6" spans="1:13" ht="15">
      <c r="A6" s="12" t="s">
        <v>90</v>
      </c>
      <c r="B6" s="26">
        <v>143030</v>
      </c>
      <c r="C6" s="26">
        <v>38618</v>
      </c>
      <c r="D6" s="26">
        <v>0</v>
      </c>
      <c r="E6" s="26"/>
      <c r="F6" s="26"/>
      <c r="G6" s="26"/>
      <c r="H6" s="26">
        <v>12924</v>
      </c>
      <c r="I6" s="26"/>
      <c r="J6" s="28">
        <v>0</v>
      </c>
      <c r="K6" s="27">
        <f>SUM(B6:J6)</f>
        <v>194572</v>
      </c>
      <c r="L6" s="28">
        <v>42.09</v>
      </c>
      <c r="M6" s="489">
        <v>0</v>
      </c>
    </row>
    <row r="7" spans="1:15" s="8" customFormat="1" ht="28.5">
      <c r="A7" s="184" t="s">
        <v>224</v>
      </c>
      <c r="B7" s="28">
        <v>272993</v>
      </c>
      <c r="C7" s="28">
        <v>78286</v>
      </c>
      <c r="D7" s="28">
        <v>37661</v>
      </c>
      <c r="E7" s="28"/>
      <c r="F7" s="28"/>
      <c r="G7" s="28"/>
      <c r="H7" s="28">
        <v>3675</v>
      </c>
      <c r="I7" s="28">
        <v>3969</v>
      </c>
      <c r="J7" s="28"/>
      <c r="K7" s="552">
        <f aca="true" t="shared" si="0" ref="K7:K21">SUM(B7:I7)</f>
        <v>396584</v>
      </c>
      <c r="L7" s="28">
        <v>94</v>
      </c>
      <c r="M7" s="490">
        <v>0</v>
      </c>
      <c r="O7" s="1"/>
    </row>
    <row r="8" spans="1:15" s="8" customFormat="1" ht="15">
      <c r="A8" s="12" t="s">
        <v>90</v>
      </c>
      <c r="B8" s="28">
        <v>272993</v>
      </c>
      <c r="C8" s="28">
        <v>78286</v>
      </c>
      <c r="D8" s="28">
        <v>37661</v>
      </c>
      <c r="E8" s="28"/>
      <c r="F8" s="28"/>
      <c r="G8" s="28"/>
      <c r="H8" s="28">
        <v>0</v>
      </c>
      <c r="I8" s="28">
        <v>0</v>
      </c>
      <c r="J8" s="28"/>
      <c r="K8" s="552">
        <f t="shared" si="0"/>
        <v>388940</v>
      </c>
      <c r="L8" s="28">
        <v>93</v>
      </c>
      <c r="M8" s="490">
        <v>0</v>
      </c>
      <c r="O8" s="1"/>
    </row>
    <row r="9" spans="1:13" ht="30">
      <c r="A9" s="185" t="s">
        <v>79</v>
      </c>
      <c r="B9" s="28">
        <v>34106</v>
      </c>
      <c r="C9" s="28">
        <v>9919</v>
      </c>
      <c r="D9" s="28">
        <v>104941</v>
      </c>
      <c r="E9" s="28"/>
      <c r="F9" s="28"/>
      <c r="G9" s="28"/>
      <c r="H9" s="28">
        <v>500</v>
      </c>
      <c r="I9" s="28"/>
      <c r="J9" s="28"/>
      <c r="K9" s="552">
        <f t="shared" si="0"/>
        <v>149466</v>
      </c>
      <c r="L9" s="28">
        <v>13</v>
      </c>
      <c r="M9" s="489">
        <v>2</v>
      </c>
    </row>
    <row r="10" spans="1:13" ht="15">
      <c r="A10" s="12" t="s">
        <v>90</v>
      </c>
      <c r="B10" s="29">
        <v>22107</v>
      </c>
      <c r="C10" s="29">
        <v>6679</v>
      </c>
      <c r="D10" s="29">
        <v>59751</v>
      </c>
      <c r="E10" s="29"/>
      <c r="F10" s="29"/>
      <c r="G10" s="29"/>
      <c r="H10" s="29"/>
      <c r="I10" s="29"/>
      <c r="J10" s="29"/>
      <c r="K10" s="552">
        <f t="shared" si="0"/>
        <v>88537</v>
      </c>
      <c r="L10" s="28">
        <v>7</v>
      </c>
      <c r="M10" s="489">
        <v>0</v>
      </c>
    </row>
    <row r="11" spans="1:13" ht="15">
      <c r="A11" s="184" t="s">
        <v>80</v>
      </c>
      <c r="B11" s="29">
        <v>25855</v>
      </c>
      <c r="C11" s="29">
        <v>6981</v>
      </c>
      <c r="D11" s="29">
        <v>14900</v>
      </c>
      <c r="E11" s="29">
        <v>0</v>
      </c>
      <c r="F11" s="29">
        <v>0</v>
      </c>
      <c r="G11" s="29">
        <v>0</v>
      </c>
      <c r="H11" s="29">
        <v>950</v>
      </c>
      <c r="I11" s="29">
        <v>250</v>
      </c>
      <c r="J11" s="29"/>
      <c r="K11" s="552">
        <f t="shared" si="0"/>
        <v>48936</v>
      </c>
      <c r="L11" s="28">
        <v>11</v>
      </c>
      <c r="M11" s="489">
        <v>0</v>
      </c>
    </row>
    <row r="12" spans="1:13" ht="15">
      <c r="A12" s="12" t="s">
        <v>90</v>
      </c>
      <c r="B12" s="29">
        <v>25855</v>
      </c>
      <c r="C12" s="29">
        <v>6981</v>
      </c>
      <c r="D12" s="29">
        <v>14900</v>
      </c>
      <c r="E12" s="29"/>
      <c r="F12" s="29"/>
      <c r="G12" s="29"/>
      <c r="H12" s="29">
        <v>0</v>
      </c>
      <c r="I12" s="29">
        <v>0</v>
      </c>
      <c r="J12" s="29"/>
      <c r="K12" s="552">
        <f t="shared" si="0"/>
        <v>47736</v>
      </c>
      <c r="L12" s="28">
        <v>11</v>
      </c>
      <c r="M12" s="489">
        <v>0</v>
      </c>
    </row>
    <row r="13" spans="1:13" ht="30">
      <c r="A13" s="184" t="s">
        <v>81</v>
      </c>
      <c r="B13" s="28">
        <v>55223</v>
      </c>
      <c r="C13" s="28">
        <v>14693</v>
      </c>
      <c r="D13" s="28">
        <v>91161</v>
      </c>
      <c r="E13" s="28"/>
      <c r="F13" s="28"/>
      <c r="G13" s="28"/>
      <c r="H13" s="28"/>
      <c r="I13" s="28"/>
      <c r="J13" s="28"/>
      <c r="K13" s="552">
        <f t="shared" si="0"/>
        <v>161077</v>
      </c>
      <c r="L13" s="28">
        <v>19</v>
      </c>
      <c r="M13" s="489">
        <v>0</v>
      </c>
    </row>
    <row r="14" spans="1:13" ht="15">
      <c r="A14" s="12" t="s">
        <v>90</v>
      </c>
      <c r="B14" s="28">
        <v>45976</v>
      </c>
      <c r="C14" s="28">
        <v>12242</v>
      </c>
      <c r="D14" s="28">
        <v>87651</v>
      </c>
      <c r="E14" s="28"/>
      <c r="F14" s="28"/>
      <c r="G14" s="28"/>
      <c r="H14" s="28"/>
      <c r="I14" s="28"/>
      <c r="J14" s="28"/>
      <c r="K14" s="552">
        <f t="shared" si="0"/>
        <v>145869</v>
      </c>
      <c r="L14" s="28">
        <v>14</v>
      </c>
      <c r="M14" s="489">
        <v>0</v>
      </c>
    </row>
    <row r="15" spans="1:13" ht="30">
      <c r="A15" s="184" t="s">
        <v>82</v>
      </c>
      <c r="B15" s="28">
        <v>107369</v>
      </c>
      <c r="C15" s="28">
        <v>30530</v>
      </c>
      <c r="D15" s="28">
        <v>94028</v>
      </c>
      <c r="E15" s="28">
        <v>80</v>
      </c>
      <c r="F15" s="28"/>
      <c r="G15" s="28"/>
      <c r="H15" s="28">
        <v>2236</v>
      </c>
      <c r="I15" s="28">
        <v>635</v>
      </c>
      <c r="J15" s="28"/>
      <c r="K15" s="552">
        <f t="shared" si="0"/>
        <v>234878</v>
      </c>
      <c r="L15" s="28">
        <v>54</v>
      </c>
      <c r="M15" s="489">
        <v>6</v>
      </c>
    </row>
    <row r="16" spans="1:13" ht="15">
      <c r="A16" s="12" t="s">
        <v>90</v>
      </c>
      <c r="B16" s="28">
        <v>38238</v>
      </c>
      <c r="C16" s="28">
        <v>11204</v>
      </c>
      <c r="D16" s="28">
        <v>16739</v>
      </c>
      <c r="E16" s="28">
        <v>0</v>
      </c>
      <c r="F16" s="28"/>
      <c r="G16" s="28"/>
      <c r="H16" s="28">
        <v>635</v>
      </c>
      <c r="I16" s="28">
        <v>635</v>
      </c>
      <c r="J16" s="29"/>
      <c r="K16" s="552">
        <f t="shared" si="0"/>
        <v>67451</v>
      </c>
      <c r="L16" s="28">
        <v>21</v>
      </c>
      <c r="M16" s="489">
        <v>0</v>
      </c>
    </row>
    <row r="17" spans="1:13" ht="15">
      <c r="A17" s="184" t="s">
        <v>83</v>
      </c>
      <c r="B17" s="28">
        <v>27980</v>
      </c>
      <c r="C17" s="28">
        <v>8136</v>
      </c>
      <c r="D17" s="28">
        <v>21354</v>
      </c>
      <c r="E17" s="28"/>
      <c r="F17" s="28"/>
      <c r="G17" s="28"/>
      <c r="H17" s="28">
        <v>0</v>
      </c>
      <c r="I17" s="28">
        <v>250</v>
      </c>
      <c r="J17" s="29"/>
      <c r="K17" s="552">
        <f t="shared" si="0"/>
        <v>57720</v>
      </c>
      <c r="L17" s="553">
        <v>14</v>
      </c>
      <c r="M17" s="489">
        <v>3</v>
      </c>
    </row>
    <row r="18" spans="1:13" ht="30">
      <c r="A18" s="184" t="s">
        <v>379</v>
      </c>
      <c r="B18" s="28">
        <v>20812</v>
      </c>
      <c r="C18" s="28">
        <v>5434</v>
      </c>
      <c r="D18" s="28">
        <v>7195</v>
      </c>
      <c r="E18" s="28"/>
      <c r="F18" s="28"/>
      <c r="G18" s="28"/>
      <c r="H18" s="28">
        <v>1100</v>
      </c>
      <c r="I18" s="28"/>
      <c r="J18" s="29"/>
      <c r="K18" s="552">
        <f t="shared" si="0"/>
        <v>34541</v>
      </c>
      <c r="L18" s="28">
        <v>11</v>
      </c>
      <c r="M18" s="489">
        <v>1</v>
      </c>
    </row>
    <row r="19" spans="1:13" ht="15">
      <c r="A19" s="12" t="s">
        <v>90</v>
      </c>
      <c r="B19" s="28">
        <v>20812</v>
      </c>
      <c r="C19" s="28">
        <v>5434</v>
      </c>
      <c r="D19" s="28">
        <v>7195</v>
      </c>
      <c r="E19" s="28"/>
      <c r="F19" s="28"/>
      <c r="G19" s="28"/>
      <c r="H19" s="28">
        <v>1100</v>
      </c>
      <c r="I19" s="28"/>
      <c r="J19" s="29"/>
      <c r="K19" s="552">
        <f t="shared" si="0"/>
        <v>34541</v>
      </c>
      <c r="L19" s="28">
        <v>11</v>
      </c>
      <c r="M19" s="489"/>
    </row>
    <row r="20" spans="1:13" ht="28.5">
      <c r="A20" s="184" t="s">
        <v>84</v>
      </c>
      <c r="B20" s="28">
        <v>288713</v>
      </c>
      <c r="C20" s="28">
        <v>82276</v>
      </c>
      <c r="D20" s="28">
        <v>534812</v>
      </c>
      <c r="E20" s="28">
        <v>21300</v>
      </c>
      <c r="F20" s="28"/>
      <c r="G20" s="28"/>
      <c r="H20" s="28">
        <v>5810</v>
      </c>
      <c r="I20" s="28">
        <v>17790</v>
      </c>
      <c r="J20" s="28">
        <v>0</v>
      </c>
      <c r="K20" s="552">
        <f>SUM(B20:J20)</f>
        <v>950701</v>
      </c>
      <c r="L20" s="28">
        <v>142</v>
      </c>
      <c r="M20" s="489">
        <v>0</v>
      </c>
    </row>
    <row r="21" spans="1:13" ht="15.75" thickBot="1">
      <c r="A21" s="468" t="s">
        <v>90</v>
      </c>
      <c r="B21" s="469">
        <v>95275</v>
      </c>
      <c r="C21" s="469">
        <v>25724</v>
      </c>
      <c r="D21" s="469">
        <v>194944</v>
      </c>
      <c r="E21" s="469">
        <v>21300</v>
      </c>
      <c r="F21" s="469"/>
      <c r="G21" s="469"/>
      <c r="H21" s="469">
        <v>5810</v>
      </c>
      <c r="I21" s="469">
        <v>6990</v>
      </c>
      <c r="J21" s="469"/>
      <c r="K21" s="208">
        <f t="shared" si="0"/>
        <v>350043</v>
      </c>
      <c r="L21" s="521">
        <v>142</v>
      </c>
      <c r="M21" s="491">
        <v>0</v>
      </c>
    </row>
    <row r="22" spans="1:13" s="10" customFormat="1" ht="30">
      <c r="A22" s="204" t="s">
        <v>71</v>
      </c>
      <c r="B22" s="205">
        <f>SUM(B5+B7+B9+B11+B13+B15+B17+B20+B18)</f>
        <v>1022924</v>
      </c>
      <c r="C22" s="205">
        <f aca="true" t="shared" si="1" ref="C22:L22">SUM(C5+C7+C9+C11+C13+C15+C17+C20+C18)</f>
        <v>289805</v>
      </c>
      <c r="D22" s="205">
        <f t="shared" si="1"/>
        <v>966716</v>
      </c>
      <c r="E22" s="205">
        <f t="shared" si="1"/>
        <v>21380</v>
      </c>
      <c r="F22" s="205">
        <f t="shared" si="1"/>
        <v>0</v>
      </c>
      <c r="G22" s="205">
        <f t="shared" si="1"/>
        <v>0</v>
      </c>
      <c r="H22" s="205">
        <f t="shared" si="1"/>
        <v>27703</v>
      </c>
      <c r="I22" s="205">
        <f t="shared" si="1"/>
        <v>23089</v>
      </c>
      <c r="J22" s="205">
        <f t="shared" si="1"/>
        <v>2833</v>
      </c>
      <c r="K22" s="205">
        <f t="shared" si="1"/>
        <v>2354450</v>
      </c>
      <c r="L22" s="205">
        <f t="shared" si="1"/>
        <v>409</v>
      </c>
      <c r="M22" s="547">
        <f>SUM(M5+M7+M9+M11+M13+M15+M17+M20+M18)</f>
        <v>12</v>
      </c>
    </row>
    <row r="23" spans="1:13" s="2" customFormat="1" ht="15.75" thickBot="1">
      <c r="A23" s="494" t="s">
        <v>90</v>
      </c>
      <c r="B23" s="200">
        <f>SUM(B6+B8+B10+B12+B14+B16+B21+B19)</f>
        <v>664286</v>
      </c>
      <c r="C23" s="200">
        <f aca="true" t="shared" si="2" ref="C23:K23">SUM(C6+C8+C10+C12+C14+C16+C21+C19)</f>
        <v>185168</v>
      </c>
      <c r="D23" s="200">
        <f t="shared" si="2"/>
        <v>418841</v>
      </c>
      <c r="E23" s="200">
        <f t="shared" si="2"/>
        <v>21300</v>
      </c>
      <c r="F23" s="200">
        <f t="shared" si="2"/>
        <v>0</v>
      </c>
      <c r="G23" s="200">
        <f t="shared" si="2"/>
        <v>0</v>
      </c>
      <c r="H23" s="200">
        <f t="shared" si="2"/>
        <v>20469</v>
      </c>
      <c r="I23" s="200">
        <f t="shared" si="2"/>
        <v>7625</v>
      </c>
      <c r="J23" s="200">
        <f t="shared" si="2"/>
        <v>0</v>
      </c>
      <c r="K23" s="200">
        <f t="shared" si="2"/>
        <v>1317689</v>
      </c>
      <c r="L23" s="200">
        <f>SUM(L6+L8+L10+L12+L14+L16+L21)</f>
        <v>330.09000000000003</v>
      </c>
      <c r="M23" s="495">
        <f>SUM(M6+M8+M10+M12+M14+M16+M21)</f>
        <v>0</v>
      </c>
    </row>
    <row r="24" spans="1:13" s="2" customFormat="1" ht="15.75" thickBot="1">
      <c r="A24" s="492" t="s">
        <v>91</v>
      </c>
      <c r="B24" s="208">
        <f>B22-B23</f>
        <v>358638</v>
      </c>
      <c r="C24" s="208">
        <f aca="true" t="shared" si="3" ref="C24:M24">C22-C23</f>
        <v>104637</v>
      </c>
      <c r="D24" s="208">
        <f t="shared" si="3"/>
        <v>547875</v>
      </c>
      <c r="E24" s="208">
        <f t="shared" si="3"/>
        <v>80</v>
      </c>
      <c r="F24" s="208">
        <f t="shared" si="3"/>
        <v>0</v>
      </c>
      <c r="G24" s="208">
        <f t="shared" si="3"/>
        <v>0</v>
      </c>
      <c r="H24" s="208">
        <f t="shared" si="3"/>
        <v>7234</v>
      </c>
      <c r="I24" s="208">
        <f t="shared" si="3"/>
        <v>15464</v>
      </c>
      <c r="J24" s="208">
        <f t="shared" si="3"/>
        <v>2833</v>
      </c>
      <c r="K24" s="208">
        <f t="shared" si="3"/>
        <v>1036761</v>
      </c>
      <c r="L24" s="493">
        <f t="shared" si="3"/>
        <v>78.90999999999997</v>
      </c>
      <c r="M24" s="497">
        <f t="shared" si="3"/>
        <v>12</v>
      </c>
    </row>
  </sheetData>
  <sheetProtection/>
  <mergeCells count="14"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  <mergeCell ref="B2:B3"/>
    <mergeCell ref="C2:C3"/>
    <mergeCell ref="D2:D3"/>
    <mergeCell ref="E2:E3"/>
  </mergeCells>
  <printOptions/>
  <pageMargins left="0.5118110236220472" right="0.15748031496062992" top="0.7874015748031497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2016. évi főbb kiadásai jogcím-csoportonként&amp;R&amp;"Book Antiqua,Félkövér"&amp;11 9. sz.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Tóth Eszter</cp:lastModifiedBy>
  <cp:lastPrinted>2016-01-28T14:08:52Z</cp:lastPrinted>
  <dcterms:created xsi:type="dcterms:W3CDTF">2011-12-13T08:40:14Z</dcterms:created>
  <dcterms:modified xsi:type="dcterms:W3CDTF">2016-01-28T14:09:31Z</dcterms:modified>
  <cp:category/>
  <cp:version/>
  <cp:contentType/>
  <cp:contentStatus/>
</cp:coreProperties>
</file>