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ndeletek\Zárszámadási rendelet 2015\"/>
    </mc:Choice>
  </mc:AlternateContent>
  <bookViews>
    <workbookView xWindow="240" yWindow="60" windowWidth="8475" windowHeight="5895" firstSheet="5" activeTab="9"/>
  </bookViews>
  <sheets>
    <sheet name="1. bevétel" sheetId="33" r:id="rId1"/>
    <sheet name="Munka1" sheetId="55" state="hidden" r:id="rId2"/>
    <sheet name="1.1 Önkormányzat" sheetId="34" r:id="rId3"/>
    <sheet name="1.2 Polgárm." sheetId="25" r:id="rId4"/>
    <sheet name="1.3 Óvoda" sheetId="22" r:id="rId5"/>
    <sheet name="1.4 Gondozási" sheetId="18" r:id="rId6"/>
    <sheet name="1.5 Műv. ház" sheetId="24" r:id="rId7"/>
    <sheet name="1.1-1.5 Bevétel összesen" sheetId="27" r:id="rId8"/>
    <sheet name="2.kiadás" sheetId="5" r:id="rId9"/>
    <sheet name="2.1-2.5. melléklet" sheetId="17" r:id="rId10"/>
    <sheet name="3. felhalmozás" sheetId="2" r:id="rId11"/>
    <sheet name="4.felújítás" sheetId="3" r:id="rId12"/>
    <sheet name="5. támogatás" sheetId="6" r:id="rId13"/>
    <sheet name="6. segély" sheetId="7" r:id="rId14"/>
    <sheet name="6.2.ph. segély" sheetId="28" state="hidden" r:id="rId15"/>
    <sheet name="7. kötött állami" sheetId="8" r:id="rId16"/>
    <sheet name="8.bev. kiadás" sheetId="35" r:id="rId17"/>
    <sheet name="9.létszám" sheetId="12" r:id="rId18"/>
    <sheet name="10.közvetett tám" sheetId="39" r:id="rId19"/>
    <sheet name="11. hitel" sheetId="42" r:id="rId20"/>
    <sheet name="12. köt és önként váll." sheetId="43" r:id="rId21"/>
    <sheet name="13. finanszíroz" sheetId="41" r:id="rId22"/>
    <sheet name="14. maradvány" sheetId="52" r:id="rId23"/>
    <sheet name="15. mérleg" sheetId="53" r:id="rId24"/>
    <sheet name="16. eredmény" sheetId="54" r:id="rId25"/>
    <sheet name="17. Uniós" sheetId="51" r:id="rId26"/>
    <sheet name="18. gazd. társ." sheetId="47" r:id="rId27"/>
  </sheets>
  <definedNames>
    <definedName name="_xlnm.Print_Titles" localSheetId="8">'2.kiadás'!$4:$5</definedName>
    <definedName name="_xlnm.Print_Area" localSheetId="0">'1. bevétel'!$A$1:$E$42</definedName>
    <definedName name="_xlnm.Print_Area" localSheetId="26">'18. gazd. társ.'!$A$1:$D$36</definedName>
    <definedName name="_xlnm.Print_Area" localSheetId="9">'2.1-2.5. melléklet'!$A$1:$DV$23</definedName>
    <definedName name="_xlnm.Print_Area" localSheetId="16">'8.bev. kiadás'!$A$1:$E$68</definedName>
  </definedNames>
  <calcPr calcId="152511"/>
</workbook>
</file>

<file path=xl/calcChain.xml><?xml version="1.0" encoding="utf-8"?>
<calcChain xmlns="http://schemas.openxmlformats.org/spreadsheetml/2006/main">
  <c r="I25" i="2" l="1"/>
  <c r="H25" i="2"/>
  <c r="G25" i="2"/>
  <c r="F25" i="2"/>
  <c r="E25" i="2"/>
  <c r="D25" i="2"/>
  <c r="C25" i="2"/>
  <c r="E21" i="3"/>
  <c r="X10" i="17" l="1"/>
  <c r="BS10" i="17"/>
  <c r="E7" i="51" l="1"/>
  <c r="C7" i="51"/>
  <c r="D7" i="51"/>
  <c r="F7" i="51" l="1"/>
  <c r="E26" i="54"/>
  <c r="D26" i="54"/>
  <c r="C35" i="53"/>
  <c r="C68" i="35" l="1"/>
  <c r="C60" i="35"/>
  <c r="B60" i="35"/>
  <c r="E9" i="35"/>
  <c r="E10" i="35"/>
  <c r="C19" i="35"/>
  <c r="E11" i="35"/>
  <c r="E12" i="35"/>
  <c r="E13" i="35"/>
  <c r="E14" i="35"/>
  <c r="E15" i="35"/>
  <c r="E16" i="35"/>
  <c r="B19" i="35"/>
  <c r="D19" i="35"/>
  <c r="E21" i="35"/>
  <c r="E22" i="35"/>
  <c r="E23" i="35"/>
  <c r="B25" i="35"/>
  <c r="C25" i="35"/>
  <c r="D25" i="35"/>
  <c r="E27" i="35"/>
  <c r="E29" i="35"/>
  <c r="E30" i="35"/>
  <c r="C31" i="35"/>
  <c r="D31" i="35"/>
  <c r="E31" i="35" s="1"/>
  <c r="E33" i="35"/>
  <c r="E41" i="35"/>
  <c r="E42" i="35"/>
  <c r="D54" i="35"/>
  <c r="E43" i="35"/>
  <c r="E44" i="35"/>
  <c r="E45" i="35"/>
  <c r="E46" i="35"/>
  <c r="B52" i="35"/>
  <c r="B54" i="35" s="1"/>
  <c r="C52" i="35"/>
  <c r="C54" i="35" s="1"/>
  <c r="D52" i="35"/>
  <c r="E56" i="35"/>
  <c r="E57" i="35"/>
  <c r="E58" i="35"/>
  <c r="D60" i="35"/>
  <c r="E62" i="35"/>
  <c r="B65" i="35"/>
  <c r="B66" i="35" s="1"/>
  <c r="C65" i="35"/>
  <c r="D65" i="35"/>
  <c r="D66" i="35" s="1"/>
  <c r="E65" i="35"/>
  <c r="E13" i="8"/>
  <c r="F13" i="8" s="1"/>
  <c r="D13" i="8"/>
  <c r="C13" i="8"/>
  <c r="F12" i="8"/>
  <c r="F11" i="8"/>
  <c r="F10" i="8"/>
  <c r="C66" i="35" l="1"/>
  <c r="E66" i="35" s="1"/>
  <c r="E60" i="35"/>
  <c r="D32" i="35"/>
  <c r="E25" i="35"/>
  <c r="C32" i="35"/>
  <c r="B32" i="35"/>
  <c r="B34" i="35"/>
  <c r="C34" i="35"/>
  <c r="E19" i="35"/>
  <c r="D68" i="35"/>
  <c r="E54" i="35"/>
  <c r="B68" i="35"/>
  <c r="D34" i="35"/>
  <c r="E13" i="7"/>
  <c r="E32" i="35" l="1"/>
  <c r="E34" i="35"/>
  <c r="E68" i="35"/>
  <c r="C25" i="7"/>
  <c r="E24" i="7"/>
  <c r="E25" i="7" s="1"/>
  <c r="D24" i="7"/>
  <c r="C24" i="7"/>
  <c r="D13" i="7"/>
  <c r="C13" i="7"/>
  <c r="F12" i="7"/>
  <c r="F11" i="7"/>
  <c r="F10" i="7"/>
  <c r="F9" i="7"/>
  <c r="F8" i="7"/>
  <c r="C26" i="6"/>
  <c r="E13" i="6"/>
  <c r="D13" i="6"/>
  <c r="C13" i="6"/>
  <c r="E8" i="6"/>
  <c r="D8" i="6"/>
  <c r="C8" i="6"/>
  <c r="D26" i="6" l="1"/>
  <c r="D25" i="7"/>
  <c r="F13" i="7"/>
  <c r="E26" i="6"/>
  <c r="D21" i="3" l="1"/>
  <c r="C21" i="3"/>
  <c r="O8" i="18" l="1"/>
  <c r="N8" i="18"/>
  <c r="AI19" i="34"/>
  <c r="AI18" i="34"/>
  <c r="AI17" i="34"/>
  <c r="AI16" i="34"/>
  <c r="AI15" i="34"/>
  <c r="AI13" i="34"/>
  <c r="AI12" i="34"/>
  <c r="AI11" i="34"/>
  <c r="AI10" i="34"/>
  <c r="AI9" i="34"/>
  <c r="AI8" i="34"/>
  <c r="AI7" i="34"/>
  <c r="AH19" i="34"/>
  <c r="AH18" i="34"/>
  <c r="AH17" i="34"/>
  <c r="AH16" i="34"/>
  <c r="AH15" i="34"/>
  <c r="AH13" i="34"/>
  <c r="AH12" i="34"/>
  <c r="AH11" i="34"/>
  <c r="AH10" i="34"/>
  <c r="AH9" i="34"/>
  <c r="AH8" i="34"/>
  <c r="AH7" i="34"/>
  <c r="AF14" i="34"/>
  <c r="AF20" i="34" s="1"/>
  <c r="AG14" i="34"/>
  <c r="AG20" i="34" s="1"/>
  <c r="AD14" i="34"/>
  <c r="AD20" i="34" s="1"/>
  <c r="AE14" i="34"/>
  <c r="AE20" i="34" s="1"/>
  <c r="C46" i="5" l="1"/>
  <c r="B9" i="33" l="1"/>
  <c r="E14" i="33"/>
  <c r="C9" i="33" l="1"/>
  <c r="D9" i="33"/>
  <c r="B17" i="33"/>
  <c r="C17" i="33"/>
  <c r="D17" i="33"/>
  <c r="B22" i="33"/>
  <c r="C22" i="33"/>
  <c r="D22" i="33"/>
  <c r="B29" i="33"/>
  <c r="C29" i="33"/>
  <c r="D29" i="33"/>
  <c r="B36" i="33"/>
  <c r="B39" i="33"/>
  <c r="C39" i="33"/>
  <c r="D39" i="33"/>
  <c r="B8" i="33" l="1"/>
  <c r="B42" i="33" s="1"/>
  <c r="D8" i="33"/>
  <c r="D42" i="33" s="1"/>
  <c r="C8" i="33"/>
  <c r="C42" i="33" s="1"/>
  <c r="H4" i="54"/>
  <c r="H5" i="54"/>
  <c r="H6" i="54"/>
  <c r="C7" i="54"/>
  <c r="D7" i="54"/>
  <c r="E7" i="54"/>
  <c r="F7" i="54"/>
  <c r="G7" i="54"/>
  <c r="H8" i="54"/>
  <c r="H9" i="54"/>
  <c r="H11" i="54"/>
  <c r="H12" i="54"/>
  <c r="H13" i="54"/>
  <c r="C14" i="54"/>
  <c r="D14" i="54"/>
  <c r="E14" i="54"/>
  <c r="F14" i="54"/>
  <c r="G14" i="54"/>
  <c r="H15" i="54"/>
  <c r="H16" i="54"/>
  <c r="H17" i="54"/>
  <c r="H18" i="54"/>
  <c r="C19" i="54"/>
  <c r="D19" i="54"/>
  <c r="E19" i="54"/>
  <c r="F19" i="54"/>
  <c r="G19" i="54"/>
  <c r="H20" i="54"/>
  <c r="H21" i="54"/>
  <c r="H22" i="54"/>
  <c r="C23" i="54"/>
  <c r="D23" i="54"/>
  <c r="E23" i="54"/>
  <c r="F23" i="54"/>
  <c r="G23" i="54"/>
  <c r="H24" i="54"/>
  <c r="H25" i="54"/>
  <c r="H27" i="54"/>
  <c r="H28" i="54"/>
  <c r="H29" i="54"/>
  <c r="H30" i="54"/>
  <c r="C31" i="54"/>
  <c r="D31" i="54"/>
  <c r="E31" i="54"/>
  <c r="F31" i="54"/>
  <c r="G31" i="54"/>
  <c r="H32" i="54"/>
  <c r="H33" i="54"/>
  <c r="H34" i="54"/>
  <c r="H35" i="54"/>
  <c r="C36" i="54"/>
  <c r="D36" i="54"/>
  <c r="E37" i="54"/>
  <c r="F36" i="54"/>
  <c r="G36" i="54"/>
  <c r="G37" i="54" s="1"/>
  <c r="D37" i="54"/>
  <c r="H39" i="54"/>
  <c r="H40" i="54"/>
  <c r="C41" i="54"/>
  <c r="C43" i="54" s="1"/>
  <c r="D41" i="54"/>
  <c r="H41" i="54" s="1"/>
  <c r="H42" i="54"/>
  <c r="D43" i="54"/>
  <c r="E43" i="54"/>
  <c r="F43" i="54"/>
  <c r="M50" i="53"/>
  <c r="L50" i="53"/>
  <c r="M49" i="53"/>
  <c r="L49" i="53"/>
  <c r="M48" i="53"/>
  <c r="L48" i="53"/>
  <c r="K47" i="53"/>
  <c r="J47" i="53"/>
  <c r="I47" i="53"/>
  <c r="H47" i="53"/>
  <c r="G47" i="53"/>
  <c r="F47" i="53"/>
  <c r="E47" i="53"/>
  <c r="D47" i="53"/>
  <c r="C47" i="53"/>
  <c r="M47" i="53" s="1"/>
  <c r="B47" i="53"/>
  <c r="M46" i="53"/>
  <c r="L46" i="53"/>
  <c r="M45" i="53"/>
  <c r="L45" i="53"/>
  <c r="M44" i="53"/>
  <c r="L44" i="53"/>
  <c r="K43" i="53"/>
  <c r="K51" i="53" s="1"/>
  <c r="J43" i="53"/>
  <c r="J51" i="53" s="1"/>
  <c r="I43" i="53"/>
  <c r="I51" i="53" s="1"/>
  <c r="H43" i="53"/>
  <c r="H51" i="53" s="1"/>
  <c r="G43" i="53"/>
  <c r="G51" i="53" s="1"/>
  <c r="F43" i="53"/>
  <c r="F51" i="53" s="1"/>
  <c r="E43" i="53"/>
  <c r="E51" i="53" s="1"/>
  <c r="D43" i="53"/>
  <c r="D51" i="53" s="1"/>
  <c r="C43" i="53"/>
  <c r="B43" i="53"/>
  <c r="B51" i="53" s="1"/>
  <c r="M42" i="53"/>
  <c r="L42" i="53"/>
  <c r="M41" i="53"/>
  <c r="L41" i="53"/>
  <c r="M40" i="53"/>
  <c r="L40" i="53"/>
  <c r="M39" i="53"/>
  <c r="L39" i="53"/>
  <c r="M38" i="53"/>
  <c r="L38" i="53"/>
  <c r="M34" i="53"/>
  <c r="L34" i="53"/>
  <c r="M33" i="53"/>
  <c r="L33" i="53"/>
  <c r="K32" i="53"/>
  <c r="J32" i="53"/>
  <c r="I32" i="53"/>
  <c r="H32" i="53"/>
  <c r="G32" i="53"/>
  <c r="F32" i="53"/>
  <c r="E32" i="53"/>
  <c r="D32" i="53"/>
  <c r="C31" i="53"/>
  <c r="C32" i="53" s="1"/>
  <c r="B31" i="53"/>
  <c r="B32" i="53" s="1"/>
  <c r="M30" i="53"/>
  <c r="L30" i="53"/>
  <c r="M29" i="53"/>
  <c r="L29" i="53"/>
  <c r="M28" i="53"/>
  <c r="L28" i="53"/>
  <c r="K27" i="53"/>
  <c r="J27" i="53"/>
  <c r="I27" i="53"/>
  <c r="H27" i="53"/>
  <c r="G27" i="53"/>
  <c r="F27" i="53"/>
  <c r="E27" i="53"/>
  <c r="D27" i="53"/>
  <c r="C27" i="53"/>
  <c r="B27" i="53"/>
  <c r="M26" i="53"/>
  <c r="L26" i="53"/>
  <c r="M25" i="53"/>
  <c r="L25" i="53"/>
  <c r="M24" i="53"/>
  <c r="L24" i="53"/>
  <c r="K22" i="53"/>
  <c r="J22" i="53"/>
  <c r="I22" i="53"/>
  <c r="H22" i="53"/>
  <c r="G22" i="53"/>
  <c r="F22" i="53"/>
  <c r="E22" i="53"/>
  <c r="D22" i="53"/>
  <c r="C22" i="53"/>
  <c r="B22" i="53"/>
  <c r="M20" i="53"/>
  <c r="M22" i="53" s="1"/>
  <c r="L20" i="53"/>
  <c r="L22" i="53" s="1"/>
  <c r="M18" i="53"/>
  <c r="L18" i="53"/>
  <c r="K17" i="53"/>
  <c r="J17" i="53"/>
  <c r="I17" i="53"/>
  <c r="H17" i="53"/>
  <c r="G17" i="53"/>
  <c r="F17" i="53"/>
  <c r="E17" i="53"/>
  <c r="D17" i="53"/>
  <c r="C17" i="53"/>
  <c r="B17" i="53"/>
  <c r="M15" i="53"/>
  <c r="M17" i="53" s="1"/>
  <c r="L15" i="53"/>
  <c r="L17" i="53" s="1"/>
  <c r="K14" i="53"/>
  <c r="J14" i="53"/>
  <c r="I14" i="53"/>
  <c r="H14" i="53"/>
  <c r="G14" i="53"/>
  <c r="F14" i="53"/>
  <c r="E14" i="53"/>
  <c r="D14" i="53"/>
  <c r="C14" i="53"/>
  <c r="B14" i="53"/>
  <c r="M13" i="53"/>
  <c r="L13" i="53"/>
  <c r="M12" i="53"/>
  <c r="L12" i="53"/>
  <c r="M11" i="53"/>
  <c r="L11" i="53"/>
  <c r="M10" i="53"/>
  <c r="L10" i="53"/>
  <c r="K9" i="53"/>
  <c r="J9" i="53"/>
  <c r="I9" i="53"/>
  <c r="I19" i="53" s="1"/>
  <c r="I35" i="53" s="1"/>
  <c r="H9" i="53"/>
  <c r="G9" i="53"/>
  <c r="F9" i="53"/>
  <c r="E9" i="53"/>
  <c r="D9" i="53"/>
  <c r="D19" i="53" s="1"/>
  <c r="D35" i="53" s="1"/>
  <c r="C9" i="53"/>
  <c r="B9" i="53"/>
  <c r="M7" i="53"/>
  <c r="M9" i="53" s="1"/>
  <c r="L7" i="53"/>
  <c r="L9" i="53" s="1"/>
  <c r="G23" i="52"/>
  <c r="G22" i="52"/>
  <c r="G20" i="52"/>
  <c r="G18" i="52"/>
  <c r="G17" i="52"/>
  <c r="G16" i="52"/>
  <c r="G15" i="52"/>
  <c r="G14" i="52"/>
  <c r="G13" i="52"/>
  <c r="G12" i="52"/>
  <c r="D11" i="52"/>
  <c r="D19" i="52" s="1"/>
  <c r="D21" i="52" s="1"/>
  <c r="F10" i="52"/>
  <c r="E10" i="52"/>
  <c r="D10" i="52"/>
  <c r="C10" i="52"/>
  <c r="B10" i="52"/>
  <c r="G9" i="52"/>
  <c r="G8" i="52"/>
  <c r="F7" i="52"/>
  <c r="E7" i="52"/>
  <c r="E11" i="52" s="1"/>
  <c r="E19" i="52" s="1"/>
  <c r="E21" i="52" s="1"/>
  <c r="D7" i="52"/>
  <c r="C7" i="52"/>
  <c r="B7" i="52"/>
  <c r="G6" i="52"/>
  <c r="G5" i="52"/>
  <c r="H36" i="54" l="1"/>
  <c r="G26" i="54"/>
  <c r="G38" i="54" s="1"/>
  <c r="G44" i="54" s="1"/>
  <c r="F26" i="54"/>
  <c r="H31" i="54"/>
  <c r="H23" i="54"/>
  <c r="H7" i="54"/>
  <c r="H43" i="54"/>
  <c r="C37" i="54"/>
  <c r="H19" i="54"/>
  <c r="C26" i="54"/>
  <c r="H14" i="54"/>
  <c r="H10" i="54"/>
  <c r="M27" i="53"/>
  <c r="C19" i="53"/>
  <c r="B19" i="53"/>
  <c r="B35" i="53" s="1"/>
  <c r="L14" i="53"/>
  <c r="L32" i="53"/>
  <c r="E19" i="53"/>
  <c r="E35" i="53" s="1"/>
  <c r="M14" i="53"/>
  <c r="M19" i="53" s="1"/>
  <c r="L27" i="53"/>
  <c r="G19" i="53"/>
  <c r="G35" i="53" s="1"/>
  <c r="F19" i="53"/>
  <c r="F35" i="53" s="1"/>
  <c r="K19" i="53"/>
  <c r="K35" i="53" s="1"/>
  <c r="J19" i="53"/>
  <c r="J35" i="53" s="1"/>
  <c r="L47" i="53"/>
  <c r="M43" i="53"/>
  <c r="M32" i="53"/>
  <c r="L19" i="53"/>
  <c r="H19" i="53"/>
  <c r="H35" i="53" s="1"/>
  <c r="F11" i="52"/>
  <c r="F19" i="52" s="1"/>
  <c r="F21" i="52" s="1"/>
  <c r="G7" i="52"/>
  <c r="C11" i="52"/>
  <c r="C19" i="52" s="1"/>
  <c r="C21" i="52" s="1"/>
  <c r="G10" i="52"/>
  <c r="E38" i="54"/>
  <c r="E44" i="54" s="1"/>
  <c r="F37" i="54"/>
  <c r="L51" i="53"/>
  <c r="L31" i="53"/>
  <c r="M31" i="53"/>
  <c r="C51" i="53"/>
  <c r="M51" i="53" s="1"/>
  <c r="L43" i="53"/>
  <c r="B11" i="52"/>
  <c r="H26" i="54" l="1"/>
  <c r="F38" i="54"/>
  <c r="F44" i="54" s="1"/>
  <c r="D38" i="54"/>
  <c r="D44" i="54" s="1"/>
  <c r="C38" i="54"/>
  <c r="C44" i="54" s="1"/>
  <c r="M35" i="53"/>
  <c r="L35" i="53"/>
  <c r="H37" i="54"/>
  <c r="B19" i="52"/>
  <c r="G11" i="52"/>
  <c r="L12" i="41"/>
  <c r="K13" i="41"/>
  <c r="L11" i="41"/>
  <c r="L10" i="41"/>
  <c r="L9" i="41"/>
  <c r="CM12" i="17"/>
  <c r="CM19" i="17" s="1"/>
  <c r="H38" i="54" l="1"/>
  <c r="H44" i="54"/>
  <c r="G19" i="52"/>
  <c r="B21" i="52"/>
  <c r="G21" i="52" s="1"/>
  <c r="DG13" i="17"/>
  <c r="CV13" i="17"/>
  <c r="CD13" i="17"/>
  <c r="BS9" i="17"/>
  <c r="BS8" i="17"/>
  <c r="BS13" i="17"/>
  <c r="BQ12" i="17"/>
  <c r="BQ19" i="17" s="1"/>
  <c r="BO12" i="17"/>
  <c r="BO19" i="17" s="1"/>
  <c r="X9" i="17"/>
  <c r="X8" i="17"/>
  <c r="X7" i="17"/>
  <c r="BT7" i="17"/>
  <c r="BS7" i="17"/>
  <c r="T19" i="17"/>
  <c r="D14" i="22"/>
  <c r="D17" i="25"/>
  <c r="E46" i="5"/>
  <c r="F45" i="5"/>
  <c r="F47" i="5"/>
  <c r="F54" i="5"/>
  <c r="F55" i="5"/>
  <c r="F58" i="5"/>
  <c r="F42" i="5"/>
  <c r="F7" i="5"/>
  <c r="F8" i="5"/>
  <c r="F11" i="5"/>
  <c r="F14" i="5"/>
  <c r="F15" i="5"/>
  <c r="F17" i="5"/>
  <c r="F19" i="5"/>
  <c r="F20" i="5"/>
  <c r="F21" i="5"/>
  <c r="F22" i="5"/>
  <c r="F23" i="5"/>
  <c r="F24" i="5"/>
  <c r="E15" i="33"/>
  <c r="E16" i="33"/>
  <c r="E30" i="33"/>
  <c r="E40" i="33"/>
  <c r="E41" i="33"/>
  <c r="BT13" i="17" l="1"/>
  <c r="BT9" i="17"/>
  <c r="BT8" i="17"/>
  <c r="BR12" i="17"/>
  <c r="BR19" i="17" s="1"/>
  <c r="BP12" i="17"/>
  <c r="BP19" i="17" s="1"/>
  <c r="CW13" i="17"/>
  <c r="CE13" i="17"/>
  <c r="Y8" i="17"/>
  <c r="Y7" i="17"/>
  <c r="Y9" i="17"/>
  <c r="U12" i="17"/>
  <c r="U19" i="17" s="1"/>
  <c r="D46" i="5"/>
  <c r="F46" i="5" s="1"/>
  <c r="E17" i="33"/>
  <c r="E28" i="33"/>
  <c r="X14" i="34"/>
  <c r="X20" i="34" s="1"/>
  <c r="Y14" i="34"/>
  <c r="Y20" i="34" s="1"/>
  <c r="Z14" i="34"/>
  <c r="Z20" i="34" s="1"/>
  <c r="U14" i="34"/>
  <c r="U20" i="34" s="1"/>
  <c r="V14" i="34"/>
  <c r="V20" i="34" s="1"/>
  <c r="AB14" i="34"/>
  <c r="AB20" i="34" s="1"/>
  <c r="B12" i="43"/>
  <c r="C12" i="43"/>
  <c r="D12" i="43"/>
  <c r="F12" i="43"/>
  <c r="G12" i="43"/>
  <c r="H12" i="43"/>
  <c r="E11" i="43"/>
  <c r="I11" i="43"/>
  <c r="E10" i="43"/>
  <c r="I10" i="43"/>
  <c r="E9" i="43"/>
  <c r="I9" i="43"/>
  <c r="E8" i="43"/>
  <c r="I8" i="43"/>
  <c r="E7" i="43"/>
  <c r="I7" i="43"/>
  <c r="G13" i="41"/>
  <c r="H13" i="41"/>
  <c r="I13" i="41"/>
  <c r="J13" i="41"/>
  <c r="C13" i="41"/>
  <c r="D13" i="41"/>
  <c r="E13" i="41"/>
  <c r="F12" i="41"/>
  <c r="F11" i="41"/>
  <c r="F10" i="41"/>
  <c r="F9" i="41"/>
  <c r="D13" i="39"/>
  <c r="AE12" i="17"/>
  <c r="AE19" i="17" s="1"/>
  <c r="BT16" i="17"/>
  <c r="BT15" i="17"/>
  <c r="BT14" i="17"/>
  <c r="BT11" i="17"/>
  <c r="BT10" i="17"/>
  <c r="BS18" i="17"/>
  <c r="DQ18" i="17" s="1"/>
  <c r="BS16" i="17"/>
  <c r="BS14" i="17"/>
  <c r="BS11" i="17"/>
  <c r="BH12" i="17"/>
  <c r="BH19" i="17" s="1"/>
  <c r="Y20" i="17"/>
  <c r="DR20" i="17" s="1"/>
  <c r="D12" i="17"/>
  <c r="D19" i="17" s="1"/>
  <c r="F12" i="17"/>
  <c r="F19" i="17" s="1"/>
  <c r="H12" i="17"/>
  <c r="H19" i="17" s="1"/>
  <c r="J12" i="17"/>
  <c r="J19" i="17" s="1"/>
  <c r="O12" i="17"/>
  <c r="O19" i="17" s="1"/>
  <c r="Q12" i="17"/>
  <c r="Q19" i="17" s="1"/>
  <c r="S19" i="17"/>
  <c r="W12" i="17"/>
  <c r="W19" i="17" s="1"/>
  <c r="Y16" i="17"/>
  <c r="Y15" i="17"/>
  <c r="Y14" i="17"/>
  <c r="Y13" i="17"/>
  <c r="Y11" i="17"/>
  <c r="Y10" i="17"/>
  <c r="X20" i="17"/>
  <c r="P12" i="17"/>
  <c r="P19" i="17" s="1"/>
  <c r="R19" i="17"/>
  <c r="C12" i="17"/>
  <c r="E12" i="17"/>
  <c r="E19" i="17" s="1"/>
  <c r="G12" i="17"/>
  <c r="G19" i="17" s="1"/>
  <c r="I12" i="17"/>
  <c r="I19" i="17" s="1"/>
  <c r="N12" i="17"/>
  <c r="N19" i="17" s="1"/>
  <c r="V12" i="17"/>
  <c r="V19" i="17" s="1"/>
  <c r="X16" i="17"/>
  <c r="DQ16" i="17" s="1"/>
  <c r="X15" i="17"/>
  <c r="X14" i="17"/>
  <c r="DQ14" i="17" s="1"/>
  <c r="X13" i="17"/>
  <c r="X11" i="17"/>
  <c r="E22" i="33"/>
  <c r="E29" i="33"/>
  <c r="N9" i="18"/>
  <c r="E18" i="28"/>
  <c r="F18" i="28" s="1"/>
  <c r="D18" i="28"/>
  <c r="F12" i="28"/>
  <c r="F13" i="28"/>
  <c r="F14" i="28"/>
  <c r="F10" i="28"/>
  <c r="F9" i="28"/>
  <c r="F8" i="28"/>
  <c r="BT20" i="17"/>
  <c r="BJ12" i="17"/>
  <c r="BJ19" i="17" s="1"/>
  <c r="BF12" i="17"/>
  <c r="BF19" i="17" s="1"/>
  <c r="BB12" i="17"/>
  <c r="BB19" i="17" s="1"/>
  <c r="AZ12" i="17"/>
  <c r="AX12" i="17"/>
  <c r="AX19" i="17" s="1"/>
  <c r="AV12" i="17"/>
  <c r="AV19" i="17" s="1"/>
  <c r="AT12" i="17"/>
  <c r="AT19" i="17" s="1"/>
  <c r="AP12" i="17"/>
  <c r="AP19" i="17" s="1"/>
  <c r="AN12" i="17"/>
  <c r="AN19" i="17" s="1"/>
  <c r="AL12" i="17"/>
  <c r="AL19" i="17" s="1"/>
  <c r="AJ12" i="17"/>
  <c r="AJ19" i="17" s="1"/>
  <c r="AH12" i="17"/>
  <c r="AH19" i="17" s="1"/>
  <c r="AF12" i="17"/>
  <c r="AF19" i="17" s="1"/>
  <c r="BL12" i="17"/>
  <c r="BL19" i="17" s="1"/>
  <c r="BS20" i="17"/>
  <c r="BI12" i="17"/>
  <c r="BE12" i="17"/>
  <c r="BE19" i="17" s="1"/>
  <c r="BA12" i="17"/>
  <c r="BA19" i="17" s="1"/>
  <c r="AY12" i="17"/>
  <c r="AY19" i="17" s="1"/>
  <c r="AW12" i="17"/>
  <c r="AW19" i="17" s="1"/>
  <c r="AU12" i="17"/>
  <c r="AU19" i="17" s="1"/>
  <c r="AS12" i="17"/>
  <c r="AS19" i="17" s="1"/>
  <c r="AO12" i="17"/>
  <c r="AO19" i="17" s="1"/>
  <c r="AM12" i="17"/>
  <c r="AM19" i="17" s="1"/>
  <c r="AK12" i="17"/>
  <c r="AK19" i="17" s="1"/>
  <c r="AI12" i="17"/>
  <c r="AI19" i="17" s="1"/>
  <c r="AG12" i="17"/>
  <c r="AG19" i="17" s="1"/>
  <c r="BG12" i="17"/>
  <c r="BG19" i="17" s="1"/>
  <c r="BK12" i="17"/>
  <c r="BK19" i="17"/>
  <c r="BM12" i="17"/>
  <c r="BM19" i="17" s="1"/>
  <c r="BS15" i="17"/>
  <c r="CE8" i="17"/>
  <c r="CW8" i="17"/>
  <c r="DH8" i="17"/>
  <c r="DH9" i="17"/>
  <c r="CW9" i="17"/>
  <c r="CE9" i="17"/>
  <c r="CW10" i="17"/>
  <c r="CE10" i="17"/>
  <c r="DH10" i="17"/>
  <c r="CE11" i="17"/>
  <c r="CW11" i="17"/>
  <c r="DH11" i="17"/>
  <c r="DR11" i="17" s="1"/>
  <c r="DH7" i="17"/>
  <c r="CW7" i="17"/>
  <c r="CE7" i="17"/>
  <c r="DH13" i="17"/>
  <c r="DH14" i="17"/>
  <c r="DH15" i="17"/>
  <c r="DH16" i="17"/>
  <c r="DR16" i="17" s="1"/>
  <c r="BT18" i="17"/>
  <c r="DR18" i="17" s="1"/>
  <c r="CW20" i="17"/>
  <c r="DH20" i="17"/>
  <c r="CD11" i="17"/>
  <c r="CV11" i="17"/>
  <c r="DG11" i="17"/>
  <c r="CV7" i="17"/>
  <c r="CV8" i="17"/>
  <c r="CV9" i="17"/>
  <c r="CV10" i="17"/>
  <c r="CD7" i="17"/>
  <c r="CD8" i="17"/>
  <c r="CD9" i="17"/>
  <c r="CD10" i="17"/>
  <c r="DG7" i="17"/>
  <c r="DG8" i="17"/>
  <c r="DG9" i="17"/>
  <c r="DG10" i="17"/>
  <c r="DQ13" i="17"/>
  <c r="CD20" i="17"/>
  <c r="CV20" i="17"/>
  <c r="DG20" i="17"/>
  <c r="E25" i="5"/>
  <c r="L7" i="24"/>
  <c r="E7" i="25"/>
  <c r="K7" i="22"/>
  <c r="O7" i="18"/>
  <c r="O9" i="18"/>
  <c r="O12" i="18"/>
  <c r="O10" i="18"/>
  <c r="O11" i="18"/>
  <c r="N12" i="18"/>
  <c r="N11" i="18"/>
  <c r="N10" i="18"/>
  <c r="M7" i="24"/>
  <c r="H14" i="24"/>
  <c r="H19" i="24" s="1"/>
  <c r="D14" i="18"/>
  <c r="D19" i="18" s="1"/>
  <c r="J14" i="18"/>
  <c r="J19" i="18" s="1"/>
  <c r="E18" i="25"/>
  <c r="E17" i="25"/>
  <c r="E16" i="25"/>
  <c r="E15" i="25"/>
  <c r="E13" i="25"/>
  <c r="E12" i="25"/>
  <c r="C12" i="27" s="1"/>
  <c r="E10" i="25"/>
  <c r="E9" i="25"/>
  <c r="E8" i="25"/>
  <c r="D7" i="25"/>
  <c r="D14" i="25" s="1"/>
  <c r="D19" i="25" s="1"/>
  <c r="AC14" i="34"/>
  <c r="AC20" i="34" s="1"/>
  <c r="E39" i="33"/>
  <c r="C18" i="5"/>
  <c r="C9" i="5"/>
  <c r="E31" i="5"/>
  <c r="E63" i="5"/>
  <c r="E57" i="5"/>
  <c r="E18" i="5"/>
  <c r="E9" i="5"/>
  <c r="D63" i="5"/>
  <c r="F63" i="5" s="1"/>
  <c r="D57" i="5"/>
  <c r="D31" i="5"/>
  <c r="D25" i="5"/>
  <c r="D18" i="5"/>
  <c r="D9" i="5"/>
  <c r="F30" i="5"/>
  <c r="F27" i="5"/>
  <c r="F6" i="5"/>
  <c r="C63" i="5"/>
  <c r="C31" i="5"/>
  <c r="C25" i="5"/>
  <c r="E32" i="33"/>
  <c r="E33" i="33"/>
  <c r="E35" i="33"/>
  <c r="E36" i="33"/>
  <c r="E37" i="33"/>
  <c r="E25" i="33"/>
  <c r="E26" i="33"/>
  <c r="E27" i="33"/>
  <c r="E13" i="33"/>
  <c r="E18" i="33"/>
  <c r="E19" i="33"/>
  <c r="E20" i="33"/>
  <c r="E23" i="33"/>
  <c r="E24" i="33"/>
  <c r="E10" i="33"/>
  <c r="E11" i="33"/>
  <c r="E12" i="33"/>
  <c r="I14" i="24"/>
  <c r="I19" i="24" s="1"/>
  <c r="K14" i="18"/>
  <c r="K19" i="18"/>
  <c r="E14" i="22"/>
  <c r="E19" i="22" s="1"/>
  <c r="G14" i="34"/>
  <c r="G20" i="34" s="1"/>
  <c r="AA14" i="34"/>
  <c r="AA20" i="34" s="1"/>
  <c r="C14" i="34"/>
  <c r="C20" i="34" s="1"/>
  <c r="E14" i="34"/>
  <c r="E20" i="34" s="1"/>
  <c r="I14" i="34"/>
  <c r="I20" i="34" s="1"/>
  <c r="O14" i="34"/>
  <c r="O20" i="34" s="1"/>
  <c r="S14" i="34"/>
  <c r="S20" i="34" s="1"/>
  <c r="W14" i="34"/>
  <c r="W20" i="34" s="1"/>
  <c r="K14" i="34"/>
  <c r="K20" i="34" s="1"/>
  <c r="B14" i="34"/>
  <c r="B20" i="34" s="1"/>
  <c r="D14" i="34"/>
  <c r="D20" i="34" s="1"/>
  <c r="F14" i="34"/>
  <c r="F20" i="34" s="1"/>
  <c r="H14" i="34"/>
  <c r="H20" i="34" s="1"/>
  <c r="J14" i="34"/>
  <c r="J20" i="34" s="1"/>
  <c r="L14" i="34"/>
  <c r="L20" i="34" s="1"/>
  <c r="T14" i="34"/>
  <c r="T20" i="34" s="1"/>
  <c r="R14" i="34"/>
  <c r="R20" i="34" s="1"/>
  <c r="C57" i="5"/>
  <c r="B8" i="12"/>
  <c r="J8" i="12" s="1"/>
  <c r="C18" i="28"/>
  <c r="K15" i="22"/>
  <c r="K16" i="22"/>
  <c r="K17" i="22"/>
  <c r="K18" i="22"/>
  <c r="J15" i="22"/>
  <c r="J16" i="22"/>
  <c r="J17" i="22"/>
  <c r="J18" i="22"/>
  <c r="C14" i="22"/>
  <c r="J7" i="22"/>
  <c r="J8" i="22"/>
  <c r="J9" i="22"/>
  <c r="J10" i="22"/>
  <c r="J11" i="22"/>
  <c r="J12" i="22"/>
  <c r="J13" i="22"/>
  <c r="F14" i="24"/>
  <c r="F19" i="24" s="1"/>
  <c r="G14" i="24"/>
  <c r="G19" i="24" s="1"/>
  <c r="E14" i="24"/>
  <c r="E19" i="24" s="1"/>
  <c r="D14" i="24"/>
  <c r="D19" i="24" s="1"/>
  <c r="M15" i="24"/>
  <c r="M16" i="24"/>
  <c r="M17" i="24"/>
  <c r="M18" i="24"/>
  <c r="L15" i="24"/>
  <c r="L16" i="24"/>
  <c r="L17" i="24"/>
  <c r="L18" i="24"/>
  <c r="M8" i="24"/>
  <c r="M9" i="24"/>
  <c r="M10" i="24"/>
  <c r="M11" i="24"/>
  <c r="M12" i="24"/>
  <c r="M13" i="24"/>
  <c r="L9" i="24"/>
  <c r="L8" i="24"/>
  <c r="L10" i="24"/>
  <c r="L11" i="24"/>
  <c r="L12" i="24"/>
  <c r="L13" i="24"/>
  <c r="C14" i="24"/>
  <c r="C19" i="24"/>
  <c r="B14" i="24"/>
  <c r="B19" i="24" s="1"/>
  <c r="O18" i="18"/>
  <c r="O15" i="18"/>
  <c r="O16" i="18"/>
  <c r="O17" i="18"/>
  <c r="N15" i="18"/>
  <c r="N16" i="18"/>
  <c r="N17" i="18"/>
  <c r="N18" i="18"/>
  <c r="N13" i="18"/>
  <c r="N7" i="18"/>
  <c r="C14" i="18"/>
  <c r="C19" i="18" s="1"/>
  <c r="E14" i="18"/>
  <c r="E19" i="18" s="1"/>
  <c r="F14" i="18"/>
  <c r="F19" i="18" s="1"/>
  <c r="G14" i="18"/>
  <c r="G19" i="18" s="1"/>
  <c r="H14" i="18"/>
  <c r="H19" i="18" s="1"/>
  <c r="I14" i="18"/>
  <c r="I19" i="18" s="1"/>
  <c r="L14" i="18"/>
  <c r="L19" i="18" s="1"/>
  <c r="M14" i="18"/>
  <c r="M19" i="18" s="1"/>
  <c r="B14" i="18"/>
  <c r="B19" i="18" s="1"/>
  <c r="D19" i="22"/>
  <c r="B14" i="22"/>
  <c r="B19" i="22" s="1"/>
  <c r="DA12" i="17"/>
  <c r="DA19" i="17" s="1"/>
  <c r="CR12" i="17"/>
  <c r="CR19" i="17" s="1"/>
  <c r="CP12" i="17"/>
  <c r="CP19" i="17" s="1"/>
  <c r="CN12" i="17"/>
  <c r="CN19" i="17" s="1"/>
  <c r="CL12" i="17"/>
  <c r="CL19" i="17" s="1"/>
  <c r="CB12" i="17"/>
  <c r="CB19" i="17" s="1"/>
  <c r="BZ12" i="17"/>
  <c r="BZ19" i="17" s="1"/>
  <c r="K8" i="12"/>
  <c r="J12" i="12"/>
  <c r="K12" i="12"/>
  <c r="J13" i="12"/>
  <c r="K13" i="12"/>
  <c r="J14" i="12"/>
  <c r="K14" i="12"/>
  <c r="J15" i="12"/>
  <c r="K15" i="12"/>
  <c r="J18" i="12"/>
  <c r="K18" i="12"/>
  <c r="J22" i="12"/>
  <c r="J23" i="12"/>
  <c r="C25" i="12"/>
  <c r="C29" i="12" s="1"/>
  <c r="C32" i="12" s="1"/>
  <c r="D25" i="12"/>
  <c r="D29" i="12" s="1"/>
  <c r="D32" i="12" s="1"/>
  <c r="E25" i="12"/>
  <c r="E29" i="12" s="1"/>
  <c r="E32" i="12" s="1"/>
  <c r="F25" i="12"/>
  <c r="F29" i="12" s="1"/>
  <c r="F32" i="12" s="1"/>
  <c r="G25" i="12"/>
  <c r="H25" i="12"/>
  <c r="H29" i="12"/>
  <c r="H32" i="12" s="1"/>
  <c r="I25" i="12"/>
  <c r="I29" i="12" s="1"/>
  <c r="I32" i="12" s="1"/>
  <c r="K27" i="12"/>
  <c r="G29" i="12"/>
  <c r="G32" i="12" s="1"/>
  <c r="J31" i="12"/>
  <c r="CA12" i="17"/>
  <c r="CA19" i="17" s="1"/>
  <c r="CC12" i="17"/>
  <c r="CC19" i="17" s="1"/>
  <c r="CO12" i="17"/>
  <c r="CO19" i="17" s="1"/>
  <c r="CQ12" i="17"/>
  <c r="CQ19" i="17" s="1"/>
  <c r="CS12" i="17"/>
  <c r="CS19" i="17" s="1"/>
  <c r="CT12" i="17"/>
  <c r="CT19" i="17" s="1"/>
  <c r="CU12" i="17"/>
  <c r="CU19" i="17" s="1"/>
  <c r="DB12" i="17"/>
  <c r="DB19" i="17" s="1"/>
  <c r="DC12" i="17"/>
  <c r="DC19" i="17" s="1"/>
  <c r="DD12" i="17"/>
  <c r="DD19" i="17" s="1"/>
  <c r="DE12" i="17"/>
  <c r="DE19" i="17" s="1"/>
  <c r="DF12" i="17"/>
  <c r="DF19" i="17" s="1"/>
  <c r="AZ19" i="17"/>
  <c r="B14" i="25"/>
  <c r="C14" i="25"/>
  <c r="C19" i="25" s="1"/>
  <c r="B19" i="25"/>
  <c r="O13" i="18"/>
  <c r="K8" i="22"/>
  <c r="K9" i="22"/>
  <c r="K10" i="22"/>
  <c r="K11" i="22"/>
  <c r="K12" i="22"/>
  <c r="K13" i="22"/>
  <c r="N14" i="34"/>
  <c r="N20" i="34" s="1"/>
  <c r="M20" i="34"/>
  <c r="B25" i="12"/>
  <c r="B29" i="12" s="1"/>
  <c r="B32" i="12" s="1"/>
  <c r="J7" i="43" l="1"/>
  <c r="DR13" i="17"/>
  <c r="DH12" i="17"/>
  <c r="DH19" i="17" s="1"/>
  <c r="CW12" i="17"/>
  <c r="CW19" i="17" s="1"/>
  <c r="DQ15" i="17"/>
  <c r="DR14" i="17"/>
  <c r="DQ11" i="17"/>
  <c r="DR15" i="17"/>
  <c r="DR9" i="17"/>
  <c r="C8" i="27"/>
  <c r="F25" i="5"/>
  <c r="F18" i="5"/>
  <c r="C64" i="5"/>
  <c r="Y12" i="17"/>
  <c r="N14" i="18"/>
  <c r="N19" i="18" s="1"/>
  <c r="F9" i="5"/>
  <c r="DQ20" i="17"/>
  <c r="CD12" i="17"/>
  <c r="CD19" i="17" s="1"/>
  <c r="B8" i="27"/>
  <c r="B12" i="27"/>
  <c r="B13" i="27"/>
  <c r="C13" i="27"/>
  <c r="F57" i="5"/>
  <c r="BI19" i="17"/>
  <c r="BS12" i="17"/>
  <c r="BS19" i="17" s="1"/>
  <c r="DQ10" i="17"/>
  <c r="L13" i="41"/>
  <c r="J8" i="43"/>
  <c r="B10" i="27"/>
  <c r="C19" i="17"/>
  <c r="X19" i="17" s="1"/>
  <c r="X12" i="17"/>
  <c r="DR10" i="17"/>
  <c r="B11" i="27"/>
  <c r="J11" i="43"/>
  <c r="J9" i="43"/>
  <c r="E12" i="43"/>
  <c r="F13" i="41"/>
  <c r="J10" i="43"/>
  <c r="I12" i="43"/>
  <c r="K25" i="12"/>
  <c r="K29" i="12" s="1"/>
  <c r="K32" i="12" s="1"/>
  <c r="K14" i="22"/>
  <c r="K19" i="22" s="1"/>
  <c r="M14" i="24"/>
  <c r="M19" i="24" s="1"/>
  <c r="O14" i="18"/>
  <c r="O19" i="18" s="1"/>
  <c r="E42" i="33"/>
  <c r="E64" i="5"/>
  <c r="DR8" i="17"/>
  <c r="CE12" i="17"/>
  <c r="CE19" i="17" s="1"/>
  <c r="F31" i="5"/>
  <c r="Y19" i="17"/>
  <c r="BT12" i="17"/>
  <c r="BT19" i="17" s="1"/>
  <c r="DR7" i="17"/>
  <c r="DQ9" i="17"/>
  <c r="DG12" i="17"/>
  <c r="DG19" i="17" s="1"/>
  <c r="DQ7" i="17"/>
  <c r="DQ8" i="17"/>
  <c r="CV12" i="17"/>
  <c r="CV19" i="17" s="1"/>
  <c r="L14" i="24"/>
  <c r="L19" i="24" s="1"/>
  <c r="C7" i="27"/>
  <c r="C19" i="22"/>
  <c r="C10" i="27"/>
  <c r="J14" i="22"/>
  <c r="J19" i="22" s="1"/>
  <c r="E14" i="25"/>
  <c r="E19" i="25" s="1"/>
  <c r="C9" i="27"/>
  <c r="AI14" i="34"/>
  <c r="AI20" i="34" s="1"/>
  <c r="AH14" i="34"/>
  <c r="AH20" i="34" s="1"/>
  <c r="C11" i="27"/>
  <c r="D64" i="5"/>
  <c r="E9" i="33"/>
  <c r="J25" i="12"/>
  <c r="J29" i="12" s="1"/>
  <c r="J32" i="12" s="1"/>
  <c r="B14" i="27" l="1"/>
  <c r="B20" i="27" s="1"/>
  <c r="F64" i="5"/>
  <c r="E8" i="33"/>
  <c r="DR19" i="17"/>
  <c r="DR12" i="17"/>
  <c r="DQ12" i="17"/>
  <c r="DQ19" i="17"/>
  <c r="C14" i="27"/>
  <c r="C20" i="27" s="1"/>
</calcChain>
</file>

<file path=xl/sharedStrings.xml><?xml version="1.0" encoding="utf-8"?>
<sst xmlns="http://schemas.openxmlformats.org/spreadsheetml/2006/main" count="1379" uniqueCount="692">
  <si>
    <t>Eredeti</t>
  </si>
  <si>
    <t>Előirányzat</t>
  </si>
  <si>
    <t>Megnevezés</t>
  </si>
  <si>
    <t>I. Működési bevételek</t>
  </si>
  <si>
    <t>1. Intézményi működési bevételek</t>
  </si>
  <si>
    <t xml:space="preserve">Módosított </t>
  </si>
  <si>
    <t>– Intézményi működéshez kapcsolódó egyéb bevételek</t>
  </si>
  <si>
    <t>– Intézmények egyéb sajátos bevételei</t>
  </si>
  <si>
    <t>– Általános forgalmi adó bevétel, visszatérülés</t>
  </si>
  <si>
    <t>2.1 Működési célú támogatás értékű bevételek</t>
  </si>
  <si>
    <t>– ebből: TB-től átvett működési célú támogatás</t>
  </si>
  <si>
    <t>– Magánszemélyek Kommunális adója</t>
  </si>
  <si>
    <t>– Iparűzési adó</t>
  </si>
  <si>
    <t>– Gépjárműadó</t>
  </si>
  <si>
    <t>Adatok ezer Ft-ban</t>
  </si>
  <si>
    <t>Önkormányzat összesen</t>
  </si>
  <si>
    <t>– Pótlékok, bírságok</t>
  </si>
  <si>
    <t>III. Felhalmozási és tőke jellegű bevételek</t>
  </si>
  <si>
    <t>IV. Támogatási kölcsönök visszatérülése</t>
  </si>
  <si>
    <t>V. Külső finanszírozás bevételei</t>
  </si>
  <si>
    <t>– Fejlesztési hitel</t>
  </si>
  <si>
    <t>Módosított</t>
  </si>
  <si>
    <t>Bevételek</t>
  </si>
  <si>
    <t>Kiadások</t>
  </si>
  <si>
    <t>I. Működési kiadások</t>
  </si>
  <si>
    <t>1. Személyi juttatás</t>
  </si>
  <si>
    <t>– ebből kamat bevétel</t>
  </si>
  <si>
    <t>2. Munkaadókat terhelő járulékok</t>
  </si>
  <si>
    <t>2. Támogatásértékű bevételek</t>
  </si>
  <si>
    <t>3. Dologi és egyéb folyó kiadások</t>
  </si>
  <si>
    <t>– ebből TB-től átvett támogatás</t>
  </si>
  <si>
    <t>4. Pénzeszköz átadás és egyéb támogatás</t>
  </si>
  <si>
    <t>– Működési célú pénzeszköz átadás ÁHT-n kívülre</t>
  </si>
  <si>
    <t>– Szoc. pol. juttatások</t>
  </si>
  <si>
    <t>Müködési bevételek összesen:</t>
  </si>
  <si>
    <t>Működési kiadások összesen:</t>
  </si>
  <si>
    <t>II. Felhalmozási és tőke jellegű bevételek</t>
  </si>
  <si>
    <t>II. Felhalmozási és tőke jellegű kiadások</t>
  </si>
  <si>
    <t>2. Támogatási kölcsön visszatérítés</t>
  </si>
  <si>
    <t>Felhalmozási és tőke jellegű bevételek összesen:</t>
  </si>
  <si>
    <t>Felhalmozási és tőke jellegű kiadások összesen:</t>
  </si>
  <si>
    <t>Fejlesztés finanszírozási bevételei</t>
  </si>
  <si>
    <t>2. Külső finanszírozás</t>
  </si>
  <si>
    <t>Finanszírozási bevételek összesen:</t>
  </si>
  <si>
    <t>Finanszírozási kiadások összesen:</t>
  </si>
  <si>
    <t>Fejlesztési  bevételek összesen:</t>
  </si>
  <si>
    <t>Fejlesztési kiadások összesen:</t>
  </si>
  <si>
    <t>Bevételek összesen:</t>
  </si>
  <si>
    <t>Kiadások összesen:</t>
  </si>
  <si>
    <t>Tartalékok</t>
  </si>
  <si>
    <t>2. Beruházási kiadások ÁFÁ-val</t>
  </si>
  <si>
    <t>– Hitel visszafizetés</t>
  </si>
  <si>
    <t>1. Felhalmozási és tőke jellegű bevétel</t>
  </si>
  <si>
    <t>Ssz.</t>
  </si>
  <si>
    <t>Kiadási előirányzat megnevezése</t>
  </si>
  <si>
    <t xml:space="preserve">Eredeti </t>
  </si>
  <si>
    <t>1.</t>
  </si>
  <si>
    <t>2.</t>
  </si>
  <si>
    <t>3.</t>
  </si>
  <si>
    <t>I.</t>
  </si>
  <si>
    <t>4.</t>
  </si>
  <si>
    <t>5.</t>
  </si>
  <si>
    <t>6.</t>
  </si>
  <si>
    <t>7.</t>
  </si>
  <si>
    <t>II.</t>
  </si>
  <si>
    <t>III.</t>
  </si>
  <si>
    <t>Dologi és egyéb folyó kiadások</t>
  </si>
  <si>
    <t>Személyi juttatások összesen:</t>
  </si>
  <si>
    <t>Rendszeres személyi juttatások</t>
  </si>
  <si>
    <t>Nem rendszeres személyi juttatások</t>
  </si>
  <si>
    <t>Külső személyi juttatások</t>
  </si>
  <si>
    <t>Társadalombiztosítási járulék</t>
  </si>
  <si>
    <t>Munkerőpiaci fogl. Járulék</t>
  </si>
  <si>
    <t xml:space="preserve">Táppénz hozzájárulás </t>
  </si>
  <si>
    <t>Munkaadókat terhelő járulékok áht-n kívülre</t>
  </si>
  <si>
    <t>Készletbeszerzések</t>
  </si>
  <si>
    <t>Szolgáltatások</t>
  </si>
  <si>
    <t>Általános forgalmi adó kiadása</t>
  </si>
  <si>
    <t>kiküldetés, reprezentáció, reklám kiadások</t>
  </si>
  <si>
    <t>Egyéb folyó kiadások</t>
  </si>
  <si>
    <t>IV.</t>
  </si>
  <si>
    <t xml:space="preserve"> Egyéb folyó kiadások összesen:</t>
  </si>
  <si>
    <t>V.</t>
  </si>
  <si>
    <t>VI.</t>
  </si>
  <si>
    <t>Ellátottak pénzbeli juttatásai összesen:</t>
  </si>
  <si>
    <t>Működési célú pénzeszközátadás államháztartáson kívülre</t>
  </si>
  <si>
    <t>Működési célú pénzeszközátadás államháztartáson belülre</t>
  </si>
  <si>
    <t>Felhalmozási célú pénzeszközátadás államháztartáson belülre</t>
  </si>
  <si>
    <t>Társadalom- és szociálpolitikai juttatások</t>
  </si>
  <si>
    <t>VII.</t>
  </si>
  <si>
    <t>VIII.</t>
  </si>
  <si>
    <t>IX.</t>
  </si>
  <si>
    <t>X.</t>
  </si>
  <si>
    <t>Nyugdíjbiztosítási pénzbeli ellátások</t>
  </si>
  <si>
    <t>Egészségbiztosítási Pénzbeli ellátások</t>
  </si>
  <si>
    <t>Munkaerő piaci pénzbeli ellátások</t>
  </si>
  <si>
    <t>Háztartások közvetett támogatása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</si>
  <si>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</si>
  <si>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</si>
  <si>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</si>
  <si>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</si>
  <si>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</si>
  <si>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Ingatlanok felújítása</t>
  </si>
  <si>
    <t>Járművek felújítása</t>
  </si>
  <si>
    <t>Felújítás előzetesen felszámított ÁFA-ja</t>
  </si>
  <si>
    <t>XI.</t>
  </si>
  <si>
    <t>Felújítás összesen:</t>
  </si>
  <si>
    <t>8.</t>
  </si>
  <si>
    <t>9.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</si>
  <si>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</si>
  <si>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</si>
  <si>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</si>
  <si>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</si>
  <si>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</si>
  <si>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</si>
  <si>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Állami készletek tartalékok felhalmozási kiadásai</t>
  </si>
  <si>
    <t>Pénzügyi befektetések kiadásai</t>
  </si>
  <si>
    <t>Beruházások általános forgalmiadója</t>
  </si>
  <si>
    <t>XII.</t>
  </si>
  <si>
    <t>Felhalmozási és pénzügyi befektetések összesen:</t>
  </si>
  <si>
    <t>Kölcsönök nyújtása és törlesztése</t>
  </si>
  <si>
    <t>Az I. – XII. pontba nem tartozó kiadások összesen:</t>
  </si>
  <si>
    <t>XIII.</t>
  </si>
  <si>
    <t>Kiadások összesen (I – XIII-ig):</t>
  </si>
  <si>
    <t>– Fejlesztési hitel kamata</t>
  </si>
  <si>
    <t>– Céltartalék</t>
  </si>
  <si>
    <t>– Általános tartalék</t>
  </si>
  <si>
    <t xml:space="preserve">III.Finanszírozási kiadások </t>
  </si>
  <si>
    <t>– Nyújtott kölcsön</t>
  </si>
  <si>
    <t>Teljesítés</t>
  </si>
  <si>
    <t>Teljesítés a mód.kv %-ban</t>
  </si>
  <si>
    <t>Cél</t>
  </si>
  <si>
    <t>Sor-szám</t>
  </si>
  <si>
    <t>Alcím</t>
  </si>
  <si>
    <t>Igazgatás</t>
  </si>
  <si>
    <t>Összesen:</t>
  </si>
  <si>
    <t>Ezer forintban</t>
  </si>
  <si>
    <t>Összesen</t>
  </si>
  <si>
    <t>Adatok ezer forintban</t>
  </si>
  <si>
    <t>Szakfeladat megnevezése</t>
  </si>
  <si>
    <t>Redszeres gyermekvédelmi támogatás</t>
  </si>
  <si>
    <t>Rendszeres szociális segély</t>
  </si>
  <si>
    <t>Lakásfenntartási támogatás</t>
  </si>
  <si>
    <t>Átmeneti segély</t>
  </si>
  <si>
    <t>Temetési segély</t>
  </si>
  <si>
    <t>Köztemetés</t>
  </si>
  <si>
    <t>Közgyógyellátás</t>
  </si>
  <si>
    <t>Természetben nyújtott átmeneti segély</t>
  </si>
  <si>
    <t>ÖSSZESEN:</t>
  </si>
  <si>
    <t>Egyes szociális feladatok kiegészítő támogatása</t>
  </si>
  <si>
    <t>- Gyermekvédelmi támogatás</t>
  </si>
  <si>
    <t>- Normatív lakásfdenntartási támogatás</t>
  </si>
  <si>
    <t>- Rendszeres szociális segély</t>
  </si>
  <si>
    <t>Polgármesteri Hivatal</t>
  </si>
  <si>
    <t>Szakfeladat</t>
  </si>
  <si>
    <t>Közalkalmazott</t>
  </si>
  <si>
    <t>Köztisztviselő</t>
  </si>
  <si>
    <t>Terv</t>
  </si>
  <si>
    <t>Tény</t>
  </si>
  <si>
    <t>adatok: fő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</si>
  <si>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</si>
  <si>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</si>
  <si>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</si>
  <si>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</si>
  <si>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</si>
  <si>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</si>
  <si>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</si>
  <si>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</si>
  <si>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</si>
  <si>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</si>
  <si>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</si>
  <si>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</si>
  <si>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</si>
  <si>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</si>
  <si>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841112 Önkormányzati jogalkotás</t>
  </si>
  <si>
    <t>Bevétel megnevezése</t>
  </si>
  <si>
    <t>Intézményi működéshez kapcsolódó egyéb bevétel</t>
  </si>
  <si>
    <t>Intézmények egyéb sajátos bevételei</t>
  </si>
  <si>
    <t>ÁFA bevételek</t>
  </si>
  <si>
    <t>Támogatás értékű bevételek</t>
  </si>
  <si>
    <t>Helyi adók</t>
  </si>
  <si>
    <t>Átengedett központi adók</t>
  </si>
  <si>
    <t>Bírság, pótlék egyéb sajátos bevételek</t>
  </si>
  <si>
    <t>I. Működési bevételek összesen:</t>
  </si>
  <si>
    <t>II. Önkormányzatok költségvetési támogatása</t>
  </si>
  <si>
    <t>910502-1 Művelődési Ház</t>
  </si>
  <si>
    <t>910123-1      Könyvtár</t>
  </si>
  <si>
    <t>Polgármesteri Hivatal Összesen</t>
  </si>
  <si>
    <t>Mind Összesen</t>
  </si>
  <si>
    <t>Közvilágítás</t>
  </si>
  <si>
    <t>Lakás támogatás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</si>
  <si>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</si>
  <si>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</si>
  <si>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</si>
  <si>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</si>
  <si>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</si>
  <si>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</si>
  <si>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</si>
  <si>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</si>
  <si>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tartalék, Céltartalék</t>
  </si>
  <si>
    <t>Mindösszesen</t>
  </si>
  <si>
    <t>Kiadások jogcímenként</t>
  </si>
  <si>
    <t>Ált. tartalék</t>
  </si>
  <si>
    <t>Céltartalék</t>
  </si>
  <si>
    <t>Int. étkeztetés</t>
  </si>
  <si>
    <t>Nevelés</t>
  </si>
  <si>
    <t>Napköziotthonos Óvoda</t>
  </si>
  <si>
    <t>Gondozási Központ</t>
  </si>
  <si>
    <t>Gondozó ház</t>
  </si>
  <si>
    <t>Nappali sz. ellátás</t>
  </si>
  <si>
    <t>Házigondozás</t>
  </si>
  <si>
    <t>Védőnők</t>
  </si>
  <si>
    <t>Szoc. Étkezés</t>
  </si>
  <si>
    <t>Justh Zsigmond Művelődési Ház és Könyvtár</t>
  </si>
  <si>
    <t>Műv. Ház</t>
  </si>
  <si>
    <t>Közösségi Ház</t>
  </si>
  <si>
    <t>Könyvtár</t>
  </si>
  <si>
    <t>Műv. Ház összesen</t>
  </si>
  <si>
    <t>Foglalkoztatottak + Képviselők együtt</t>
  </si>
  <si>
    <t>Egészségügyi hozzájárulás</t>
  </si>
  <si>
    <t>910502-1 01 Közösségi ház</t>
  </si>
  <si>
    <t>Gondozási K. Összesen</t>
  </si>
  <si>
    <t>MINDÖSSZESEN:</t>
  </si>
  <si>
    <t>Létszám (fő):</t>
  </si>
  <si>
    <t>G Á D O R O S</t>
  </si>
  <si>
    <t>GÁDOROS ÖSSZESEN</t>
  </si>
  <si>
    <t>ÖNKORMÁNYZAT ÖSSZESEN</t>
  </si>
  <si>
    <t xml:space="preserve">Justh Zsigmond Művelődési ház és Könyvtár </t>
  </si>
  <si>
    <t>Önkormányzat</t>
  </si>
  <si>
    <t>Rendszeres gyvs</t>
  </si>
  <si>
    <t>Lakásfenntart. Tám.</t>
  </si>
  <si>
    <t>Ált. tart</t>
  </si>
  <si>
    <t>Város- és Községg</t>
  </si>
  <si>
    <t>Iskola eü</t>
  </si>
  <si>
    <t>Tel. Hulladék</t>
  </si>
  <si>
    <t>Civil szerv tám</t>
  </si>
  <si>
    <t xml:space="preserve">Adatok ezer Ft-ban </t>
  </si>
  <si>
    <t>Közgyógy ellátás</t>
  </si>
  <si>
    <t>Belf-i fin. kiad.(felh. kamat)</t>
  </si>
  <si>
    <t>Jogalkotás</t>
  </si>
  <si>
    <t>Fogorvosi alapellátás 862301</t>
  </si>
  <si>
    <t>Város- és községgazdálkodás</t>
  </si>
  <si>
    <t>Foglalkoztatást helyettesítő támogatás</t>
  </si>
  <si>
    <t>Egészségkárosultak rendszeres szociális segélye</t>
  </si>
  <si>
    <t>- Foglalkoztatást helyettesítő tám</t>
  </si>
  <si>
    <t xml:space="preserve">1. Belső finanszírozás </t>
  </si>
  <si>
    <t>Belföldi finanszírozási kiadás (felhalmozott kamat)</t>
  </si>
  <si>
    <t>Gondozási Központ Családsegítő és Védőnői Szolgálat</t>
  </si>
  <si>
    <t>– Beruházás célú támog.értékű bev.fejl.EU-s progr</t>
  </si>
  <si>
    <t>– Beruházás c.támog.értékű bev.ÁHT-n kívülről</t>
  </si>
  <si>
    <t>3. Támogatás értékű felhalm. bevétel</t>
  </si>
  <si>
    <t>4. Beruházások Áfa visszatérülése</t>
  </si>
  <si>
    <t>680002 Nem lakóingatlan bérbeadása</t>
  </si>
  <si>
    <t>Működési célú kamat kiadások</t>
  </si>
  <si>
    <t>-Működési hitel (folyószámla)</t>
  </si>
  <si>
    <t>7.Külső finanszírozás</t>
  </si>
  <si>
    <t xml:space="preserve"> -Bérleti díj bevételek </t>
  </si>
  <si>
    <t xml:space="preserve"> -Továbbszámlázott belföldi szolgáltatás</t>
  </si>
  <si>
    <t xml:space="preserve"> -Működési célú kamat bevételek</t>
  </si>
  <si>
    <t>2.2 Önkormányzatok működési támogatása</t>
  </si>
  <si>
    <t>2. Működési célú támogatások államházt.belül.</t>
  </si>
  <si>
    <t>3. Működési célú átvett pénzeszköz államh.kív.</t>
  </si>
  <si>
    <t>4. Közhatalmi bevételek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</si>
  <si>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</si>
  <si>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</si>
  <si>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</si>
  <si>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</si>
  <si>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4. Felhalm.célú visszatér.támog.kölcsönök visszatér.</t>
  </si>
  <si>
    <t>III. Belső finanszírozás bevételei</t>
  </si>
  <si>
    <t>– Hitel és kölcsön felvétel államháztartáson kívülről</t>
  </si>
  <si>
    <t>IV. Külső finanszírozás bevételei</t>
  </si>
  <si>
    <t>Bérleti díjak</t>
  </si>
  <si>
    <t>Működ.célú tám.ÁHT.belülről</t>
  </si>
  <si>
    <t>Működ.célú tám.ÁHT.kivülről</t>
  </si>
  <si>
    <t>Közhatalmi bevételek</t>
  </si>
  <si>
    <t>II/4. Támog.kölcsönök visszatérülése</t>
  </si>
  <si>
    <t>III. Belső finanszírozás bev.</t>
  </si>
  <si>
    <t>Bérleti díj</t>
  </si>
  <si>
    <t>Működ.célú tám ÁHT.belülről</t>
  </si>
  <si>
    <t>Működ.célú tám ÁHT.kívülről</t>
  </si>
  <si>
    <t>III. Belső finanszírozás bevétele</t>
  </si>
  <si>
    <t>IV.Külső finanszírozás bevétele</t>
  </si>
  <si>
    <t xml:space="preserve">Működ.célú tám.ÁHT.belülről </t>
  </si>
  <si>
    <t xml:space="preserve">Működ.célú tám.ÁHT.kívülről </t>
  </si>
  <si>
    <t>Köhatalmi bevételek</t>
  </si>
  <si>
    <t>II/4. Támogatási kölcsönök visszatérülése</t>
  </si>
  <si>
    <t>Működ.célú tám.ÁHT.kívülről</t>
  </si>
  <si>
    <t>Működ.célú tám.ÁHT belülről</t>
  </si>
  <si>
    <t>II.Felhalmozási és tőke jellegű bevételek</t>
  </si>
  <si>
    <t>III.Belső finanszírozás bevétele</t>
  </si>
  <si>
    <t>Működ.célú támog.ÁHT.belülről</t>
  </si>
  <si>
    <t>Működ.célú támog.ÁHT.kívülről</t>
  </si>
  <si>
    <t xml:space="preserve">III.Belső finanszírozás bevétele </t>
  </si>
  <si>
    <t>IV. Külső finanszírozás bevétele</t>
  </si>
  <si>
    <t>GÁDOROS ÖSSZESEN:</t>
  </si>
  <si>
    <t>Aktív korúak ellátás</t>
  </si>
  <si>
    <t>Közutak üzemelt</t>
  </si>
  <si>
    <t>Munkaadókat terhelő járulékok össz:</t>
  </si>
  <si>
    <t>Pénzeszközátadás egyéb támogatás össz:</t>
  </si>
  <si>
    <t>Gépek berendezések és felsz. felújítása</t>
  </si>
  <si>
    <t>- ebböl Önkormányzat működési támog.</t>
  </si>
  <si>
    <t>3. Közhatalmi bevételek</t>
  </si>
  <si>
    <t>4. Működés belső finanszírozás bevételei</t>
  </si>
  <si>
    <t>- Pénzmaradvány</t>
  </si>
  <si>
    <t>Társadalom és szociálpolitikai juttatások 2014. évi költségvetés kiadásai</t>
  </si>
  <si>
    <t>3. Felhalm.célú pénzeszk.átadás</t>
  </si>
  <si>
    <t>Sorszám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</si>
  <si>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</si>
  <si>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</si>
  <si>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</si>
  <si>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</si>
  <si>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</si>
  <si>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</si>
  <si>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</si>
  <si>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Békés megyei Mezőgazdasági Szakigazgatási Hivatal bérleti díj</t>
  </si>
  <si>
    <t>Térítési díjak:</t>
  </si>
  <si>
    <t>– Szociális étkezés</t>
  </si>
  <si>
    <t>– Bentlakásos ellátás</t>
  </si>
  <si>
    <t>Kiadások összesen</t>
  </si>
  <si>
    <t>Bevételek összesen</t>
  </si>
  <si>
    <t>ezer forintban</t>
  </si>
  <si>
    <t>Intézmény</t>
  </si>
  <si>
    <t>Saját bevétel</t>
  </si>
  <si>
    <t>Állami támogatás</t>
  </si>
  <si>
    <t>Intézmény finanszírozás</t>
  </si>
  <si>
    <t>Személyi juttatások</t>
  </si>
  <si>
    <t>Munkaadó-kat terhelő járulékok</t>
  </si>
  <si>
    <t>Dologi kiadások</t>
  </si>
  <si>
    <t>Szociális ellátás kiadásai</t>
  </si>
  <si>
    <t>Justh Zsigmond Művelődési Ház</t>
  </si>
  <si>
    <t>ÖSSZESEN (1+…...+5)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</si>
  <si>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</si>
  <si>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</si>
  <si>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</si>
  <si>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</si>
  <si>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KÖTELEZŐ, ÖNKÉNT VÁLLALT ÉS ÁLLAMIGAZGATÁSI FELADATOK SZERINT</t>
  </si>
  <si>
    <t xml:space="preserve">Bevételek </t>
  </si>
  <si>
    <t>Kötelező feladathoz kapcsolódó</t>
  </si>
  <si>
    <t>Önként vállalt feladathoz kapcsolódó</t>
  </si>
  <si>
    <t>államigaz-gatási feladathoz kapcsolódó</t>
  </si>
  <si>
    <t>Önkormányzat által finanszírozott</t>
  </si>
  <si>
    <t>Művelődési Ház</t>
  </si>
  <si>
    <t>ÖSSZESEN</t>
  </si>
  <si>
    <t>Gádoros Nagyközség Önkormányzata és intézményei dolgozói létszámának alakulása 2014.évi költségvetésben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</si>
  <si>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</si>
  <si>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</si>
  <si>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</si>
  <si>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</si>
  <si>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</si>
  <si>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 xml:space="preserve"> Háziorvosi alapellátás</t>
  </si>
  <si>
    <t xml:space="preserve"> Köztemetés</t>
  </si>
  <si>
    <t xml:space="preserve"> Köztemető fenntartása</t>
  </si>
  <si>
    <t>Önkormányzat elszámolása</t>
  </si>
  <si>
    <t>Ifjúság eü.-i gondozás</t>
  </si>
  <si>
    <t xml:space="preserve"> Igazgatási tevékenység</t>
  </si>
  <si>
    <t xml:space="preserve"> Óvodai intézményi étkeztetés</t>
  </si>
  <si>
    <t xml:space="preserve"> Óvodai nevelés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</si>
  <si>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</si>
  <si>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</si>
  <si>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</si>
  <si>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</si>
  <si>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</si>
  <si>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</si>
  <si>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>Napközi Oth. Óvoda</t>
  </si>
  <si>
    <t>Polg.Hivatal</t>
  </si>
  <si>
    <t>Gondozási Közp.</t>
  </si>
  <si>
    <t>államigazg. feladathoz kapcs.</t>
  </si>
  <si>
    <t>GÁDOROS NAGYK. ÖNKORM. BEVÉTELI ÉS KIADÁSI ELŐIRÁNYZATAINAK MEGOSZLÁSA</t>
  </si>
  <si>
    <t>Működőképesség megőrzését szolg.kieg.támog.</t>
  </si>
  <si>
    <t>Projekt megnevezése</t>
  </si>
  <si>
    <t>Tárgyévi bevétel</t>
  </si>
  <si>
    <t>Tárgyévi kiadás</t>
  </si>
  <si>
    <t>Képviselő+Polgm.</t>
  </si>
  <si>
    <t>Egyéb bérrend.</t>
  </si>
  <si>
    <t>Felhalmozási célú pénzeszköz átadás</t>
  </si>
  <si>
    <t>Módosítás</t>
  </si>
  <si>
    <t>Fogorvos ellátás</t>
  </si>
  <si>
    <t>Védőnői szolgálat</t>
  </si>
  <si>
    <t xml:space="preserve"> Pénzmaradvány igénybevétele</t>
  </si>
  <si>
    <t xml:space="preserve">– Egyéb adó </t>
  </si>
  <si>
    <t>Szociális hozzájárulási adó</t>
  </si>
  <si>
    <t>Személyi jövedelemadó</t>
  </si>
  <si>
    <t>Egyéb segélyek</t>
  </si>
  <si>
    <t>Lakásfenntartási támogatás természetben</t>
  </si>
  <si>
    <t>Kedvezményes szociális hozzájárulási adó</t>
  </si>
  <si>
    <t>V. Áht-n belüli államihj. megelőlegezés</t>
  </si>
  <si>
    <t>5. Ellátottak pénzbeli juttatásai</t>
  </si>
  <si>
    <t>6. Tartalékok</t>
  </si>
  <si>
    <t>1. Felújítási kiadások ÁFÁ-val</t>
  </si>
  <si>
    <t>Teljesít</t>
  </si>
  <si>
    <t>V. Megelőlegezés</t>
  </si>
  <si>
    <t>V. Államihj. megelőlegezés</t>
  </si>
  <si>
    <t>Tárgyi eszköz</t>
  </si>
  <si>
    <t>Gépjárműadó mentesség</t>
  </si>
  <si>
    <t>A helyi önkorm., társulás, térségi fejl. tanács tulajdonában álló gt. tárgyévet megelőző, lezárt két üzleti évének számviteli beszámoló szerinti adatai</t>
  </si>
  <si>
    <t>#</t>
  </si>
  <si>
    <t>Gazdasági társaságok száma (db)</t>
  </si>
  <si>
    <t>Befektetett eszközök</t>
  </si>
  <si>
    <t>Befektetett eszk.-ből-Immateriális javak</t>
  </si>
  <si>
    <t>Befektetett eszk.-ből-Tárgyi eszközök</t>
  </si>
  <si>
    <t>Befektetett eszk.-ből:-Befektetett pénzgyi eszközök</t>
  </si>
  <si>
    <t>Befektetett eszk.-ből:-Vagyonkezelésbe átvett eszközök</t>
  </si>
  <si>
    <t>Forgóeszközök</t>
  </si>
  <si>
    <t>Forgóeszközökből:-Készletek</t>
  </si>
  <si>
    <t>Forgóeszközökból:-Követelések</t>
  </si>
  <si>
    <t>Forgóeszközökből:-Értékpapírok</t>
  </si>
  <si>
    <t>Forgóeszközökből:-Pénzeszközök</t>
  </si>
  <si>
    <t>Saját tőke</t>
  </si>
  <si>
    <t>Saját tőkéből:-Jegyzett tőke</t>
  </si>
  <si>
    <t>Saját tőkéből:-Tőketartalék</t>
  </si>
  <si>
    <t>Saját tőkéből:-Eredménytartalék</t>
  </si>
  <si>
    <t>Kötelezettségek összesen:</t>
  </si>
  <si>
    <t>Kötelezettségekből:-Hosszú lejáratú kötelezettségek</t>
  </si>
  <si>
    <t>hosszú lejáratúból:- Tartozások kötvénykibocsátásból</t>
  </si>
  <si>
    <t>hosszú lejáratúból:- Beruházási és fejlesztési hitelek</t>
  </si>
  <si>
    <t>hosszú lejáratúból:- Egyéb hosszú lejáratú hitelek és kötelezettségek</t>
  </si>
  <si>
    <t>hosszú lejáratúból:- Tartós kötelezettségek kapcsolt, vagy egyéb részesedési viszonyban lévő vállalkozással szemben</t>
  </si>
  <si>
    <t>hosszú lejáratúból:- Egyéb hosszú lejáratú kötelezettségek</t>
  </si>
  <si>
    <t>Kötelezettségekből:- Rövid lejáratú kötelezettségek</t>
  </si>
  <si>
    <t>rövid lejáratúból-Rövid lejáratú kölcsönök és hitelek</t>
  </si>
  <si>
    <t>rövid lejáratúból- Vevőktől kapott előlegek</t>
  </si>
  <si>
    <t xml:space="preserve">rövid lejáratúból- Kötelezettségek áruszállításból és szolgáltatásból </t>
  </si>
  <si>
    <t>rövid lejáratúból- rovid lejárató kötelezettségek kapcsolt, vagy egyéb részesedési viszonyban lévő vállalkozssal szemben</t>
  </si>
  <si>
    <t>rövid lejáratúból- Egyéb rövid lejáratú kötelezettségek</t>
  </si>
  <si>
    <t>Mérlegfőösszeg</t>
  </si>
  <si>
    <t>Értékesítés nettó árbevétale</t>
  </si>
  <si>
    <t xml:space="preserve">Üzemi (üzleti) tevékenység eredménye </t>
  </si>
  <si>
    <t>Kifizetett osztalék és részesedés</t>
  </si>
  <si>
    <t>Mérleg szerinti eredmény</t>
  </si>
  <si>
    <t>Ezer Ft-ban</t>
  </si>
  <si>
    <t>Óvoda</t>
  </si>
  <si>
    <t>Alaptevékenység költségvetési bevételei</t>
  </si>
  <si>
    <t>Alaptevékenység költségvetési kiadásai</t>
  </si>
  <si>
    <t>I. Alaptevékenység költségvetési egyenlege</t>
  </si>
  <si>
    <t>Alaptevékenység finanszírozási bevételei</t>
  </si>
  <si>
    <t>Alaptevékenység finanszírozási kiadásai</t>
  </si>
  <si>
    <t>II. Alaptevékenység finanszírozási egyenlege</t>
  </si>
  <si>
    <t>A)  Alaptevékenység maradványa</t>
  </si>
  <si>
    <t>Vállakozási tevékenység költségvetési bevételei</t>
  </si>
  <si>
    <t>Vállakozási tevékenység költségvetési kiadásai</t>
  </si>
  <si>
    <t>III. Vállakozási tevékenység költségvetési egyenlege</t>
  </si>
  <si>
    <t>Vállakozási tevékenység finanszírozási bevételei</t>
  </si>
  <si>
    <t>Vállakozási tevékenység finanszírozási kiadásai</t>
  </si>
  <si>
    <t>IV. Vállakozási tevékenység finanszírozási egyenlege</t>
  </si>
  <si>
    <t>B) Vállakozási tevékenység maradványa</t>
  </si>
  <si>
    <t>C) Összes maradvány</t>
  </si>
  <si>
    <t>D) Alaptevékenységkötelezettségvállalással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</si>
  <si>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</si>
  <si>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</si>
  <si>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</si>
  <si>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Polg. Hivatal</t>
  </si>
  <si>
    <t>előző évi</t>
  </si>
  <si>
    <t>tárgy évi</t>
  </si>
  <si>
    <t xml:space="preserve">Eszközök </t>
  </si>
  <si>
    <t>Vagyoni értékű jogok</t>
  </si>
  <si>
    <t>Szellemi termékek</t>
  </si>
  <si>
    <t>A/1 Immateriális javak</t>
  </si>
  <si>
    <t>Ingatlanok</t>
  </si>
  <si>
    <t>Gépek</t>
  </si>
  <si>
    <t>Tenyészállatok</t>
  </si>
  <si>
    <t>Beruházások</t>
  </si>
  <si>
    <t>A/2 Tárgyieszközök</t>
  </si>
  <si>
    <t>Tartós  részesedések</t>
  </si>
  <si>
    <t>Értékpapírok</t>
  </si>
  <si>
    <t>A/III Befektetett pénzügyi eszközök</t>
  </si>
  <si>
    <t>A/IV Koncesszióba,vagyonkezelésbe adott eszközök</t>
  </si>
  <si>
    <t>A) Nemzetivagyonba Tartozó Befektetett Eszközök</t>
  </si>
  <si>
    <t>B/1 Készletek</t>
  </si>
  <si>
    <t>B/II Értékpapirok</t>
  </si>
  <si>
    <t>B) Nemzeti Vagyonba Tartozó Forgóeszközök</t>
  </si>
  <si>
    <t>Hosszú lejáratú betétek</t>
  </si>
  <si>
    <t>Pénztárak</t>
  </si>
  <si>
    <t>Forintszámlák</t>
  </si>
  <si>
    <t>Idegen pénzeszközök</t>
  </si>
  <si>
    <t>C) Pénzeszközök</t>
  </si>
  <si>
    <t>D/II Költségvetési évben esedékes követelés</t>
  </si>
  <si>
    <t>D/II Költségvetési évet követően esedékes követelés</t>
  </si>
  <si>
    <t>Adott előlegek</t>
  </si>
  <si>
    <t>D/III Követelés jellegű elszámolás</t>
  </si>
  <si>
    <t>D Követelések</t>
  </si>
  <si>
    <t>E) Egyéb sajátos eszközoldali elszámolások</t>
  </si>
  <si>
    <t>F) Aktív időbeli elszámolások</t>
  </si>
  <si>
    <t>ESZKÖZÖK ÖSSZESEN:</t>
  </si>
  <si>
    <t>Források</t>
  </si>
  <si>
    <t>G/I Nemzeti vagyon induláskori értéke</t>
  </si>
  <si>
    <t>G/II Nemzeti vagyon változásai</t>
  </si>
  <si>
    <t>G/III Egyéb eszköz induláskori értéke és változásai</t>
  </si>
  <si>
    <t>G/IVFelhalmozott eredmény</t>
  </si>
  <si>
    <t>G/VI Mérleg szerinti eredmény</t>
  </si>
  <si>
    <t>G Saját tőke</t>
  </si>
  <si>
    <t>H/I Költségvetési évben esedékes kötelezettség</t>
  </si>
  <si>
    <t>H/II Költségvetési évet követően esedékes  kötelezettség</t>
  </si>
  <si>
    <t>H/III Kötelezettség jellegű sajátos elszámolás</t>
  </si>
  <si>
    <t>H) Kötelezettségek</t>
  </si>
  <si>
    <t>I) Egyéb sajátos forrásoldali elszámolás</t>
  </si>
  <si>
    <t>J) Kincstári számlavezetéssel kapcsolatos elszámolás</t>
  </si>
  <si>
    <t>K) Passzív időbeli elhatárolások</t>
  </si>
  <si>
    <t>FORRÁSOK ÖSSZESEN:</t>
  </si>
  <si>
    <t>01</t>
  </si>
  <si>
    <t>Közhatalmi eredményszemléletű bevétel</t>
  </si>
  <si>
    <t>02</t>
  </si>
  <si>
    <t>Eszközök értékesítése esz. Bevételei</t>
  </si>
  <si>
    <t>03</t>
  </si>
  <si>
    <t>Tevékenység egyéb esz. bevétele</t>
  </si>
  <si>
    <t>I</t>
  </si>
  <si>
    <t>Tevékenység nettó esz. bevétele</t>
  </si>
  <si>
    <t>04</t>
  </si>
  <si>
    <t>Saját termelésű készlet áll. változása</t>
  </si>
  <si>
    <t>05</t>
  </si>
  <si>
    <t>Saját előállítású eszközök aktivált értéke</t>
  </si>
  <si>
    <t>II</t>
  </si>
  <si>
    <t>Aktivált saját teljesítmények értéke</t>
  </si>
  <si>
    <t>06</t>
  </si>
  <si>
    <t>Központi működési támogatások</t>
  </si>
  <si>
    <t>07</t>
  </si>
  <si>
    <t>Egyéb működési támogatások</t>
  </si>
  <si>
    <t>08</t>
  </si>
  <si>
    <t>Különféle egyéb esz. Bevételek</t>
  </si>
  <si>
    <t>III</t>
  </si>
  <si>
    <t>Egyéb eredmény szemléletű bevételek</t>
  </si>
  <si>
    <t>09</t>
  </si>
  <si>
    <t>Anyag költség</t>
  </si>
  <si>
    <t>10</t>
  </si>
  <si>
    <t>Igénybe vett szolgáltatások értéke</t>
  </si>
  <si>
    <t>11</t>
  </si>
  <si>
    <t>Eladott árúk beszerzési értéke</t>
  </si>
  <si>
    <t>12</t>
  </si>
  <si>
    <t>Eladott (közvetített) szolgáltatások értéke</t>
  </si>
  <si>
    <t>IV</t>
  </si>
  <si>
    <t>Anyag jellegű ráfordítások</t>
  </si>
  <si>
    <t>Bérköltség</t>
  </si>
  <si>
    <t>Személyi jellegű egyéb kifizetések</t>
  </si>
  <si>
    <t>Bérjárulékok</t>
  </si>
  <si>
    <t>V</t>
  </si>
  <si>
    <t>Személyi jellegű ráfordítások</t>
  </si>
  <si>
    <t>VI</t>
  </si>
  <si>
    <t>Értékcsökkenési leírás</t>
  </si>
  <si>
    <t>VII</t>
  </si>
  <si>
    <t>Egyéb ráfordítások</t>
  </si>
  <si>
    <t>A)</t>
  </si>
  <si>
    <t>TEVÉKENYSÉGEK EREDMÉNYE</t>
  </si>
  <si>
    <t>Kapott osztalék</t>
  </si>
  <si>
    <t xml:space="preserve">Kapott kamatok </t>
  </si>
  <si>
    <t>Pénzügyi műveletek egyéb esz. bevételei</t>
  </si>
  <si>
    <t>18a</t>
  </si>
  <si>
    <t>-ebből árfolyam nyereség</t>
  </si>
  <si>
    <t>VIII</t>
  </si>
  <si>
    <t>Pénzügyi műveletek esz. bevételei</t>
  </si>
  <si>
    <t>Fizetendő kamatok</t>
  </si>
  <si>
    <t>Részesedések, értékpapirok értékvesztése</t>
  </si>
  <si>
    <t>Pénzügyi műveletek egyéb ráfordításai</t>
  </si>
  <si>
    <t>21a</t>
  </si>
  <si>
    <t>-ebből árfolyam veszteség</t>
  </si>
  <si>
    <t>IX</t>
  </si>
  <si>
    <t>Pénzügyi műveletek ráfordításai</t>
  </si>
  <si>
    <t>B)</t>
  </si>
  <si>
    <t>PÉNZÜGYIMŰVELETEK EREDMÉNYE</t>
  </si>
  <si>
    <t>C)</t>
  </si>
  <si>
    <t>SZOKÁSOS EREDMÉNY</t>
  </si>
  <si>
    <t>Felhalmozási célú támogatások esz. bevét.</t>
  </si>
  <si>
    <t>Külön féle esz. Bevétel</t>
  </si>
  <si>
    <t>X</t>
  </si>
  <si>
    <t>Rendkívüli eredmény szemléletű bevétel</t>
  </si>
  <si>
    <t>XI</t>
  </si>
  <si>
    <t>Rendkívüli ráfordítások</t>
  </si>
  <si>
    <t>D)</t>
  </si>
  <si>
    <t>RENDKÍVÜLI EREDMÉNY</t>
  </si>
  <si>
    <t>E)</t>
  </si>
  <si>
    <t>MÉRLEG SZERINTI EREDMÉNY</t>
  </si>
  <si>
    <t>Az Önkormányzat hitel felvételből fennálló</t>
  </si>
  <si>
    <t>Lejárat időpontja</t>
  </si>
  <si>
    <t>2013. év adata- Többségi helyi önkormányzati/társulási/térségi fejlesztési tanácsi tulajdonú gazdasági társaságok</t>
  </si>
  <si>
    <t>2015. évi  költségvetési  bevételei</t>
  </si>
  <si>
    <t xml:space="preserve"> -Mezőgazdasági termények értékesítése</t>
  </si>
  <si>
    <t xml:space="preserve"> - Igazgatási szolgáltatási díj/talajterhelési díj/</t>
  </si>
  <si>
    <t>GÁDOROS 2015. évi költségvetési kiadásai</t>
  </si>
  <si>
    <t>Általános tartalék</t>
  </si>
  <si>
    <t>Céltatalék fejlesztéshez</t>
  </si>
  <si>
    <t>20 fő közfoglalkoztatáshoz tartalék</t>
  </si>
  <si>
    <t>ÁHT.-n belüli megelőlegezés visszafizetése</t>
  </si>
  <si>
    <t xml:space="preserve"> 2015.évi költségvetési bevételek</t>
  </si>
  <si>
    <t xml:space="preserve"> </t>
  </si>
  <si>
    <t>Mósosít</t>
  </si>
  <si>
    <t>Startmunka mintaprogram</t>
  </si>
  <si>
    <t>Hosszabb időt.közfogl</t>
  </si>
  <si>
    <t>2015. évi  költségvetési bevételek</t>
  </si>
  <si>
    <t xml:space="preserve">2015. ÉVI KÖLTSÉGVETÉSI BEVÉTELEK </t>
  </si>
  <si>
    <t xml:space="preserve"> 2015. évi  költségvetés kiadásai</t>
  </si>
  <si>
    <t>2015. évi költségvetés kiadásai</t>
  </si>
  <si>
    <t>2015. évi  költségvetés kiadásai</t>
  </si>
  <si>
    <t>2015. évi  költségvetés kiadások</t>
  </si>
  <si>
    <t>Start Közfogl.</t>
  </si>
  <si>
    <t>Háziorvos</t>
  </si>
  <si>
    <t>Zöldterület kez</t>
  </si>
  <si>
    <t>Köztemető fenn</t>
  </si>
  <si>
    <t>10.</t>
  </si>
  <si>
    <t>Megelőleg.visszafiz.</t>
  </si>
  <si>
    <t>2015. évi költségvetés felhalmozási kiadásai</t>
  </si>
  <si>
    <t>Pályázati forrás</t>
  </si>
  <si>
    <t>Saját forrás</t>
  </si>
  <si>
    <t>Bentlakásos intézmény fejlesztése  K-2014-TIOP-3.4.2-11/1-0037996/307 számú pályázat</t>
  </si>
  <si>
    <t>Kamera és tároló kiépítése a defibrillátornak</t>
  </si>
  <si>
    <t>Gondozási Központ mosoda befejezése</t>
  </si>
  <si>
    <t>Számítógép teljes konfiguráció (integrált könyvelési rendszerhez)</t>
  </si>
  <si>
    <t>Állattartó telep tervezés, kivitelezés (Kun tanya)</t>
  </si>
  <si>
    <t>Felhalmozási célú pénzeszközátadás "Ivóvízminőség-javító program" KEOP-1.3.0/09-11-2012-0009</t>
  </si>
  <si>
    <t>Település rendezési terv</t>
  </si>
  <si>
    <t>Bálázógép</t>
  </si>
  <si>
    <t>Aszfaltozógép</t>
  </si>
  <si>
    <t>2015. évi költségvetés felújítási kiadásai</t>
  </si>
  <si>
    <t>Kossuth utca 1. lapostető felújítás</t>
  </si>
  <si>
    <t>Idősek klubja felújítása</t>
  </si>
  <si>
    <t>Művelődési Központ épületei felújítás</t>
  </si>
  <si>
    <t>Napköziotthonos óvoda felújítása</t>
  </si>
  <si>
    <t>Közösségi ház</t>
  </si>
  <si>
    <t>Darányi utca szennyvíz bekötés</t>
  </si>
  <si>
    <t>Mosókonyha</t>
  </si>
  <si>
    <t>Gyermekorvosi rendelő</t>
  </si>
  <si>
    <t>Közutak felujítása</t>
  </si>
  <si>
    <t>11.</t>
  </si>
  <si>
    <t>12.</t>
  </si>
  <si>
    <t>Lapszabász gép</t>
  </si>
  <si>
    <t>Defibrilátor</t>
  </si>
  <si>
    <t>13.</t>
  </si>
  <si>
    <t>14.</t>
  </si>
  <si>
    <t>15.</t>
  </si>
  <si>
    <t>16.</t>
  </si>
  <si>
    <t>17.</t>
  </si>
  <si>
    <t>18.</t>
  </si>
  <si>
    <t>Gőzsterilizátor</t>
  </si>
  <si>
    <t>Olajradiátor</t>
  </si>
  <si>
    <t>Mobil telefon részletei</t>
  </si>
  <si>
    <t>Irodaszékek,fénymásoló</t>
  </si>
  <si>
    <t>Mosógép,mikró</t>
  </si>
  <si>
    <t>Gond.központ</t>
  </si>
  <si>
    <t>Kávéfőző, forgószék,vizsgálólámpa</t>
  </si>
  <si>
    <t>Önkormányzat által nyújtott 2015. évi költségvetés támogatási kiadásai</t>
  </si>
  <si>
    <t>Civil szervezetek:</t>
  </si>
  <si>
    <t>Tömeg sport támogatás</t>
  </si>
  <si>
    <t>Gádoros SE</t>
  </si>
  <si>
    <t>SILVER Tánccsoport Egyesület</t>
  </si>
  <si>
    <t>Bírkózó SE</t>
  </si>
  <si>
    <t>Egyebek</t>
  </si>
  <si>
    <t>Rendezvények</t>
  </si>
  <si>
    <t>Gyermeknap</t>
  </si>
  <si>
    <t>Kötelező hozzájárulások (tagdíjak)</t>
  </si>
  <si>
    <t>Orvosi ügyelet tagdíj</t>
  </si>
  <si>
    <t>HPV elleni védő oltás</t>
  </si>
  <si>
    <t>Baba kötvény</t>
  </si>
  <si>
    <t xml:space="preserve">Testvértelepülési kapcsolatok </t>
  </si>
  <si>
    <t>OEP támogatás tovább adása (házi orvos, fogorvos)</t>
  </si>
  <si>
    <t>Dr. Hajdú Ilona fogorvosnő támogatása</t>
  </si>
  <si>
    <t>Paczuk Ádám támogatása</t>
  </si>
  <si>
    <t>Rácz Norbert támogatása</t>
  </si>
  <si>
    <t>Iskola étkezés támogatása</t>
  </si>
  <si>
    <t>Társadalom és szociálpolitikai juttatás 2015. évi költségv. kiadásai</t>
  </si>
  <si>
    <t>Szociális tüzifa</t>
  </si>
  <si>
    <t>MIND ÖSSZESEN:</t>
  </si>
  <si>
    <t>Felhasználási kötöttséggel járó állami hozzájárulások 2015 év</t>
  </si>
  <si>
    <t>4. Fejlesztési céltartalék</t>
  </si>
  <si>
    <t>2015. évi költségvetés működési és felhalmozási bevételek és kiadások mérlegszerű bemutatása</t>
  </si>
  <si>
    <t>Megelőlegezés visszafizetése</t>
  </si>
  <si>
    <t>Hitel felvét időp.</t>
  </si>
  <si>
    <t>Hitel tartozás összege 2015. 12. 31-én</t>
  </si>
  <si>
    <t>9.900</t>
  </si>
  <si>
    <t>Gádoros Nagyközségi Önkormányzat 2015. évi maradvány kimutatása</t>
  </si>
  <si>
    <t>Gádoros Nagyközségi Önkormányzat 2015. évi mérlege</t>
  </si>
  <si>
    <t>Gádoros Nagyközségi Önkormányzat 2015. évieredmény kimutatása</t>
  </si>
  <si>
    <t>Gádoros Nagyközségi Önkormányzat 2015. évi Európai Uniós projektjei</t>
  </si>
  <si>
    <t>Ivóvízminőség-javító program KEOP-1.3.0/09-11-2012-0009</t>
  </si>
  <si>
    <t>Bevétel teljesítése</t>
  </si>
  <si>
    <t>Kiadás teljesítése</t>
  </si>
  <si>
    <t>Gádoros Nagyközség Önkormányzata 2015. évi összesített adatai intézmény finanszírozáshoz</t>
  </si>
  <si>
    <t>2015. év</t>
  </si>
  <si>
    <t>- Házi segítségnyújtás</t>
  </si>
  <si>
    <t>2014. év adata- Többségi helyi önkormányzati/társulási/térségi fejlesztési tanácsi tulajdonú gazdasági társaságok</t>
  </si>
  <si>
    <t>2015. ÉVI BEVÉTELEK ÖSSZESEN:</t>
  </si>
  <si>
    <t xml:space="preserve"> 2015. évi költségvetési  bevételek</t>
  </si>
  <si>
    <t>2015. évi költségvetési bevételek</t>
  </si>
  <si>
    <t>2015.évi  költségvetési  bevételek</t>
  </si>
  <si>
    <t>Piactér</t>
  </si>
  <si>
    <t>Garázssor</t>
  </si>
  <si>
    <t>Kun tanya</t>
  </si>
  <si>
    <t>Bentlakásos intézmény fejlesztés</t>
  </si>
  <si>
    <t>Bentlakásos intézmény fejl.eszköz besz.</t>
  </si>
  <si>
    <t>2/2. melléklet az 5/2016. (V. 27.)  önkormányzati rendelethez</t>
  </si>
  <si>
    <t>2/2. melléklet az 5/2016. (V. 27.) önkormányzati rendelethez</t>
  </si>
  <si>
    <t>2/1. melléklet az 5/2016. (V. 27.) önkormányzati rendelethez</t>
  </si>
  <si>
    <t>2/3. melléklet az 5/2016. (V. 27.) önkormányzati rendelethez</t>
  </si>
  <si>
    <t>2/4. melléklet az 5/2016. (V. 27.) önkormányzati rendelethez</t>
  </si>
  <si>
    <t>2/5. melléklet az 5/2016. (V. 27.) önkormányzati rendelethez</t>
  </si>
  <si>
    <t>2/1-2/5. melléklet az 5/2016. 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</si>
</sst>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8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 applyAlignment="1">
      <alignment horizontal="centerContinuous"/>
    </xf>
    <xf numFmtId="0" fontId="4" fillId="0" borderId="1" xfId="0" applyFont="1" applyBorder="1"/>
    <xf numFmtId="3" fontId="4" fillId="0" borderId="1" xfId="0" applyNumberFormat="1" applyFont="1" applyBorder="1"/>
    <xf numFmtId="3" fontId="0" fillId="0" borderId="1" xfId="0" applyNumberFormat="1" applyBorder="1"/>
    <xf numFmtId="0" fontId="5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4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Continuous"/>
    </xf>
    <xf numFmtId="0" fontId="12" fillId="0" borderId="1" xfId="0" applyFont="1" applyBorder="1"/>
    <xf numFmtId="3" fontId="4" fillId="0" borderId="0" xfId="0" applyNumberFormat="1" applyFont="1" applyBorder="1"/>
    <xf numFmtId="3" fontId="0" fillId="0" borderId="0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/>
    </xf>
    <xf numFmtId="10" fontId="0" fillId="0" borderId="1" xfId="0" applyNumberFormat="1" applyBorder="1"/>
    <xf numFmtId="10" fontId="4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/>
    <xf numFmtId="0" fontId="0" fillId="0" borderId="3" xfId="0" applyBorder="1"/>
    <xf numFmtId="0" fontId="11" fillId="0" borderId="0" xfId="0" applyFont="1"/>
    <xf numFmtId="0" fontId="6" fillId="0" borderId="1" xfId="0" applyFont="1" applyBorder="1"/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0" fillId="0" borderId="0" xfId="0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7" xfId="0" applyBorder="1"/>
    <xf numFmtId="0" fontId="4" fillId="0" borderId="7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" fontId="14" fillId="0" borderId="1" xfId="0" applyNumberFormat="1" applyFont="1" applyBorder="1"/>
    <xf numFmtId="3" fontId="13" fillId="0" borderId="1" xfId="0" applyNumberFormat="1" applyFont="1" applyBorder="1"/>
    <xf numFmtId="0" fontId="0" fillId="0" borderId="8" xfId="0" applyBorder="1"/>
    <xf numFmtId="0" fontId="0" fillId="0" borderId="2" xfId="0" applyBorder="1"/>
    <xf numFmtId="0" fontId="15" fillId="0" borderId="0" xfId="0" applyFont="1" applyAlignment="1">
      <alignment horizontal="centerContinuous"/>
    </xf>
    <xf numFmtId="49" fontId="8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/>
    <xf numFmtId="3" fontId="4" fillId="0" borderId="4" xfId="0" applyNumberFormat="1" applyFont="1" applyBorder="1"/>
    <xf numFmtId="3" fontId="0" fillId="0" borderId="5" xfId="0" applyNumberFormat="1" applyBorder="1"/>
    <xf numFmtId="0" fontId="4" fillId="0" borderId="10" xfId="0" applyFont="1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/>
    <xf numFmtId="3" fontId="4" fillId="0" borderId="10" xfId="0" applyNumberFormat="1" applyFont="1" applyBorder="1"/>
    <xf numFmtId="0" fontId="0" fillId="0" borderId="0" xfId="0" applyBorder="1" applyAlignment="1">
      <alignment horizontal="centerContinuous"/>
    </xf>
    <xf numFmtId="3" fontId="0" fillId="0" borderId="11" xfId="0" applyNumberFormat="1" applyBorder="1"/>
    <xf numFmtId="0" fontId="0" fillId="0" borderId="10" xfId="0" applyBorder="1" applyAlignment="1">
      <alignment horizontal="centerContinuous"/>
    </xf>
    <xf numFmtId="3" fontId="4" fillId="0" borderId="12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1" xfId="0" applyNumberFormat="1" applyFont="1" applyBorder="1"/>
    <xf numFmtId="3" fontId="0" fillId="0" borderId="16" xfId="0" applyNumberFormat="1" applyBorder="1"/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3" fontId="0" fillId="0" borderId="13" xfId="0" applyNumberFormat="1" applyBorder="1"/>
    <xf numFmtId="0" fontId="4" fillId="0" borderId="3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3" fontId="0" fillId="0" borderId="12" xfId="0" applyNumberFormat="1" applyBorder="1"/>
    <xf numFmtId="0" fontId="13" fillId="0" borderId="1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wrapText="1"/>
    </xf>
    <xf numFmtId="3" fontId="0" fillId="0" borderId="0" xfId="0" quotePrefix="1" applyNumberFormat="1" applyBorder="1"/>
    <xf numFmtId="0" fontId="13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3" fontId="4" fillId="0" borderId="1" xfId="0" quotePrefix="1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 applyAlignment="1">
      <alignment horizontal="center" vertical="center" wrapText="1"/>
    </xf>
    <xf numFmtId="3" fontId="9" fillId="0" borderId="1" xfId="0" applyNumberFormat="1" applyFont="1" applyBorder="1"/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3" fontId="9" fillId="0" borderId="4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0" fontId="9" fillId="0" borderId="1" xfId="0" applyNumberFormat="1" applyFont="1" applyBorder="1"/>
    <xf numFmtId="0" fontId="11" fillId="0" borderId="1" xfId="0" applyFont="1" applyBorder="1"/>
    <xf numFmtId="0" fontId="15" fillId="0" borderId="0" xfId="0" applyFont="1"/>
    <xf numFmtId="0" fontId="7" fillId="0" borderId="1" xfId="0" applyFont="1" applyBorder="1"/>
    <xf numFmtId="0" fontId="4" fillId="0" borderId="6" xfId="0" applyFont="1" applyFill="1" applyBorder="1" applyAlignment="1">
      <alignment wrapText="1"/>
    </xf>
    <xf numFmtId="3" fontId="4" fillId="0" borderId="5" xfId="0" applyNumberFormat="1" applyFont="1" applyBorder="1"/>
    <xf numFmtId="3" fontId="4" fillId="0" borderId="19" xfId="0" applyNumberFormat="1" applyFont="1" applyBorder="1"/>
    <xf numFmtId="3" fontId="0" fillId="0" borderId="5" xfId="0" applyNumberFormat="1" applyBorder="1" applyAlignment="1">
      <alignment horizontal="center"/>
    </xf>
    <xf numFmtId="49" fontId="11" fillId="0" borderId="1" xfId="0" applyNumberFormat="1" applyFont="1" applyBorder="1"/>
    <xf numFmtId="10" fontId="3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wrapText="1"/>
    </xf>
    <xf numFmtId="0" fontId="6" fillId="0" borderId="0" xfId="0" applyFont="1"/>
    <xf numFmtId="0" fontId="0" fillId="0" borderId="20" xfId="0" applyBorder="1"/>
    <xf numFmtId="0" fontId="17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0" fontId="6" fillId="0" borderId="1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 wrapText="1"/>
    </xf>
    <xf numFmtId="0" fontId="13" fillId="0" borderId="1" xfId="0" applyFont="1" applyBorder="1" applyAlignment="1">
      <alignment horizontal="center" vertical="justify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top" wrapText="1" shrinkToFit="1"/>
    </xf>
    <xf numFmtId="164" fontId="6" fillId="0" borderId="1" xfId="1" applyNumberFormat="1" applyFont="1" applyBorder="1"/>
    <xf numFmtId="164" fontId="6" fillId="0" borderId="1" xfId="0" applyNumberFormat="1" applyFont="1" applyBorder="1"/>
    <xf numFmtId="164" fontId="13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textRotation="90"/>
    </xf>
    <xf numFmtId="0" fontId="3" fillId="0" borderId="1" xfId="0" applyFont="1" applyBorder="1"/>
    <xf numFmtId="0" fontId="3" fillId="0" borderId="1" xfId="2" applyBorder="1"/>
    <xf numFmtId="0" fontId="0" fillId="0" borderId="1" xfId="0" applyBorder="1" applyAlignment="1">
      <alignment horizontal="left" vertical="top"/>
    </xf>
    <xf numFmtId="0" fontId="11" fillId="0" borderId="0" xfId="0" applyFont="1" applyAlignment="1">
      <alignment horizontal="center"/>
    </xf>
    <xf numFmtId="3" fontId="4" fillId="0" borderId="21" xfId="0" applyNumberFormat="1" applyFont="1" applyBorder="1"/>
    <xf numFmtId="0" fontId="4" fillId="0" borderId="4" xfId="0" applyFont="1" applyBorder="1" applyAlignment="1">
      <alignment horizontal="centerContinuous"/>
    </xf>
    <xf numFmtId="0" fontId="11" fillId="0" borderId="0" xfId="0" applyFont="1" applyAlignment="1"/>
    <xf numFmtId="0" fontId="4" fillId="0" borderId="1" xfId="2" applyFont="1" applyBorder="1"/>
    <xf numFmtId="9" fontId="3" fillId="0" borderId="0" xfId="4" applyFont="1" applyBorder="1"/>
    <xf numFmtId="3" fontId="3" fillId="0" borderId="1" xfId="0" applyNumberFormat="1" applyFont="1" applyBorder="1"/>
    <xf numFmtId="10" fontId="3" fillId="0" borderId="1" xfId="0" applyNumberFormat="1" applyFont="1" applyBorder="1"/>
    <xf numFmtId="0" fontId="6" fillId="0" borderId="6" xfId="0" applyFont="1" applyBorder="1" applyAlignment="1">
      <alignment wrapText="1"/>
    </xf>
    <xf numFmtId="3" fontId="4" fillId="2" borderId="1" xfId="0" quotePrefix="1" applyNumberFormat="1" applyFont="1" applyFill="1" applyBorder="1"/>
    <xf numFmtId="0" fontId="6" fillId="0" borderId="9" xfId="0" applyFont="1" applyFill="1" applyBorder="1" applyAlignment="1">
      <alignment horizontal="center" wrapText="1"/>
    </xf>
    <xf numFmtId="10" fontId="4" fillId="0" borderId="4" xfId="0" applyNumberFormat="1" applyFont="1" applyBorder="1"/>
    <xf numFmtId="10" fontId="9" fillId="0" borderId="4" xfId="0" applyNumberFormat="1" applyFont="1" applyBorder="1"/>
    <xf numFmtId="3" fontId="0" fillId="0" borderId="0" xfId="0" applyNumberFormat="1" applyFill="1" applyBorder="1"/>
    <xf numFmtId="0" fontId="13" fillId="0" borderId="4" xfId="0" applyFont="1" applyFill="1" applyBorder="1" applyAlignment="1">
      <alignment horizontal="center" wrapText="1"/>
    </xf>
    <xf numFmtId="9" fontId="9" fillId="0" borderId="4" xfId="3" applyFont="1" applyBorder="1"/>
    <xf numFmtId="9" fontId="4" fillId="0" borderId="4" xfId="3" applyFont="1" applyBorder="1"/>
    <xf numFmtId="10" fontId="0" fillId="0" borderId="4" xfId="0" applyNumberFormat="1" applyBorder="1"/>
    <xf numFmtId="9" fontId="0" fillId="0" borderId="0" xfId="3" applyFont="1" applyBorder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left" wrapText="1"/>
    </xf>
    <xf numFmtId="0" fontId="19" fillId="0" borderId="1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1" fillId="0" borderId="0" xfId="6"/>
    <xf numFmtId="0" fontId="1" fillId="0" borderId="0" xfId="6" applyAlignment="1">
      <alignment horizontal="right"/>
    </xf>
    <xf numFmtId="0" fontId="1" fillId="0" borderId="1" xfId="6" applyBorder="1" applyAlignment="1">
      <alignment horizontal="center"/>
    </xf>
    <xf numFmtId="0" fontId="1" fillId="0" borderId="1" xfId="6" applyBorder="1" applyAlignment="1">
      <alignment vertical="center"/>
    </xf>
    <xf numFmtId="0" fontId="1" fillId="0" borderId="1" xfId="6" applyBorder="1" applyAlignment="1">
      <alignment horizontal="center" wrapText="1"/>
    </xf>
    <xf numFmtId="0" fontId="1" fillId="0" borderId="1" xfId="6" applyBorder="1" applyAlignment="1">
      <alignment horizontal="center" vertical="center"/>
    </xf>
    <xf numFmtId="0" fontId="1" fillId="0" borderId="1" xfId="6" applyBorder="1" applyAlignment="1">
      <alignment horizontal="center" vertical="center" wrapText="1"/>
    </xf>
    <xf numFmtId="0" fontId="1" fillId="0" borderId="1" xfId="6" applyBorder="1"/>
    <xf numFmtId="3" fontId="1" fillId="0" borderId="1" xfId="6" applyNumberFormat="1" applyBorder="1"/>
    <xf numFmtId="0" fontId="20" fillId="0" borderId="1" xfId="6" applyFont="1" applyBorder="1"/>
    <xf numFmtId="0" fontId="20" fillId="0" borderId="1" xfId="6" applyFont="1" applyBorder="1" applyAlignment="1">
      <alignment wrapText="1"/>
    </xf>
    <xf numFmtId="0" fontId="20" fillId="0" borderId="0" xfId="6" applyFont="1" applyAlignment="1">
      <alignment horizontal="centerContinuous"/>
    </xf>
    <xf numFmtId="0" fontId="1" fillId="0" borderId="0" xfId="6" applyAlignment="1">
      <alignment horizontal="centerContinuous"/>
    </xf>
    <xf numFmtId="0" fontId="20" fillId="0" borderId="0" xfId="6" applyFont="1" applyAlignment="1">
      <alignment horizontal="center"/>
    </xf>
    <xf numFmtId="0" fontId="20" fillId="0" borderId="1" xfId="6" applyFont="1" applyBorder="1" applyAlignment="1">
      <alignment horizontal="center"/>
    </xf>
    <xf numFmtId="0" fontId="1" fillId="0" borderId="1" xfId="6" applyFont="1" applyBorder="1" applyAlignment="1">
      <alignment horizontal="center"/>
    </xf>
    <xf numFmtId="3" fontId="20" fillId="0" borderId="1" xfId="6" applyNumberFormat="1" applyFont="1" applyBorder="1"/>
    <xf numFmtId="0" fontId="1" fillId="0" borderId="1" xfId="6" applyBorder="1" applyAlignment="1">
      <alignment wrapText="1"/>
    </xf>
    <xf numFmtId="0" fontId="1" fillId="0" borderId="1" xfId="6" applyFont="1" applyBorder="1" applyAlignment="1">
      <alignment wrapText="1"/>
    </xf>
    <xf numFmtId="3" fontId="1" fillId="0" borderId="1" xfId="6" applyNumberFormat="1" applyFont="1" applyBorder="1"/>
    <xf numFmtId="0" fontId="20" fillId="0" borderId="1" xfId="6" applyFont="1" applyBorder="1" applyAlignment="1">
      <alignment horizontal="center" wrapText="1"/>
    </xf>
    <xf numFmtId="3" fontId="1" fillId="0" borderId="0" xfId="6" applyNumberFormat="1"/>
    <xf numFmtId="0" fontId="1" fillId="0" borderId="0" xfId="6" applyAlignment="1">
      <alignment horizontal="center" vertical="center"/>
    </xf>
    <xf numFmtId="0" fontId="20" fillId="0" borderId="0" xfId="6" applyFont="1"/>
    <xf numFmtId="0" fontId="20" fillId="0" borderId="1" xfId="6" applyFont="1" applyBorder="1" applyAlignment="1">
      <alignment horizontal="center" vertical="center"/>
    </xf>
    <xf numFmtId="49" fontId="1" fillId="0" borderId="1" xfId="6" applyNumberFormat="1" applyBorder="1"/>
    <xf numFmtId="49" fontId="1" fillId="0" borderId="1" xfId="6" applyNumberFormat="1" applyBorder="1" applyAlignment="1">
      <alignment horizontal="center"/>
    </xf>
    <xf numFmtId="49" fontId="20" fillId="0" borderId="1" xfId="6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/>
    <xf numFmtId="0" fontId="3" fillId="0" borderId="5" xfId="0" applyFont="1" applyBorder="1" applyAlignment="1"/>
    <xf numFmtId="0" fontId="0" fillId="0" borderId="6" xfId="0" applyBorder="1"/>
    <xf numFmtId="0" fontId="0" fillId="0" borderId="1" xfId="0" applyFill="1" applyBorder="1"/>
    <xf numFmtId="0" fontId="0" fillId="0" borderId="6" xfId="0" applyFill="1" applyBorder="1"/>
    <xf numFmtId="0" fontId="16" fillId="0" borderId="0" xfId="0" applyFont="1" applyAlignment="1">
      <alignment horizontal="centerContinuous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7" fillId="0" borderId="1" xfId="0" applyNumberFormat="1" applyFont="1" applyBorder="1"/>
    <xf numFmtId="3" fontId="3" fillId="0" borderId="1" xfId="1" applyNumberFormat="1" applyFont="1" applyBorder="1" applyAlignment="1">
      <alignment vertical="center"/>
    </xf>
    <xf numFmtId="3" fontId="3" fillId="0" borderId="1" xfId="1" applyNumberFormat="1" applyBorder="1" applyAlignment="1"/>
    <xf numFmtId="3" fontId="4" fillId="0" borderId="1" xfId="1" applyNumberFormat="1" applyFont="1" applyBorder="1" applyAlignme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vertical="center"/>
    </xf>
    <xf numFmtId="0" fontId="10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 vertical="center" wrapText="1"/>
    </xf>
    <xf numFmtId="3" fontId="3" fillId="0" borderId="1" xfId="0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0" fillId="0" borderId="7" xfId="0" applyBorder="1" applyAlignment="1"/>
    <xf numFmtId="0" fontId="0" fillId="0" borderId="5" xfId="0" applyBorder="1" applyAlignment="1"/>
    <xf numFmtId="0" fontId="10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/>
    <xf numFmtId="0" fontId="0" fillId="0" borderId="1" xfId="0" applyBorder="1" applyAlignment="1"/>
    <xf numFmtId="0" fontId="0" fillId="0" borderId="20" xfId="0" applyBorder="1" applyAlignment="1">
      <alignment horizontal="right"/>
    </xf>
    <xf numFmtId="0" fontId="0" fillId="0" borderId="20" xfId="0" applyBorder="1" applyAlignment="1"/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5" xfId="0" applyFont="1" applyBorder="1" applyAlignme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3" fillId="0" borderId="8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0" fontId="3" fillId="0" borderId="8" xfId="0" applyNumberFormat="1" applyFont="1" applyFill="1" applyBorder="1" applyAlignment="1">
      <alignment horizontal="right" vertical="center" wrapText="1"/>
    </xf>
    <xf numFmtId="10" fontId="3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2" xfId="0" applyBorder="1" applyAlignment="1">
      <alignment horizontal="center" vertical="center" wrapText="1"/>
    </xf>
    <xf numFmtId="164" fontId="0" fillId="0" borderId="8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20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0" fillId="0" borderId="0" xfId="6" applyFont="1" applyAlignment="1">
      <alignment horizontal="center"/>
    </xf>
    <xf numFmtId="0" fontId="20" fillId="0" borderId="1" xfId="6" applyFont="1" applyBorder="1" applyAlignment="1">
      <alignment horizontal="center"/>
    </xf>
    <xf numFmtId="0" fontId="20" fillId="0" borderId="8" xfId="6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/>
    </xf>
    <xf numFmtId="0" fontId="1" fillId="0" borderId="1" xfId="6" applyFont="1" applyBorder="1" applyAlignment="1">
      <alignment horizontal="center"/>
    </xf>
    <xf numFmtId="0" fontId="1" fillId="0" borderId="1" xfId="6" applyBorder="1" applyAlignment="1">
      <alignment horizontal="center"/>
    </xf>
    <xf numFmtId="0" fontId="7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</cellXfs>
  <cellStyles count="7">
    <cellStyle name="Ezres" xfId="1" builtinId="3"/>
    <cellStyle name="Normál" xfId="0" builtinId="0"/>
    <cellStyle name="Normál 2" xfId="2"/>
    <cellStyle name="Normál 3" xfId="5"/>
    <cellStyle name="Normál 3 2" xfId="6"/>
    <cellStyle name="Százalék" xfId="3" builtinId="5"/>
    <cellStyle name="Százalék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workbookViewId="0">
      <selection activeCell="H35" sqref="H35"/>
    </sheetView>
  </sheetViews>
  <sheetFormatPr defaultRowHeight="12.75" x14ac:dyDescent="0.2"/>
  <cols>
    <col min="1" max="1" width="43.7109375" customWidth="1"/>
    <col min="2" max="4" width="10.7109375" customWidth="1"/>
    <col min="5" max="5" width="13.7109375" customWidth="1"/>
  </cols>
  <sheetData>
    <row r="2" spans="1:7" ht="15.75" x14ac:dyDescent="0.25">
      <c r="A2" s="5" t="s">
        <v>224</v>
      </c>
      <c r="B2" s="5"/>
      <c r="C2" s="5"/>
      <c r="D2" s="5"/>
      <c r="E2" s="30"/>
    </row>
    <row r="3" spans="1:7" ht="15.75" x14ac:dyDescent="0.25">
      <c r="A3" s="5" t="s">
        <v>572</v>
      </c>
      <c r="B3" s="5"/>
      <c r="C3" s="5"/>
      <c r="D3" s="5"/>
      <c r="E3" s="30"/>
    </row>
    <row r="4" spans="1:7" ht="15.75" x14ac:dyDescent="0.25">
      <c r="A4" s="5"/>
      <c r="B4" s="5"/>
      <c r="C4" s="5"/>
      <c r="D4" s="5"/>
    </row>
    <row r="5" spans="1:7" x14ac:dyDescent="0.2">
      <c r="D5" s="4"/>
      <c r="E5" s="4" t="s">
        <v>14</v>
      </c>
    </row>
    <row r="6" spans="1:7" x14ac:dyDescent="0.2">
      <c r="A6" s="254" t="s">
        <v>2</v>
      </c>
      <c r="B6" s="256" t="s">
        <v>1</v>
      </c>
      <c r="C6" s="257"/>
      <c r="D6" s="257"/>
      <c r="E6" s="257"/>
      <c r="F6" s="258"/>
    </row>
    <row r="7" spans="1:7" ht="33.75" customHeight="1" x14ac:dyDescent="0.2">
      <c r="A7" s="255"/>
      <c r="B7" s="29" t="s">
        <v>0</v>
      </c>
      <c r="C7" s="29" t="s">
        <v>5</v>
      </c>
      <c r="D7" s="29" t="s">
        <v>129</v>
      </c>
      <c r="E7" s="164" t="s">
        <v>130</v>
      </c>
      <c r="F7" s="258"/>
    </row>
    <row r="8" spans="1:7" ht="18" customHeight="1" x14ac:dyDescent="0.25">
      <c r="A8" s="118" t="s">
        <v>3</v>
      </c>
      <c r="B8" s="7">
        <f>SUM(B9+B17+B22)</f>
        <v>347587</v>
      </c>
      <c r="C8" s="7">
        <f>SUM(C9+C17+C22+C21)</f>
        <v>536947</v>
      </c>
      <c r="D8" s="7">
        <f>SUM(D9+D17+D22+D21)</f>
        <v>485866</v>
      </c>
      <c r="E8" s="165">
        <f t="shared" ref="E8:E14" si="0">(D8/C8)</f>
        <v>0.90486770575121944</v>
      </c>
      <c r="F8" s="159"/>
    </row>
    <row r="9" spans="1:7" ht="18" customHeight="1" x14ac:dyDescent="0.2">
      <c r="A9" s="6" t="s">
        <v>4</v>
      </c>
      <c r="B9" s="7">
        <f>SUM(B10:B16)</f>
        <v>47346</v>
      </c>
      <c r="C9" s="7">
        <f>SUM(C10:C16)</f>
        <v>103741</v>
      </c>
      <c r="D9" s="7">
        <f>SUM(D10:D16)</f>
        <v>57717</v>
      </c>
      <c r="E9" s="166">
        <f t="shared" si="0"/>
        <v>0.55635669600254478</v>
      </c>
      <c r="F9" s="28"/>
    </row>
    <row r="10" spans="1:7" ht="18" customHeight="1" x14ac:dyDescent="0.2">
      <c r="A10" s="9" t="s">
        <v>6</v>
      </c>
      <c r="B10" s="8">
        <v>2100</v>
      </c>
      <c r="C10" s="8">
        <v>28092</v>
      </c>
      <c r="D10" s="8">
        <v>3194</v>
      </c>
      <c r="E10" s="166">
        <f t="shared" si="0"/>
        <v>0.11369784992168588</v>
      </c>
      <c r="F10" s="49"/>
    </row>
    <row r="11" spans="1:7" ht="18" customHeight="1" x14ac:dyDescent="0.2">
      <c r="A11" s="2" t="s">
        <v>7</v>
      </c>
      <c r="B11" s="8">
        <v>33482</v>
      </c>
      <c r="C11" s="8">
        <v>34086</v>
      </c>
      <c r="D11" s="8">
        <v>33664</v>
      </c>
      <c r="E11" s="166">
        <f t="shared" si="0"/>
        <v>0.98761955054861228</v>
      </c>
      <c r="F11" s="49"/>
    </row>
    <row r="12" spans="1:7" ht="18" customHeight="1" x14ac:dyDescent="0.2">
      <c r="A12" s="2" t="s">
        <v>8</v>
      </c>
      <c r="B12" s="8">
        <v>4266</v>
      </c>
      <c r="C12" s="8">
        <v>8064</v>
      </c>
      <c r="D12" s="8">
        <v>5269</v>
      </c>
      <c r="E12" s="166">
        <f t="shared" si="0"/>
        <v>0.65339781746031744</v>
      </c>
      <c r="F12" s="49"/>
      <c r="G12" s="167"/>
    </row>
    <row r="13" spans="1:7" ht="18" customHeight="1" x14ac:dyDescent="0.2">
      <c r="A13" s="2" t="s">
        <v>256</v>
      </c>
      <c r="B13" s="106">
        <v>6000</v>
      </c>
      <c r="C13" s="106">
        <v>27358</v>
      </c>
      <c r="D13" s="106">
        <v>9449</v>
      </c>
      <c r="E13" s="117">
        <f t="shared" si="0"/>
        <v>0.34538343446158343</v>
      </c>
    </row>
    <row r="14" spans="1:7" ht="18" customHeight="1" x14ac:dyDescent="0.2">
      <c r="A14" s="2" t="s">
        <v>573</v>
      </c>
      <c r="B14" s="106">
        <v>1300</v>
      </c>
      <c r="C14" s="106">
        <v>5350</v>
      </c>
      <c r="D14" s="106">
        <v>5350</v>
      </c>
      <c r="E14" s="32">
        <f t="shared" si="0"/>
        <v>1</v>
      </c>
    </row>
    <row r="15" spans="1:7" ht="18" customHeight="1" x14ac:dyDescent="0.2">
      <c r="A15" s="2" t="s">
        <v>257</v>
      </c>
      <c r="B15" s="106">
        <v>198</v>
      </c>
      <c r="C15" s="106">
        <v>786</v>
      </c>
      <c r="D15" s="106">
        <v>786</v>
      </c>
      <c r="E15" s="161">
        <f t="shared" ref="E15:E30" si="1">(D15/C15)</f>
        <v>1</v>
      </c>
    </row>
    <row r="16" spans="1:7" ht="18" customHeight="1" x14ac:dyDescent="0.2">
      <c r="A16" s="2" t="s">
        <v>258</v>
      </c>
      <c r="B16" s="10"/>
      <c r="C16" s="106">
        <v>5</v>
      </c>
      <c r="D16" s="106">
        <v>5</v>
      </c>
      <c r="E16" s="161">
        <f t="shared" si="1"/>
        <v>1</v>
      </c>
    </row>
    <row r="17" spans="1:6" ht="18" customHeight="1" x14ac:dyDescent="0.2">
      <c r="A17" s="6" t="s">
        <v>260</v>
      </c>
      <c r="B17" s="7">
        <f>SUM(B20+B18)</f>
        <v>249841</v>
      </c>
      <c r="C17" s="7">
        <f>SUM(C20+C18)</f>
        <v>367787</v>
      </c>
      <c r="D17" s="7">
        <f>SUM(D20+D18)</f>
        <v>380986</v>
      </c>
      <c r="E17" s="32">
        <f t="shared" si="1"/>
        <v>1.0358876197364235</v>
      </c>
    </row>
    <row r="18" spans="1:6" ht="18" customHeight="1" x14ac:dyDescent="0.2">
      <c r="A18" s="2" t="s">
        <v>9</v>
      </c>
      <c r="B18" s="8">
        <v>35376</v>
      </c>
      <c r="C18" s="8">
        <v>126017</v>
      </c>
      <c r="D18" s="8">
        <v>126017</v>
      </c>
      <c r="E18" s="117">
        <f t="shared" si="1"/>
        <v>1</v>
      </c>
    </row>
    <row r="19" spans="1:6" ht="18" customHeight="1" x14ac:dyDescent="0.2">
      <c r="A19" s="2" t="s">
        <v>10</v>
      </c>
      <c r="B19" s="8">
        <v>16966</v>
      </c>
      <c r="C19" s="8">
        <v>17345</v>
      </c>
      <c r="D19" s="8">
        <v>17345</v>
      </c>
      <c r="E19" s="117">
        <f t="shared" si="1"/>
        <v>1</v>
      </c>
    </row>
    <row r="20" spans="1:6" ht="18" customHeight="1" x14ac:dyDescent="0.2">
      <c r="A20" s="2" t="s">
        <v>259</v>
      </c>
      <c r="B20" s="8">
        <v>214465</v>
      </c>
      <c r="C20" s="8">
        <v>241770</v>
      </c>
      <c r="D20" s="8">
        <v>254969</v>
      </c>
      <c r="E20" s="117">
        <f t="shared" si="1"/>
        <v>1.0545932084212268</v>
      </c>
      <c r="F20" s="3"/>
    </row>
    <row r="21" spans="1:6" ht="18" customHeight="1" x14ac:dyDescent="0.2">
      <c r="A21" s="6" t="s">
        <v>261</v>
      </c>
      <c r="B21" s="8"/>
      <c r="C21" s="7"/>
      <c r="D21" s="7"/>
      <c r="E21" s="32"/>
      <c r="F21" s="3"/>
    </row>
    <row r="22" spans="1:6" ht="18" customHeight="1" x14ac:dyDescent="0.2">
      <c r="A22" s="6" t="s">
        <v>262</v>
      </c>
      <c r="B22" s="7">
        <f>SUM(B23:B28)</f>
        <v>50400</v>
      </c>
      <c r="C22" s="7">
        <f>SUM(C23:C28)</f>
        <v>65419</v>
      </c>
      <c r="D22" s="7">
        <f>SUM(D23:D28)</f>
        <v>47163</v>
      </c>
      <c r="E22" s="117">
        <f t="shared" si="1"/>
        <v>0.72093734236231066</v>
      </c>
      <c r="F22" s="3"/>
    </row>
    <row r="23" spans="1:6" ht="18" customHeight="1" x14ac:dyDescent="0.2">
      <c r="A23" s="2" t="s">
        <v>11</v>
      </c>
      <c r="B23" s="8">
        <v>9500</v>
      </c>
      <c r="C23" s="8">
        <v>9500</v>
      </c>
      <c r="D23" s="8">
        <v>7755</v>
      </c>
      <c r="E23" s="117">
        <f t="shared" si="1"/>
        <v>0.81631578947368422</v>
      </c>
    </row>
    <row r="24" spans="1:6" ht="18" customHeight="1" x14ac:dyDescent="0.2">
      <c r="A24" s="2" t="s">
        <v>12</v>
      </c>
      <c r="B24" s="8">
        <v>35000</v>
      </c>
      <c r="C24" s="8">
        <v>35000</v>
      </c>
      <c r="D24" s="8">
        <v>33126</v>
      </c>
      <c r="E24" s="117">
        <f t="shared" si="1"/>
        <v>0.94645714285714289</v>
      </c>
    </row>
    <row r="25" spans="1:6" ht="18" customHeight="1" x14ac:dyDescent="0.2">
      <c r="A25" s="2" t="s">
        <v>13</v>
      </c>
      <c r="B25" s="8">
        <v>4600</v>
      </c>
      <c r="C25" s="8">
        <v>4600</v>
      </c>
      <c r="D25" s="8">
        <v>5166</v>
      </c>
      <c r="E25" s="117">
        <f t="shared" si="1"/>
        <v>1.1230434782608696</v>
      </c>
      <c r="F25" s="3"/>
    </row>
    <row r="26" spans="1:6" ht="18" customHeight="1" x14ac:dyDescent="0.2">
      <c r="A26" s="2" t="s">
        <v>16</v>
      </c>
      <c r="B26" s="8">
        <v>1000</v>
      </c>
      <c r="C26" s="8">
        <v>15334</v>
      </c>
      <c r="D26" s="8">
        <v>431</v>
      </c>
      <c r="E26" s="117">
        <f t="shared" si="1"/>
        <v>2.8107473588104864E-2</v>
      </c>
    </row>
    <row r="27" spans="1:6" ht="18" customHeight="1" x14ac:dyDescent="0.2">
      <c r="A27" s="151" t="s">
        <v>379</v>
      </c>
      <c r="B27" s="8">
        <v>300</v>
      </c>
      <c r="C27" s="8">
        <v>300</v>
      </c>
      <c r="D27" s="8"/>
      <c r="E27" s="117">
        <f t="shared" si="1"/>
        <v>0</v>
      </c>
    </row>
    <row r="28" spans="1:6" ht="18" customHeight="1" x14ac:dyDescent="0.2">
      <c r="A28" s="2" t="s">
        <v>574</v>
      </c>
      <c r="B28" s="10"/>
      <c r="C28" s="106">
        <v>685</v>
      </c>
      <c r="D28" s="106">
        <v>685</v>
      </c>
      <c r="E28" s="161">
        <f t="shared" si="1"/>
        <v>1</v>
      </c>
    </row>
    <row r="29" spans="1:6" ht="18" customHeight="1" x14ac:dyDescent="0.25">
      <c r="A29" s="118" t="s">
        <v>263</v>
      </c>
      <c r="B29" s="7">
        <f>SUM(B30+B31+B32+B35)</f>
        <v>126511</v>
      </c>
      <c r="C29" s="7">
        <f>SUM(C30+C31+C32+C35)</f>
        <v>142334</v>
      </c>
      <c r="D29" s="7">
        <f>SUM(D30+D31+D32+D35)</f>
        <v>110356</v>
      </c>
      <c r="E29" s="32">
        <f t="shared" si="1"/>
        <v>0.77533126308541878</v>
      </c>
    </row>
    <row r="30" spans="1:6" ht="18" customHeight="1" x14ac:dyDescent="0.2">
      <c r="A30" s="11" t="s">
        <v>264</v>
      </c>
      <c r="B30" s="8"/>
      <c r="C30" s="8">
        <v>157</v>
      </c>
      <c r="D30" s="8">
        <v>157</v>
      </c>
      <c r="E30" s="161">
        <f t="shared" si="1"/>
        <v>1</v>
      </c>
    </row>
    <row r="31" spans="1:6" ht="18" customHeight="1" x14ac:dyDescent="0.2">
      <c r="A31" s="11" t="s">
        <v>265</v>
      </c>
      <c r="B31" s="8"/>
      <c r="C31" s="8"/>
      <c r="D31" s="8"/>
      <c r="E31" s="117"/>
    </row>
    <row r="32" spans="1:6" ht="18" customHeight="1" x14ac:dyDescent="0.2">
      <c r="A32" s="2" t="s">
        <v>266</v>
      </c>
      <c r="B32" s="8">
        <v>123511</v>
      </c>
      <c r="C32" s="8">
        <v>123511</v>
      </c>
      <c r="D32" s="8">
        <v>99160</v>
      </c>
      <c r="E32" s="117">
        <f>(D32/C32)</f>
        <v>0.80284347143169432</v>
      </c>
    </row>
    <row r="33" spans="1:6" ht="18" customHeight="1" x14ac:dyDescent="0.2">
      <c r="A33" s="2" t="s">
        <v>248</v>
      </c>
      <c r="B33" s="8">
        <v>123511</v>
      </c>
      <c r="C33" s="8">
        <v>123511</v>
      </c>
      <c r="D33" s="8">
        <v>99160</v>
      </c>
      <c r="E33" s="117">
        <f>(D33/C33)</f>
        <v>0.80284347143169432</v>
      </c>
    </row>
    <row r="34" spans="1:6" ht="18" customHeight="1" x14ac:dyDescent="0.2">
      <c r="A34" s="2" t="s">
        <v>249</v>
      </c>
      <c r="B34" s="8"/>
      <c r="C34" s="8"/>
      <c r="D34" s="8"/>
      <c r="E34" s="117"/>
    </row>
    <row r="35" spans="1:6" ht="18" customHeight="1" x14ac:dyDescent="0.2">
      <c r="A35" s="23" t="s">
        <v>267</v>
      </c>
      <c r="B35" s="110">
        <v>3000</v>
      </c>
      <c r="C35" s="110">
        <v>18666</v>
      </c>
      <c r="D35" s="110">
        <v>11039</v>
      </c>
      <c r="E35" s="117">
        <f>(D35/C35)</f>
        <v>0.59139612129004604</v>
      </c>
    </row>
    <row r="36" spans="1:6" ht="18" customHeight="1" x14ac:dyDescent="0.25">
      <c r="A36" s="118" t="s">
        <v>268</v>
      </c>
      <c r="B36" s="7">
        <f>SUM(B37:B38)</f>
        <v>13199</v>
      </c>
      <c r="C36" s="7">
        <v>63177</v>
      </c>
      <c r="D36" s="7">
        <v>49978</v>
      </c>
      <c r="E36" s="32">
        <f>(D36/C36)</f>
        <v>0.79107903192617568</v>
      </c>
    </row>
    <row r="37" spans="1:6" ht="18" customHeight="1" x14ac:dyDescent="0.2">
      <c r="A37" s="151" t="s">
        <v>378</v>
      </c>
      <c r="B37" s="110"/>
      <c r="C37" s="110">
        <v>49978</v>
      </c>
      <c r="D37" s="160">
        <v>49978</v>
      </c>
      <c r="E37" s="117">
        <f>(D37/C37)</f>
        <v>1</v>
      </c>
    </row>
    <row r="38" spans="1:6" ht="18" customHeight="1" x14ac:dyDescent="0.2">
      <c r="A38" s="2" t="s">
        <v>368</v>
      </c>
      <c r="B38" s="110">
        <v>13199</v>
      </c>
      <c r="C38" s="110">
        <v>13199</v>
      </c>
      <c r="D38" s="160"/>
      <c r="E38" s="117"/>
    </row>
    <row r="39" spans="1:6" ht="18" customHeight="1" x14ac:dyDescent="0.25">
      <c r="A39" s="118" t="s">
        <v>270</v>
      </c>
      <c r="B39" s="7">
        <f>SUM(B40)</f>
        <v>10000</v>
      </c>
      <c r="C39" s="7">
        <f>SUM(C40)</f>
        <v>15206</v>
      </c>
      <c r="D39" s="7">
        <f>SUM(D40)</f>
        <v>19674</v>
      </c>
      <c r="E39" s="32">
        <f>(D39/C39)</f>
        <v>1.2938313823490728</v>
      </c>
    </row>
    <row r="40" spans="1:6" ht="18" customHeight="1" x14ac:dyDescent="0.2">
      <c r="A40" s="2" t="s">
        <v>269</v>
      </c>
      <c r="B40" s="8">
        <v>10000</v>
      </c>
      <c r="C40" s="8">
        <v>15206</v>
      </c>
      <c r="D40" s="8">
        <v>19674</v>
      </c>
      <c r="E40" s="117">
        <f>(D40/C40)</f>
        <v>1.2938313823490728</v>
      </c>
    </row>
    <row r="41" spans="1:6" ht="18" customHeight="1" x14ac:dyDescent="0.25">
      <c r="A41" s="120" t="s">
        <v>385</v>
      </c>
      <c r="B41" s="8"/>
      <c r="C41" s="7">
        <v>8722</v>
      </c>
      <c r="D41" s="7">
        <v>8722</v>
      </c>
      <c r="E41" s="32">
        <f>(D41/C41)</f>
        <v>1</v>
      </c>
    </row>
    <row r="42" spans="1:6" ht="18" customHeight="1" x14ac:dyDescent="0.25">
      <c r="A42" s="120" t="s">
        <v>676</v>
      </c>
      <c r="B42" s="7">
        <f>SUM(B8+B29+B36+B39+B41)</f>
        <v>497297</v>
      </c>
      <c r="C42" s="7">
        <f>SUM(C8+C29+C36+C39+C41)</f>
        <v>766386</v>
      </c>
      <c r="D42" s="7">
        <f>SUM(D8+D29+D36+D39+D41)</f>
        <v>674596</v>
      </c>
      <c r="E42" s="32">
        <f>(D42/C42)</f>
        <v>0.88023006683316241</v>
      </c>
      <c r="F42" s="3"/>
    </row>
    <row r="43" spans="1:6" x14ac:dyDescent="0.2">
      <c r="B43" s="3"/>
    </row>
    <row r="44" spans="1:6" x14ac:dyDescent="0.2">
      <c r="B44" s="3"/>
    </row>
    <row r="45" spans="1:6" ht="15" x14ac:dyDescent="0.2">
      <c r="A45" s="119"/>
      <c r="B45" s="3"/>
    </row>
    <row r="46" spans="1:6" x14ac:dyDescent="0.2">
      <c r="B46" s="3"/>
    </row>
    <row r="47" spans="1:6" x14ac:dyDescent="0.2">
      <c r="B47" s="3"/>
    </row>
    <row r="48" spans="1:6" ht="15" x14ac:dyDescent="0.2">
      <c r="A48" s="119"/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</sheetData>
  <mergeCells count="3">
    <mergeCell ref="A6:A7"/>
    <mergeCell ref="B6:E6"/>
    <mergeCell ref="F6:F7"/>
  </mergeCells>
  <phoneticPr fontId="6" type="noConversion"/>
  <printOptions horizontalCentered="1"/>
  <pageMargins left="0.78740157480314965" right="0.78740157480314965" top="0.98425196850393704" bottom="0.27559055118110237" header="0.51181102362204722" footer="0.51181102362204722"/>
  <pageSetup paperSize="9" scale="97" orientation="portrait" r:id="rId1"/>
  <headerFooter alignWithMargins="0">
    <oddHeader xml:space="preserve">&amp;C1. melléklet az 5/2016. (V. 27.) önkormányzati rendelethez
</oddHeader>
    <oddFooter>&amp;C&amp;P</oddFooter>
  </headerFooter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33"/>
  <sheetViews>
    <sheetView tabSelected="1" workbookViewId="0">
      <selection activeCell="DK1" sqref="DK1:DU1"/>
    </sheetView>
  </sheetViews>
  <sheetFormatPr defaultRowHeight="12.75" x14ac:dyDescent="0.2"/>
  <cols>
    <col min="1" max="1" width="4.42578125" customWidth="1"/>
    <col min="2" max="2" width="13.42578125" customWidth="1"/>
    <col min="4" max="4" width="9.42578125" customWidth="1"/>
    <col min="5" max="5" width="8.7109375" customWidth="1"/>
    <col min="6" max="6" width="9.7109375" customWidth="1"/>
    <col min="7" max="7" width="9" customWidth="1"/>
    <col min="8" max="8" width="9.28515625" customWidth="1"/>
    <col min="9" max="9" width="9.7109375" customWidth="1"/>
    <col min="10" max="10" width="10.5703125" customWidth="1"/>
    <col min="11" max="12" width="8.7109375" customWidth="1"/>
    <col min="13" max="13" width="15" customWidth="1"/>
    <col min="14" max="14" width="9.42578125" customWidth="1"/>
    <col min="15" max="15" width="8.7109375" customWidth="1"/>
    <col min="16" max="16" width="8.42578125" customWidth="1"/>
    <col min="17" max="17" width="9" customWidth="1"/>
    <col min="18" max="18" width="7.85546875" customWidth="1"/>
    <col min="19" max="21" width="7.28515625" customWidth="1"/>
    <col min="22" max="22" width="7.85546875" customWidth="1"/>
    <col min="23" max="23" width="8" customWidth="1"/>
    <col min="24" max="24" width="12.28515625" customWidth="1"/>
    <col min="25" max="25" width="11" customWidth="1"/>
    <col min="26" max="26" width="8.7109375" customWidth="1"/>
    <col min="28" max="28" width="1" hidden="1" customWidth="1"/>
    <col min="29" max="29" width="12.7109375" customWidth="1"/>
    <col min="30" max="30" width="14.5703125" customWidth="1"/>
    <col min="31" max="31" width="9.28515625" customWidth="1"/>
    <col min="32" max="32" width="9.42578125" customWidth="1"/>
    <col min="33" max="42" width="8.28515625" customWidth="1"/>
    <col min="43" max="43" width="5.140625" customWidth="1"/>
    <col min="44" max="44" width="11.7109375" customWidth="1"/>
    <col min="45" max="53" width="8.28515625" customWidth="1"/>
    <col min="54" max="54" width="10" customWidth="1"/>
    <col min="55" max="55" width="6" customWidth="1"/>
    <col min="56" max="56" width="13.140625" customWidth="1"/>
    <col min="57" max="57" width="7.7109375" customWidth="1"/>
    <col min="58" max="58" width="9.28515625" customWidth="1"/>
    <col min="59" max="59" width="7.28515625" customWidth="1"/>
    <col min="60" max="60" width="7.5703125" customWidth="1"/>
    <col min="61" max="61" width="7.42578125" customWidth="1"/>
    <col min="62" max="62" width="6.85546875" customWidth="1"/>
    <col min="63" max="63" width="6.5703125" customWidth="1"/>
    <col min="64" max="64" width="9" customWidth="1"/>
    <col min="65" max="65" width="7.42578125" customWidth="1"/>
    <col min="66" max="70" width="6.85546875" customWidth="1"/>
    <col min="71" max="71" width="9.85546875" customWidth="1"/>
    <col min="72" max="73" width="10.5703125" customWidth="1"/>
    <col min="74" max="74" width="5.85546875" customWidth="1"/>
    <col min="75" max="75" width="12.42578125" customWidth="1"/>
    <col min="76" max="83" width="9.7109375" customWidth="1"/>
    <col min="84" max="86" width="10.7109375" customWidth="1"/>
    <col min="87" max="87" width="8.5703125" customWidth="1"/>
    <col min="88" max="88" width="8.7109375" customWidth="1"/>
    <col min="90" max="90" width="8.140625" customWidth="1"/>
    <col min="91" max="91" width="6.42578125" customWidth="1"/>
    <col min="92" max="92" width="7.7109375" customWidth="1"/>
    <col min="93" max="93" width="6.42578125" customWidth="1"/>
    <col min="94" max="94" width="7.28515625" customWidth="1"/>
    <col min="95" max="95" width="6.42578125" customWidth="1"/>
    <col min="96" max="96" width="7.140625" customWidth="1"/>
    <col min="97" max="97" width="6.42578125" customWidth="1"/>
    <col min="98" max="98" width="7.140625" customWidth="1"/>
    <col min="99" max="99" width="6.42578125" customWidth="1"/>
    <col min="101" max="102" width="12.28515625" customWidth="1"/>
    <col min="103" max="103" width="8.28515625" customWidth="1"/>
    <col min="104" max="104" width="14.28515625" customWidth="1"/>
    <col min="105" max="114" width="8.28515625" customWidth="1"/>
    <col min="115" max="115" width="4.28515625" customWidth="1"/>
    <col min="116" max="116" width="14.42578125" customWidth="1"/>
    <col min="118" max="118" width="6.7109375" customWidth="1"/>
    <col min="119" max="119" width="5.85546875" customWidth="1"/>
    <col min="120" max="120" width="19.5703125" customWidth="1"/>
    <col min="131" max="131" width="12.42578125" customWidth="1"/>
    <col min="132" max="132" width="26.140625" customWidth="1"/>
    <col min="133" max="133" width="12.7109375" customWidth="1"/>
  </cols>
  <sheetData>
    <row r="1" spans="1:143" x14ac:dyDescent="0.2">
      <c r="A1" s="262" t="s">
        <v>685</v>
      </c>
      <c r="B1" s="262"/>
      <c r="C1" s="262"/>
      <c r="D1" s="262"/>
      <c r="E1" s="262"/>
      <c r="F1" s="262"/>
      <c r="G1" s="262"/>
      <c r="H1" s="262"/>
      <c r="I1" s="262"/>
      <c r="J1" s="262"/>
      <c r="K1" s="30"/>
      <c r="L1" s="262" t="s">
        <v>686</v>
      </c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33"/>
      <c r="AC1" s="262" t="s">
        <v>687</v>
      </c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 t="s">
        <v>687</v>
      </c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 t="s">
        <v>687</v>
      </c>
      <c r="BD1" s="262"/>
      <c r="BE1" s="262"/>
      <c r="BF1" s="262"/>
      <c r="BG1" s="262"/>
      <c r="BH1" s="262"/>
      <c r="BI1" s="262"/>
      <c r="BJ1" s="262"/>
      <c r="BK1" s="262"/>
      <c r="BL1" s="262"/>
      <c r="BM1" s="262"/>
      <c r="BN1" s="262"/>
      <c r="BO1" s="262"/>
      <c r="BP1" s="262"/>
      <c r="BQ1" s="262"/>
      <c r="BR1" s="262"/>
      <c r="BS1" s="262"/>
      <c r="BT1" s="262"/>
      <c r="BU1" s="33"/>
      <c r="BV1" s="262" t="s">
        <v>688</v>
      </c>
      <c r="BW1" s="262"/>
      <c r="BX1" s="262"/>
      <c r="BY1" s="262"/>
      <c r="BZ1" s="262"/>
      <c r="CA1" s="262"/>
      <c r="CB1" s="262"/>
      <c r="CC1" s="262"/>
      <c r="CD1" s="262"/>
      <c r="CE1" s="262"/>
      <c r="CF1" s="262"/>
      <c r="CG1" s="262"/>
      <c r="CH1" s="33"/>
      <c r="CI1" s="33"/>
      <c r="CJ1" s="262" t="s">
        <v>689</v>
      </c>
      <c r="CK1" s="262"/>
      <c r="CL1" s="262"/>
      <c r="CM1" s="262"/>
      <c r="CN1" s="262"/>
      <c r="CO1" s="262"/>
      <c r="CP1" s="262"/>
      <c r="CQ1" s="262"/>
      <c r="CR1" s="262"/>
      <c r="CS1" s="262"/>
      <c r="CT1" s="262"/>
      <c r="CU1" s="262"/>
      <c r="CV1" s="262" t="s">
        <v>690</v>
      </c>
      <c r="CW1" s="262"/>
      <c r="CX1" s="262"/>
      <c r="CY1" s="262"/>
      <c r="CZ1" s="262"/>
      <c r="DA1" s="262"/>
      <c r="DB1" s="262"/>
      <c r="DC1" s="262"/>
      <c r="DD1" s="262"/>
      <c r="DE1" s="262"/>
      <c r="DF1" s="262"/>
      <c r="DG1" s="262"/>
      <c r="DH1" s="262"/>
      <c r="DI1" s="262"/>
      <c r="DJ1" s="262"/>
      <c r="DK1" s="262" t="s">
        <v>691</v>
      </c>
      <c r="DL1" s="262"/>
      <c r="DM1" s="262"/>
      <c r="DN1" s="262"/>
      <c r="DO1" s="262"/>
      <c r="DP1" s="262"/>
      <c r="DQ1" s="262"/>
      <c r="DR1" s="262"/>
      <c r="DS1" s="262"/>
      <c r="DT1" s="262"/>
      <c r="DU1" s="262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</row>
    <row r="2" spans="1:143" ht="15.75" x14ac:dyDescent="0.25">
      <c r="A2" s="289" t="s">
        <v>587</v>
      </c>
      <c r="B2" s="315"/>
      <c r="C2" s="315"/>
      <c r="D2" s="315"/>
      <c r="E2" s="315"/>
      <c r="F2" s="315"/>
      <c r="G2" s="315"/>
      <c r="H2" s="315"/>
      <c r="I2" s="315"/>
      <c r="J2" s="315"/>
      <c r="L2" s="289" t="s">
        <v>588</v>
      </c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AC2" s="5" t="s">
        <v>588</v>
      </c>
      <c r="AD2" s="30"/>
      <c r="AE2" s="30"/>
      <c r="AF2" s="30"/>
      <c r="AG2" s="65"/>
      <c r="AH2" s="30"/>
      <c r="AI2" s="30"/>
      <c r="AJ2" s="30"/>
      <c r="AK2" s="30"/>
      <c r="AL2" s="30"/>
      <c r="AM2" s="30"/>
      <c r="AN2" s="30"/>
      <c r="AO2" s="30"/>
      <c r="AP2" s="30"/>
      <c r="AQ2" s="5" t="s">
        <v>588</v>
      </c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5" t="s">
        <v>589</v>
      </c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289" t="s">
        <v>589</v>
      </c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12"/>
      <c r="CI2" s="12"/>
      <c r="CJ2" s="289" t="s">
        <v>590</v>
      </c>
      <c r="CK2" s="315"/>
      <c r="CL2" s="315"/>
      <c r="CM2" s="315"/>
      <c r="CN2" s="315"/>
      <c r="CO2" s="315"/>
      <c r="CP2" s="315"/>
      <c r="CQ2" s="262"/>
      <c r="CR2" s="262"/>
      <c r="CS2" s="262"/>
      <c r="CT2" s="262"/>
      <c r="CU2" s="262"/>
      <c r="CW2" s="157"/>
      <c r="CX2" s="157"/>
      <c r="CY2" s="289" t="s">
        <v>590</v>
      </c>
      <c r="CZ2" s="315"/>
      <c r="DA2" s="315"/>
      <c r="DB2" s="315"/>
      <c r="DC2" s="315"/>
      <c r="DD2" s="315"/>
      <c r="DE2" s="315"/>
      <c r="DF2" s="315"/>
      <c r="DG2" s="315"/>
      <c r="DH2" s="315"/>
      <c r="DI2" s="154"/>
      <c r="DJ2" s="154"/>
      <c r="DK2" s="289" t="s">
        <v>588</v>
      </c>
      <c r="DL2" s="315"/>
      <c r="DM2" s="315"/>
      <c r="DN2" s="315"/>
      <c r="DO2" s="315"/>
      <c r="DP2" s="315"/>
      <c r="DQ2" s="315"/>
      <c r="DR2" s="315"/>
      <c r="DS2" s="315"/>
      <c r="DT2" s="315"/>
      <c r="DX2" s="111"/>
      <c r="DY2" s="111"/>
      <c r="DZ2" s="111"/>
      <c r="EA2" s="12"/>
      <c r="EB2" s="33"/>
      <c r="EC2" s="33"/>
      <c r="ED2" s="33"/>
    </row>
    <row r="3" spans="1:143" ht="13.5" thickBot="1" x14ac:dyDescent="0.25"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19" t="s">
        <v>14</v>
      </c>
      <c r="Y3" s="320"/>
      <c r="Z3" s="4"/>
      <c r="AA3" s="4"/>
      <c r="AB3" s="4"/>
      <c r="AP3" s="4" t="s">
        <v>14</v>
      </c>
      <c r="BB3" s="4" t="s">
        <v>14</v>
      </c>
      <c r="BJ3" s="130"/>
      <c r="BK3" s="130"/>
      <c r="BL3" s="130"/>
      <c r="BM3" s="130"/>
      <c r="BN3" s="49"/>
      <c r="BO3" s="49"/>
      <c r="BP3" s="49"/>
      <c r="BQ3" s="49"/>
      <c r="BR3" s="49"/>
      <c r="BT3" s="4" t="s">
        <v>14</v>
      </c>
      <c r="BU3" s="4"/>
      <c r="BV3" s="4"/>
      <c r="BW3" s="4"/>
      <c r="CE3" s="4" t="s">
        <v>14</v>
      </c>
      <c r="CW3" s="4" t="s">
        <v>236</v>
      </c>
      <c r="CX3" s="4"/>
      <c r="DH3" s="4" t="s">
        <v>236</v>
      </c>
      <c r="DR3" s="4" t="s">
        <v>14</v>
      </c>
    </row>
    <row r="4" spans="1:143" ht="12.75" customHeight="1" thickBot="1" x14ac:dyDescent="0.25">
      <c r="A4" s="291" t="s">
        <v>153</v>
      </c>
      <c r="B4" s="257"/>
      <c r="C4" s="257"/>
      <c r="D4" s="257"/>
      <c r="E4" s="257"/>
      <c r="F4" s="257"/>
      <c r="G4" s="257"/>
      <c r="H4" s="257"/>
      <c r="I4" s="257"/>
      <c r="J4" s="257"/>
      <c r="K4" s="78"/>
      <c r="L4" s="269" t="s">
        <v>153</v>
      </c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312"/>
      <c r="Y4" s="312"/>
      <c r="Z4" s="80"/>
      <c r="AA4" s="78"/>
      <c r="AB4" s="51"/>
      <c r="AC4" s="52" t="s">
        <v>228</v>
      </c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2" t="s">
        <v>228</v>
      </c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2" t="s">
        <v>228</v>
      </c>
      <c r="BD4" s="53"/>
      <c r="BE4" s="53"/>
      <c r="BF4" s="53"/>
      <c r="BG4" s="53"/>
      <c r="BH4" s="53"/>
      <c r="BI4" s="53"/>
      <c r="BJ4" s="87"/>
      <c r="BK4" s="53"/>
      <c r="BL4" s="53"/>
      <c r="BM4" s="50"/>
      <c r="BN4" s="51"/>
      <c r="BO4" s="50"/>
      <c r="BP4" s="50"/>
      <c r="BQ4" s="50"/>
      <c r="BR4" s="51"/>
      <c r="BS4" s="306" t="s">
        <v>15</v>
      </c>
      <c r="BT4" s="307"/>
      <c r="BU4" s="107"/>
      <c r="BV4" s="33"/>
      <c r="BW4" s="33"/>
      <c r="BX4" s="43"/>
      <c r="BY4" s="54"/>
      <c r="BZ4" s="55" t="s">
        <v>206</v>
      </c>
      <c r="CA4" s="55"/>
      <c r="CB4" s="55"/>
      <c r="CC4" s="55"/>
      <c r="CD4" s="91"/>
      <c r="CE4" s="92"/>
      <c r="CJ4" s="52" t="s">
        <v>207</v>
      </c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87"/>
      <c r="CV4" s="321" t="s">
        <v>221</v>
      </c>
      <c r="CW4" s="325"/>
      <c r="CX4" s="107"/>
      <c r="CY4" s="156" t="s">
        <v>213</v>
      </c>
      <c r="CZ4" s="50"/>
      <c r="DA4" s="50"/>
      <c r="DB4" s="50"/>
      <c r="DC4" s="50"/>
      <c r="DD4" s="50"/>
      <c r="DE4" s="50"/>
      <c r="DF4" s="50"/>
      <c r="DG4" s="88"/>
      <c r="DH4" s="89"/>
      <c r="DO4" s="328" t="s">
        <v>201</v>
      </c>
      <c r="DP4" s="329"/>
      <c r="DQ4" s="321" t="s">
        <v>294</v>
      </c>
      <c r="DR4" s="322"/>
    </row>
    <row r="5" spans="1:143" ht="12.75" customHeight="1" x14ac:dyDescent="0.2">
      <c r="A5" s="277" t="s">
        <v>201</v>
      </c>
      <c r="B5" s="290"/>
      <c r="C5" s="266" t="s">
        <v>134</v>
      </c>
      <c r="D5" s="267"/>
      <c r="E5" s="266" t="s">
        <v>295</v>
      </c>
      <c r="F5" s="267"/>
      <c r="G5" s="277" t="s">
        <v>229</v>
      </c>
      <c r="H5" s="277"/>
      <c r="I5" s="260" t="s">
        <v>230</v>
      </c>
      <c r="J5" s="276"/>
      <c r="K5" s="74"/>
      <c r="L5" s="277" t="s">
        <v>201</v>
      </c>
      <c r="M5" s="290"/>
      <c r="N5" s="299" t="s">
        <v>237</v>
      </c>
      <c r="O5" s="300"/>
      <c r="P5" s="260" t="s">
        <v>239</v>
      </c>
      <c r="Q5" s="261"/>
      <c r="R5" s="260"/>
      <c r="S5" s="261"/>
      <c r="T5" s="260"/>
      <c r="U5" s="261"/>
      <c r="V5" s="260"/>
      <c r="W5" s="268"/>
      <c r="X5" s="316" t="s">
        <v>137</v>
      </c>
      <c r="Y5" s="317"/>
      <c r="Z5" s="69"/>
      <c r="AA5" s="69"/>
      <c r="AB5" s="58"/>
      <c r="AC5" s="277" t="s">
        <v>201</v>
      </c>
      <c r="AD5" s="290"/>
      <c r="AE5" s="269" t="s">
        <v>232</v>
      </c>
      <c r="AF5" s="311"/>
      <c r="AG5" s="266" t="s">
        <v>189</v>
      </c>
      <c r="AH5" s="267"/>
      <c r="AI5" s="277" t="s">
        <v>233</v>
      </c>
      <c r="AJ5" s="277"/>
      <c r="AK5" s="277" t="s">
        <v>234</v>
      </c>
      <c r="AL5" s="277"/>
      <c r="AM5" s="277" t="s">
        <v>190</v>
      </c>
      <c r="AN5" s="277"/>
      <c r="AO5" s="277" t="s">
        <v>235</v>
      </c>
      <c r="AP5" s="277"/>
      <c r="AQ5" s="277" t="s">
        <v>201</v>
      </c>
      <c r="AR5" s="290"/>
      <c r="AS5" s="266" t="s">
        <v>240</v>
      </c>
      <c r="AT5" s="267"/>
      <c r="AU5" s="277" t="s">
        <v>382</v>
      </c>
      <c r="AV5" s="277"/>
      <c r="AW5" s="277" t="s">
        <v>144</v>
      </c>
      <c r="AX5" s="277"/>
      <c r="AY5" s="277" t="s">
        <v>145</v>
      </c>
      <c r="AZ5" s="277"/>
      <c r="BA5" s="301" t="s">
        <v>296</v>
      </c>
      <c r="BB5" s="302"/>
      <c r="BC5" s="277" t="s">
        <v>201</v>
      </c>
      <c r="BD5" s="290"/>
      <c r="BE5" s="291" t="s">
        <v>591</v>
      </c>
      <c r="BF5" s="292"/>
      <c r="BG5" s="291" t="s">
        <v>592</v>
      </c>
      <c r="BH5" s="292"/>
      <c r="BI5" s="266" t="s">
        <v>593</v>
      </c>
      <c r="BJ5" s="291"/>
      <c r="BK5" s="267" t="s">
        <v>594</v>
      </c>
      <c r="BL5" s="267"/>
      <c r="BM5" s="291"/>
      <c r="BN5" s="310"/>
      <c r="BO5" s="296"/>
      <c r="BP5" s="297"/>
      <c r="BQ5" s="297"/>
      <c r="BR5" s="298"/>
      <c r="BS5" s="308"/>
      <c r="BT5" s="309"/>
      <c r="BU5" s="107"/>
      <c r="BV5" s="69"/>
      <c r="BW5" s="69"/>
      <c r="BX5" s="277" t="s">
        <v>201</v>
      </c>
      <c r="BY5" s="290"/>
      <c r="BZ5" s="266" t="s">
        <v>205</v>
      </c>
      <c r="CA5" s="267"/>
      <c r="CB5" s="266" t="s">
        <v>204</v>
      </c>
      <c r="CC5" s="291"/>
      <c r="CD5" s="303" t="s">
        <v>137</v>
      </c>
      <c r="CE5" s="304"/>
      <c r="CF5" s="305"/>
      <c r="CG5" s="305"/>
      <c r="CH5" s="305"/>
      <c r="CI5" s="305"/>
      <c r="CJ5" s="277" t="s">
        <v>201</v>
      </c>
      <c r="CK5" s="290"/>
      <c r="CL5" s="266" t="s">
        <v>208</v>
      </c>
      <c r="CM5" s="267"/>
      <c r="CN5" s="266" t="s">
        <v>209</v>
      </c>
      <c r="CO5" s="267"/>
      <c r="CP5" s="277" t="s">
        <v>210</v>
      </c>
      <c r="CQ5" s="277"/>
      <c r="CR5" s="277" t="s">
        <v>211</v>
      </c>
      <c r="CS5" s="277"/>
      <c r="CT5" s="277" t="s">
        <v>212</v>
      </c>
      <c r="CU5" s="260"/>
      <c r="CV5" s="326"/>
      <c r="CW5" s="327"/>
      <c r="CX5" s="107"/>
      <c r="CY5" s="277" t="s">
        <v>201</v>
      </c>
      <c r="CZ5" s="290"/>
      <c r="DA5" s="266" t="s">
        <v>214</v>
      </c>
      <c r="DB5" s="267"/>
      <c r="DC5" s="266" t="s">
        <v>215</v>
      </c>
      <c r="DD5" s="267"/>
      <c r="DE5" s="277" t="s">
        <v>216</v>
      </c>
      <c r="DF5" s="260"/>
      <c r="DG5" s="303" t="s">
        <v>217</v>
      </c>
      <c r="DH5" s="304"/>
      <c r="DO5" s="330"/>
      <c r="DP5" s="331"/>
      <c r="DQ5" s="323"/>
      <c r="DR5" s="324"/>
    </row>
    <row r="6" spans="1:143" ht="12.75" customHeight="1" x14ac:dyDescent="0.2">
      <c r="A6" s="290"/>
      <c r="B6" s="290"/>
      <c r="C6" s="2" t="s">
        <v>375</v>
      </c>
      <c r="D6" s="151" t="s">
        <v>389</v>
      </c>
      <c r="E6" s="2" t="s">
        <v>375</v>
      </c>
      <c r="F6" s="151" t="s">
        <v>389</v>
      </c>
      <c r="G6" s="2" t="s">
        <v>375</v>
      </c>
      <c r="H6" s="151" t="s">
        <v>389</v>
      </c>
      <c r="I6" s="2" t="s">
        <v>375</v>
      </c>
      <c r="J6" s="151" t="s">
        <v>389</v>
      </c>
      <c r="K6" s="75"/>
      <c r="L6" s="290"/>
      <c r="M6" s="290"/>
      <c r="N6" s="2" t="s">
        <v>375</v>
      </c>
      <c r="O6" s="151" t="s">
        <v>389</v>
      </c>
      <c r="P6" s="2" t="s">
        <v>375</v>
      </c>
      <c r="Q6" s="151" t="s">
        <v>389</v>
      </c>
      <c r="R6" s="2" t="s">
        <v>375</v>
      </c>
      <c r="S6" s="151" t="s">
        <v>389</v>
      </c>
      <c r="T6" s="2" t="s">
        <v>375</v>
      </c>
      <c r="U6" s="151" t="s">
        <v>389</v>
      </c>
      <c r="V6" s="2" t="s">
        <v>375</v>
      </c>
      <c r="W6" s="151" t="s">
        <v>389</v>
      </c>
      <c r="X6" s="2" t="s">
        <v>375</v>
      </c>
      <c r="Y6" s="151" t="s">
        <v>389</v>
      </c>
      <c r="Z6" s="49"/>
      <c r="AA6" s="49"/>
      <c r="AB6" s="44"/>
      <c r="AC6" s="290"/>
      <c r="AD6" s="290"/>
      <c r="AE6" s="2" t="s">
        <v>375</v>
      </c>
      <c r="AF6" s="151" t="s">
        <v>389</v>
      </c>
      <c r="AG6" s="2" t="s">
        <v>375</v>
      </c>
      <c r="AH6" s="151" t="s">
        <v>389</v>
      </c>
      <c r="AI6" s="2" t="s">
        <v>375</v>
      </c>
      <c r="AJ6" s="151" t="s">
        <v>389</v>
      </c>
      <c r="AK6" s="2" t="s">
        <v>375</v>
      </c>
      <c r="AL6" s="151" t="s">
        <v>389</v>
      </c>
      <c r="AM6" s="2" t="s">
        <v>375</v>
      </c>
      <c r="AN6" s="151" t="s">
        <v>389</v>
      </c>
      <c r="AO6" s="2" t="s">
        <v>375</v>
      </c>
      <c r="AP6" s="151" t="s">
        <v>389</v>
      </c>
      <c r="AQ6" s="290"/>
      <c r="AR6" s="290"/>
      <c r="AS6" s="2" t="s">
        <v>375</v>
      </c>
      <c r="AT6" s="151" t="s">
        <v>389</v>
      </c>
      <c r="AU6" s="2" t="s">
        <v>375</v>
      </c>
      <c r="AV6" s="151" t="s">
        <v>389</v>
      </c>
      <c r="AW6" s="2" t="s">
        <v>375</v>
      </c>
      <c r="AX6" s="151" t="s">
        <v>389</v>
      </c>
      <c r="AY6" s="2" t="s">
        <v>375</v>
      </c>
      <c r="AZ6" s="151" t="s">
        <v>389</v>
      </c>
      <c r="BA6" s="2" t="s">
        <v>375</v>
      </c>
      <c r="BB6" s="151" t="s">
        <v>389</v>
      </c>
      <c r="BC6" s="290"/>
      <c r="BD6" s="290"/>
      <c r="BE6" s="2" t="s">
        <v>375</v>
      </c>
      <c r="BF6" s="151" t="s">
        <v>389</v>
      </c>
      <c r="BG6" s="2" t="s">
        <v>375</v>
      </c>
      <c r="BH6" s="151" t="s">
        <v>389</v>
      </c>
      <c r="BI6" s="2" t="s">
        <v>375</v>
      </c>
      <c r="BJ6" s="151" t="s">
        <v>389</v>
      </c>
      <c r="BK6" s="2" t="s">
        <v>375</v>
      </c>
      <c r="BL6" s="151" t="s">
        <v>389</v>
      </c>
      <c r="BM6" s="2" t="s">
        <v>375</v>
      </c>
      <c r="BN6" s="151" t="s">
        <v>389</v>
      </c>
      <c r="BO6" s="2" t="s">
        <v>375</v>
      </c>
      <c r="BP6" s="151" t="s">
        <v>389</v>
      </c>
      <c r="BQ6" s="2" t="s">
        <v>375</v>
      </c>
      <c r="BR6" s="151" t="s">
        <v>389</v>
      </c>
      <c r="BS6" s="2" t="s">
        <v>375</v>
      </c>
      <c r="BT6" s="151" t="s">
        <v>389</v>
      </c>
      <c r="BU6" s="49"/>
      <c r="BV6" s="49"/>
      <c r="BW6" s="49"/>
      <c r="BX6" s="290"/>
      <c r="BY6" s="290"/>
      <c r="BZ6" s="2" t="s">
        <v>375</v>
      </c>
      <c r="CA6" s="151" t="s">
        <v>389</v>
      </c>
      <c r="CB6" s="2" t="s">
        <v>375</v>
      </c>
      <c r="CC6" s="151" t="s">
        <v>389</v>
      </c>
      <c r="CD6" s="2" t="s">
        <v>375</v>
      </c>
      <c r="CE6" s="151" t="s">
        <v>389</v>
      </c>
      <c r="CF6" s="49"/>
      <c r="CG6" s="49"/>
      <c r="CH6" s="49"/>
      <c r="CI6" s="49"/>
      <c r="CJ6" s="290"/>
      <c r="CK6" s="290"/>
      <c r="CL6" s="2" t="s">
        <v>375</v>
      </c>
      <c r="CM6" s="151" t="s">
        <v>389</v>
      </c>
      <c r="CN6" s="2" t="s">
        <v>375</v>
      </c>
      <c r="CO6" s="151" t="s">
        <v>389</v>
      </c>
      <c r="CP6" s="2" t="s">
        <v>375</v>
      </c>
      <c r="CQ6" s="151" t="s">
        <v>389</v>
      </c>
      <c r="CR6" s="2" t="s">
        <v>375</v>
      </c>
      <c r="CS6" s="151" t="s">
        <v>389</v>
      </c>
      <c r="CT6" s="2" t="s">
        <v>375</v>
      </c>
      <c r="CU6" s="151" t="s">
        <v>389</v>
      </c>
      <c r="CV6" s="2" t="s">
        <v>375</v>
      </c>
      <c r="CW6" s="151" t="s">
        <v>389</v>
      </c>
      <c r="CX6" s="49"/>
      <c r="CY6" s="290"/>
      <c r="CZ6" s="290"/>
      <c r="DA6" s="2" t="s">
        <v>375</v>
      </c>
      <c r="DB6" s="151" t="s">
        <v>389</v>
      </c>
      <c r="DC6" s="2" t="s">
        <v>375</v>
      </c>
      <c r="DD6" s="151" t="s">
        <v>389</v>
      </c>
      <c r="DE6" s="2" t="s">
        <v>375</v>
      </c>
      <c r="DF6" s="151" t="s">
        <v>389</v>
      </c>
      <c r="DG6" s="2" t="s">
        <v>375</v>
      </c>
      <c r="DH6" s="151" t="s">
        <v>389</v>
      </c>
      <c r="DO6" s="332"/>
      <c r="DP6" s="320"/>
      <c r="DQ6" s="2" t="s">
        <v>375</v>
      </c>
      <c r="DR6" s="151" t="s">
        <v>389</v>
      </c>
    </row>
    <row r="7" spans="1:143" ht="25.5" x14ac:dyDescent="0.2">
      <c r="A7" s="1" t="s">
        <v>56</v>
      </c>
      <c r="B7" s="38" t="s">
        <v>191</v>
      </c>
      <c r="C7" s="8">
        <v>44035</v>
      </c>
      <c r="D7" s="8">
        <v>43619</v>
      </c>
      <c r="E7" s="8"/>
      <c r="F7" s="8"/>
      <c r="G7" s="8"/>
      <c r="H7" s="8"/>
      <c r="I7" s="8"/>
      <c r="J7" s="8"/>
      <c r="K7" s="76"/>
      <c r="L7" s="1" t="s">
        <v>56</v>
      </c>
      <c r="M7" s="38" t="s">
        <v>191</v>
      </c>
      <c r="N7" s="8"/>
      <c r="O7" s="71"/>
      <c r="P7" s="71">
        <v>4057</v>
      </c>
      <c r="Q7" s="71">
        <v>4057</v>
      </c>
      <c r="R7" s="71"/>
      <c r="S7" s="71"/>
      <c r="T7" s="71"/>
      <c r="U7" s="71"/>
      <c r="V7" s="71"/>
      <c r="W7" s="71"/>
      <c r="X7" s="82">
        <f t="shared" ref="X7:Y9" si="0">SUM(C7+E7+G7+I7+N7+P7+R7+V7+T7)</f>
        <v>48092</v>
      </c>
      <c r="Y7" s="82">
        <f t="shared" si="0"/>
        <v>47676</v>
      </c>
      <c r="Z7" s="28"/>
      <c r="AA7" s="28"/>
      <c r="AB7" s="73"/>
      <c r="AC7" s="1" t="s">
        <v>56</v>
      </c>
      <c r="AD7" s="38" t="s">
        <v>191</v>
      </c>
      <c r="AE7" s="8">
        <v>5736</v>
      </c>
      <c r="AF7" s="8">
        <v>5061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1" t="s">
        <v>56</v>
      </c>
      <c r="AR7" s="38" t="s">
        <v>191</v>
      </c>
      <c r="AS7" s="8"/>
      <c r="AT7" s="8"/>
      <c r="AU7" s="8"/>
      <c r="AV7" s="8"/>
      <c r="AW7" s="8"/>
      <c r="AX7" s="8"/>
      <c r="AY7" s="8"/>
      <c r="AZ7" s="8"/>
      <c r="BA7" s="8"/>
      <c r="BB7" s="8"/>
      <c r="BC7" s="1" t="s">
        <v>56</v>
      </c>
      <c r="BD7" s="38" t="s">
        <v>191</v>
      </c>
      <c r="BE7" s="8">
        <v>122073</v>
      </c>
      <c r="BF7" s="8">
        <v>113589</v>
      </c>
      <c r="BG7" s="8">
        <v>1024</v>
      </c>
      <c r="BH7" s="8">
        <v>1024</v>
      </c>
      <c r="BI7" s="8"/>
      <c r="BJ7" s="71"/>
      <c r="BK7" s="2"/>
      <c r="BL7" s="8"/>
      <c r="BM7" s="73"/>
      <c r="BN7" s="73"/>
      <c r="BO7" s="73"/>
      <c r="BP7" s="73"/>
      <c r="BQ7" s="73"/>
      <c r="BR7" s="73"/>
      <c r="BS7" s="82">
        <f>BI7+BE7+BA7+AY7+AW7+AU7+AS7+AO7+AM7+AK7+AI7+AG7+AE7+BG7+BK7+BM7+BO7</f>
        <v>128833</v>
      </c>
      <c r="BT7" s="82">
        <f>BJ7+BF7+BB7+AZ7+AX7+AV7+AT7+AP7+AN7+AL7+AJ7+AH7+AF7+BH7+BL7+BN7+BP7</f>
        <v>119674</v>
      </c>
      <c r="BU7" s="27"/>
      <c r="BV7" s="27"/>
      <c r="BW7" s="27"/>
      <c r="BX7" s="1" t="s">
        <v>56</v>
      </c>
      <c r="BY7" s="38" t="s">
        <v>191</v>
      </c>
      <c r="BZ7" s="8">
        <v>44176</v>
      </c>
      <c r="CA7" s="8">
        <v>42837</v>
      </c>
      <c r="CB7" s="8"/>
      <c r="CC7" s="71"/>
      <c r="CD7" s="81">
        <f t="shared" ref="CD7:CD11" si="1">BZ7+CB7</f>
        <v>44176</v>
      </c>
      <c r="CE7" s="82">
        <f>SUM(CA7+CC7)</f>
        <v>42837</v>
      </c>
      <c r="CF7" s="28"/>
      <c r="CG7" s="28"/>
      <c r="CH7" s="27"/>
      <c r="CI7" s="28"/>
      <c r="CJ7" s="1" t="s">
        <v>56</v>
      </c>
      <c r="CK7" s="38" t="s">
        <v>191</v>
      </c>
      <c r="CL7" s="8">
        <v>34585</v>
      </c>
      <c r="CM7" s="8">
        <v>31451</v>
      </c>
      <c r="CN7" s="8">
        <v>3365</v>
      </c>
      <c r="CO7" s="8">
        <v>3151</v>
      </c>
      <c r="CP7" s="8">
        <v>4879</v>
      </c>
      <c r="CQ7" s="8">
        <v>4511</v>
      </c>
      <c r="CR7" s="8">
        <v>5658</v>
      </c>
      <c r="CS7" s="8">
        <v>5419</v>
      </c>
      <c r="CT7" s="8"/>
      <c r="CU7" s="71"/>
      <c r="CV7" s="81">
        <f t="shared" ref="CV7:CV11" si="2">CL7+CN7+CP7+CR7+CT7</f>
        <v>48487</v>
      </c>
      <c r="CW7" s="7">
        <f>CM7+CO7+CQ7+CS7+CU7</f>
        <v>44532</v>
      </c>
      <c r="CX7" s="27"/>
      <c r="CY7" s="1" t="s">
        <v>56</v>
      </c>
      <c r="CZ7" s="38" t="s">
        <v>191</v>
      </c>
      <c r="DA7" s="8">
        <v>3682</v>
      </c>
      <c r="DB7" s="8">
        <v>3658</v>
      </c>
      <c r="DC7" s="8"/>
      <c r="DD7" s="8"/>
      <c r="DE7" s="8"/>
      <c r="DF7" s="71"/>
      <c r="DG7" s="81">
        <f>DA7+DC7+DE7</f>
        <v>3682</v>
      </c>
      <c r="DH7" s="82">
        <f t="shared" ref="DG7:DH11" si="3">DB7+DD7+DF7</f>
        <v>3658</v>
      </c>
      <c r="DO7" s="1" t="s">
        <v>56</v>
      </c>
      <c r="DP7" s="109" t="s">
        <v>191</v>
      </c>
      <c r="DQ7" s="81">
        <f t="shared" ref="DQ7:DR9" si="4">SUM(X7,BS7,CD7,CV7,DG7)</f>
        <v>273270</v>
      </c>
      <c r="DR7" s="82">
        <f t="shared" si="4"/>
        <v>258377</v>
      </c>
    </row>
    <row r="8" spans="1:143" ht="36" customHeight="1" x14ac:dyDescent="0.2">
      <c r="A8" s="1" t="s">
        <v>57</v>
      </c>
      <c r="B8" s="38" t="s">
        <v>192</v>
      </c>
      <c r="C8" s="8">
        <v>12649</v>
      </c>
      <c r="D8" s="8">
        <v>11389</v>
      </c>
      <c r="E8" s="8"/>
      <c r="F8" s="8"/>
      <c r="G8" s="8"/>
      <c r="H8" s="8"/>
      <c r="I8" s="8"/>
      <c r="J8" s="8"/>
      <c r="K8" s="76"/>
      <c r="L8" s="1" t="s">
        <v>57</v>
      </c>
      <c r="M8" s="38" t="s">
        <v>192</v>
      </c>
      <c r="N8" s="8"/>
      <c r="O8" s="71"/>
      <c r="P8" s="71">
        <v>1095</v>
      </c>
      <c r="Q8" s="71">
        <v>1095</v>
      </c>
      <c r="R8" s="71"/>
      <c r="S8" s="71"/>
      <c r="T8" s="71"/>
      <c r="U8" s="71"/>
      <c r="V8" s="71"/>
      <c r="W8" s="71"/>
      <c r="X8" s="82">
        <f t="shared" si="0"/>
        <v>13744</v>
      </c>
      <c r="Y8" s="82">
        <f t="shared" si="0"/>
        <v>12484</v>
      </c>
      <c r="Z8" s="28"/>
      <c r="AA8" s="28"/>
      <c r="AB8" s="73"/>
      <c r="AC8" s="1" t="s">
        <v>57</v>
      </c>
      <c r="AD8" s="38" t="s">
        <v>192</v>
      </c>
      <c r="AE8" s="8">
        <v>1591</v>
      </c>
      <c r="AF8" s="8">
        <v>1409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1" t="s">
        <v>57</v>
      </c>
      <c r="AR8" s="38" t="s">
        <v>192</v>
      </c>
      <c r="AS8" s="8"/>
      <c r="AT8" s="8"/>
      <c r="AU8" s="8"/>
      <c r="AV8" s="8"/>
      <c r="AW8" s="8"/>
      <c r="AX8" s="8"/>
      <c r="AY8" s="8"/>
      <c r="AZ8" s="8"/>
      <c r="BA8" s="8"/>
      <c r="BB8" s="8"/>
      <c r="BC8" s="1" t="s">
        <v>57</v>
      </c>
      <c r="BD8" s="38" t="s">
        <v>192</v>
      </c>
      <c r="BE8" s="8">
        <v>18737</v>
      </c>
      <c r="BF8" s="8">
        <v>16213</v>
      </c>
      <c r="BG8" s="8">
        <v>277</v>
      </c>
      <c r="BH8" s="8">
        <v>277</v>
      </c>
      <c r="BI8" s="8"/>
      <c r="BJ8" s="71"/>
      <c r="BK8" s="2"/>
      <c r="BL8" s="8"/>
      <c r="BM8" s="73"/>
      <c r="BN8" s="73"/>
      <c r="BO8" s="73"/>
      <c r="BP8" s="73"/>
      <c r="BQ8" s="73"/>
      <c r="BR8" s="73"/>
      <c r="BS8" s="82">
        <f>BI8+BE8+BA8+AY8+AW8+AU8+AS8+AO8+AM8+AK8+AI8+AG8+AE8+BG8+BK8+BM8+BO8</f>
        <v>20605</v>
      </c>
      <c r="BT8" s="82">
        <f>BJ8+BF8+BB8+AZ8+AX8+AV8+AT8+AP8+AN8+AL8+AJ8+AH8+AF8+BH8+BL8+BN8+BP8</f>
        <v>17899</v>
      </c>
      <c r="BU8" s="27"/>
      <c r="BV8" s="27"/>
      <c r="BW8" s="27"/>
      <c r="BX8" s="1" t="s">
        <v>57</v>
      </c>
      <c r="BY8" s="38" t="s">
        <v>192</v>
      </c>
      <c r="BZ8" s="8">
        <v>11742</v>
      </c>
      <c r="CA8" s="8">
        <v>11490</v>
      </c>
      <c r="CB8" s="8"/>
      <c r="CC8" s="71"/>
      <c r="CD8" s="81">
        <f t="shared" si="1"/>
        <v>11742</v>
      </c>
      <c r="CE8" s="82">
        <f>SUM(CA8+CC8)</f>
        <v>11490</v>
      </c>
      <c r="CF8" s="28"/>
      <c r="CG8" s="28"/>
      <c r="CH8" s="27"/>
      <c r="CI8" s="28"/>
      <c r="CJ8" s="1" t="s">
        <v>57</v>
      </c>
      <c r="CK8" s="38" t="s">
        <v>192</v>
      </c>
      <c r="CL8" s="8">
        <v>8923</v>
      </c>
      <c r="CM8" s="8">
        <v>8486</v>
      </c>
      <c r="CN8" s="8">
        <v>909</v>
      </c>
      <c r="CO8" s="8">
        <v>836</v>
      </c>
      <c r="CP8" s="8">
        <v>1304</v>
      </c>
      <c r="CQ8" s="8">
        <v>1230</v>
      </c>
      <c r="CR8" s="8">
        <v>1444</v>
      </c>
      <c r="CS8" s="8">
        <v>1311</v>
      </c>
      <c r="CT8" s="8"/>
      <c r="CU8" s="71"/>
      <c r="CV8" s="81">
        <f t="shared" si="2"/>
        <v>12580</v>
      </c>
      <c r="CW8" s="7">
        <f>CM8+CO8+CQ8+CS8+CU8</f>
        <v>11863</v>
      </c>
      <c r="CX8" s="27"/>
      <c r="CY8" s="1" t="s">
        <v>57</v>
      </c>
      <c r="CZ8" s="38" t="s">
        <v>192</v>
      </c>
      <c r="DA8" s="8">
        <v>1000</v>
      </c>
      <c r="DB8" s="8">
        <v>988</v>
      </c>
      <c r="DC8" s="8"/>
      <c r="DD8" s="8"/>
      <c r="DE8" s="8"/>
      <c r="DF8" s="71"/>
      <c r="DG8" s="81">
        <f>DA8+DC8+DE8</f>
        <v>1000</v>
      </c>
      <c r="DH8" s="82">
        <f t="shared" si="3"/>
        <v>988</v>
      </c>
      <c r="DO8" s="1" t="s">
        <v>57</v>
      </c>
      <c r="DP8" s="109" t="s">
        <v>192</v>
      </c>
      <c r="DQ8" s="81">
        <f t="shared" si="4"/>
        <v>59671</v>
      </c>
      <c r="DR8" s="82">
        <f t="shared" si="4"/>
        <v>54724</v>
      </c>
    </row>
    <row r="9" spans="1:143" ht="25.5" x14ac:dyDescent="0.2">
      <c r="A9" s="1" t="s">
        <v>58</v>
      </c>
      <c r="B9" s="38" t="s">
        <v>193</v>
      </c>
      <c r="C9" s="8">
        <v>13251</v>
      </c>
      <c r="D9" s="8">
        <v>9635</v>
      </c>
      <c r="E9" s="8"/>
      <c r="F9" s="8"/>
      <c r="G9" s="8"/>
      <c r="H9" s="8"/>
      <c r="I9" s="8"/>
      <c r="J9" s="8"/>
      <c r="K9" s="76"/>
      <c r="L9" s="1" t="s">
        <v>58</v>
      </c>
      <c r="M9" s="38" t="s">
        <v>193</v>
      </c>
      <c r="N9" s="8"/>
      <c r="O9" s="71"/>
      <c r="P9" s="71"/>
      <c r="Q9" s="71"/>
      <c r="R9" s="71"/>
      <c r="S9" s="71"/>
      <c r="T9" s="71"/>
      <c r="U9" s="71"/>
      <c r="V9" s="71"/>
      <c r="W9" s="71"/>
      <c r="X9" s="82">
        <f t="shared" si="0"/>
        <v>13251</v>
      </c>
      <c r="Y9" s="82">
        <f t="shared" si="0"/>
        <v>9635</v>
      </c>
      <c r="Z9" s="28"/>
      <c r="AA9" s="28"/>
      <c r="AB9" s="73"/>
      <c r="AC9" s="1" t="s">
        <v>58</v>
      </c>
      <c r="AD9" s="38" t="s">
        <v>193</v>
      </c>
      <c r="AE9" s="106">
        <v>78133</v>
      </c>
      <c r="AF9" s="8">
        <v>71731</v>
      </c>
      <c r="AG9" s="8">
        <v>8000</v>
      </c>
      <c r="AH9" s="8">
        <v>7245</v>
      </c>
      <c r="AI9" s="8">
        <v>194</v>
      </c>
      <c r="AJ9" s="8">
        <v>191</v>
      </c>
      <c r="AK9" s="8">
        <v>1700</v>
      </c>
      <c r="AL9" s="8">
        <v>380</v>
      </c>
      <c r="AM9" s="8"/>
      <c r="AN9" s="8"/>
      <c r="AO9" s="8"/>
      <c r="AP9" s="8"/>
      <c r="AQ9" s="1" t="s">
        <v>58</v>
      </c>
      <c r="AR9" s="38" t="s">
        <v>193</v>
      </c>
      <c r="AS9" s="8"/>
      <c r="AT9" s="8"/>
      <c r="AU9" s="8"/>
      <c r="AV9" s="8"/>
      <c r="AW9" s="8"/>
      <c r="AX9" s="8"/>
      <c r="AY9" s="8"/>
      <c r="AZ9" s="8"/>
      <c r="BA9" s="8">
        <v>1600</v>
      </c>
      <c r="BB9" s="8">
        <v>1424</v>
      </c>
      <c r="BC9" s="1" t="s">
        <v>58</v>
      </c>
      <c r="BD9" s="38" t="s">
        <v>193</v>
      </c>
      <c r="BE9" s="8">
        <v>15552</v>
      </c>
      <c r="BF9" s="8">
        <v>13412</v>
      </c>
      <c r="BG9" s="8"/>
      <c r="BH9" s="8"/>
      <c r="BI9" s="8">
        <v>2000</v>
      </c>
      <c r="BJ9" s="71">
        <v>620</v>
      </c>
      <c r="BK9" s="2">
        <v>142</v>
      </c>
      <c r="BL9" s="8"/>
      <c r="BM9" s="73"/>
      <c r="BN9" s="73"/>
      <c r="BO9" s="73"/>
      <c r="BP9" s="73"/>
      <c r="BQ9" s="73"/>
      <c r="BR9" s="73"/>
      <c r="BS9" s="82">
        <f>BI9+BE9+BA9+AY9+AW9+AU9+AS9+AO9+AM9+AK9+AI9+AG9+AE9+BG9+BK9+BM9+BQ9</f>
        <v>107321</v>
      </c>
      <c r="BT9" s="82">
        <f>BJ9+BF9+BB9+AZ9+AX9+AV9+AT9+AP9+AN9+AL9+AJ9+AH9+AF9+BH9+BL9+BN9+BR9</f>
        <v>95003</v>
      </c>
      <c r="BU9" s="27"/>
      <c r="BV9" s="27"/>
      <c r="BW9" s="27"/>
      <c r="BX9" s="1" t="s">
        <v>58</v>
      </c>
      <c r="BY9" s="38" t="s">
        <v>193</v>
      </c>
      <c r="BZ9" s="8">
        <v>4000</v>
      </c>
      <c r="CA9" s="8">
        <v>3055</v>
      </c>
      <c r="CB9" s="8">
        <v>12743</v>
      </c>
      <c r="CC9" s="71">
        <v>9799</v>
      </c>
      <c r="CD9" s="81">
        <f t="shared" si="1"/>
        <v>16743</v>
      </c>
      <c r="CE9" s="82">
        <f>SUM(CA9+CC9)</f>
        <v>12854</v>
      </c>
      <c r="CF9" s="28"/>
      <c r="CG9" s="28"/>
      <c r="CH9" s="27"/>
      <c r="CI9" s="28"/>
      <c r="CJ9" s="1" t="s">
        <v>58</v>
      </c>
      <c r="CK9" s="38" t="s">
        <v>193</v>
      </c>
      <c r="CL9" s="8">
        <v>24793</v>
      </c>
      <c r="CM9" s="8">
        <v>24874</v>
      </c>
      <c r="CN9" s="8">
        <v>1500</v>
      </c>
      <c r="CO9" s="8">
        <v>1495</v>
      </c>
      <c r="CP9" s="8">
        <v>90</v>
      </c>
      <c r="CQ9" s="8">
        <v>14</v>
      </c>
      <c r="CR9" s="8">
        <v>500</v>
      </c>
      <c r="CS9" s="8">
        <v>498</v>
      </c>
      <c r="CT9" s="8">
        <v>10443</v>
      </c>
      <c r="CU9" s="71">
        <v>8777</v>
      </c>
      <c r="CV9" s="81">
        <f t="shared" si="2"/>
        <v>37326</v>
      </c>
      <c r="CW9" s="7">
        <f>CM9+CO9+CQ9+CS9+CU9</f>
        <v>35658</v>
      </c>
      <c r="CX9" s="27"/>
      <c r="CY9" s="1" t="s">
        <v>58</v>
      </c>
      <c r="CZ9" s="38" t="s">
        <v>193</v>
      </c>
      <c r="DA9" s="8">
        <v>1489</v>
      </c>
      <c r="DB9" s="8">
        <v>1180</v>
      </c>
      <c r="DC9" s="8">
        <v>773</v>
      </c>
      <c r="DD9" s="8">
        <v>696</v>
      </c>
      <c r="DE9" s="8">
        <v>800</v>
      </c>
      <c r="DF9" s="71">
        <v>512</v>
      </c>
      <c r="DG9" s="81">
        <f>DA9+DC9+DE9</f>
        <v>3062</v>
      </c>
      <c r="DH9" s="82">
        <f t="shared" si="3"/>
        <v>2388</v>
      </c>
      <c r="DO9" s="1" t="s">
        <v>58</v>
      </c>
      <c r="DP9" s="109" t="s">
        <v>193</v>
      </c>
      <c r="DQ9" s="81">
        <f t="shared" si="4"/>
        <v>177703</v>
      </c>
      <c r="DR9" s="82">
        <f t="shared" si="4"/>
        <v>155538</v>
      </c>
    </row>
    <row r="10" spans="1:143" ht="26.25" customHeight="1" x14ac:dyDescent="0.2">
      <c r="A10" s="1" t="s">
        <v>61</v>
      </c>
      <c r="B10" s="38" t="s">
        <v>194</v>
      </c>
      <c r="C10" s="8"/>
      <c r="D10" s="8"/>
      <c r="E10" s="8">
        <v>2294</v>
      </c>
      <c r="F10" s="8">
        <v>2294</v>
      </c>
      <c r="G10" s="8">
        <v>3196</v>
      </c>
      <c r="H10" s="8">
        <v>3196</v>
      </c>
      <c r="I10" s="8">
        <v>9002</v>
      </c>
      <c r="J10" s="8">
        <v>9002</v>
      </c>
      <c r="K10" s="76"/>
      <c r="L10" s="1" t="s">
        <v>60</v>
      </c>
      <c r="M10" s="38" t="s">
        <v>194</v>
      </c>
      <c r="N10" s="8">
        <v>200</v>
      </c>
      <c r="O10" s="71"/>
      <c r="P10" s="71"/>
      <c r="Q10" s="71"/>
      <c r="R10" s="71"/>
      <c r="S10" s="71"/>
      <c r="T10" s="71"/>
      <c r="U10" s="71"/>
      <c r="V10" s="71"/>
      <c r="W10" s="71"/>
      <c r="X10" s="81">
        <f>SUM(C10+E10+G10+I10+N10+P10+R10+V10)</f>
        <v>14692</v>
      </c>
      <c r="Y10" s="82">
        <f>SUM(D10+F10+H10+J10+O10+Q10+S10+W10)</f>
        <v>14492</v>
      </c>
      <c r="Z10" s="28"/>
      <c r="AA10" s="28"/>
      <c r="AB10" s="73"/>
      <c r="AC10" s="1" t="s">
        <v>60</v>
      </c>
      <c r="AD10" s="38" t="s">
        <v>194</v>
      </c>
      <c r="AE10" s="106"/>
      <c r="AF10" s="8"/>
      <c r="AG10" s="8"/>
      <c r="AH10" s="8"/>
      <c r="AI10" s="8"/>
      <c r="AJ10" s="8"/>
      <c r="AK10" s="8"/>
      <c r="AL10" s="3"/>
      <c r="AM10" s="8"/>
      <c r="AN10" s="8"/>
      <c r="AO10" s="8">
        <v>20578</v>
      </c>
      <c r="AP10" s="8">
        <v>21127</v>
      </c>
      <c r="AQ10" s="1" t="s">
        <v>60</v>
      </c>
      <c r="AR10" s="38" t="s">
        <v>194</v>
      </c>
      <c r="AS10" s="8">
        <v>7394</v>
      </c>
      <c r="AT10" s="8">
        <v>6638</v>
      </c>
      <c r="AU10" s="8">
        <v>9098</v>
      </c>
      <c r="AV10" s="8">
        <v>9528</v>
      </c>
      <c r="AW10" s="8">
        <v>300</v>
      </c>
      <c r="AX10" s="8">
        <v>69</v>
      </c>
      <c r="AY10" s="8">
        <v>695</v>
      </c>
      <c r="AZ10" s="8">
        <v>695</v>
      </c>
      <c r="BA10" s="8"/>
      <c r="BB10" s="8"/>
      <c r="BC10" s="1" t="s">
        <v>60</v>
      </c>
      <c r="BD10" s="38" t="s">
        <v>194</v>
      </c>
      <c r="BE10" s="8"/>
      <c r="BF10" s="8"/>
      <c r="BG10" s="8">
        <v>4205</v>
      </c>
      <c r="BH10" s="8">
        <v>4412</v>
      </c>
      <c r="BI10" s="8"/>
      <c r="BJ10" s="71"/>
      <c r="BK10" s="2"/>
      <c r="BL10" s="8"/>
      <c r="BM10" s="73"/>
      <c r="BN10" s="73"/>
      <c r="BO10" s="73"/>
      <c r="BP10" s="73"/>
      <c r="BQ10" s="73"/>
      <c r="BR10" s="73"/>
      <c r="BS10" s="122">
        <f>AE10+AG10+AI10+AK10+AM10+AO10+AS10+AU10+AW10+AY10+BA10+BE10+BG10+BI10+BK10+BM10</f>
        <v>42270</v>
      </c>
      <c r="BT10" s="82">
        <f t="shared" ref="BT10:BT15" si="5">BJ10+BF10+BB10+AZ10+AX10+AV10+AT10+AP10+AN10+AL10+AJ10+AH10+AF10+BH10+BL10+BN10</f>
        <v>42469</v>
      </c>
      <c r="BU10" s="27"/>
      <c r="BV10" s="27"/>
      <c r="BW10" s="27"/>
      <c r="BX10" s="1" t="s">
        <v>60</v>
      </c>
      <c r="BY10" s="38" t="s">
        <v>194</v>
      </c>
      <c r="BZ10" s="8"/>
      <c r="CA10" s="8"/>
      <c r="CB10" s="8"/>
      <c r="CC10" s="71"/>
      <c r="CD10" s="81">
        <f t="shared" si="1"/>
        <v>0</v>
      </c>
      <c r="CE10" s="82">
        <f>SUM(CA10+CC10)</f>
        <v>0</v>
      </c>
      <c r="CF10" s="28"/>
      <c r="CG10" s="28"/>
      <c r="CH10" s="27"/>
      <c r="CI10" s="28"/>
      <c r="CJ10" s="1" t="s">
        <v>60</v>
      </c>
      <c r="CK10" s="38" t="s">
        <v>194</v>
      </c>
      <c r="CL10" s="8"/>
      <c r="CM10" s="8"/>
      <c r="CN10" s="8"/>
      <c r="CO10" s="8"/>
      <c r="CP10" s="8"/>
      <c r="CQ10" s="8"/>
      <c r="CR10" s="8"/>
      <c r="CS10" s="8"/>
      <c r="CT10" s="8"/>
      <c r="CU10" s="71"/>
      <c r="CV10" s="81">
        <f t="shared" si="2"/>
        <v>0</v>
      </c>
      <c r="CW10" s="7">
        <f>CM10+CO10+CQ10+CS10+CU10</f>
        <v>0</v>
      </c>
      <c r="CX10" s="27"/>
      <c r="CY10" s="1" t="s">
        <v>60</v>
      </c>
      <c r="CZ10" s="38" t="s">
        <v>194</v>
      </c>
      <c r="DA10" s="8"/>
      <c r="DB10" s="8"/>
      <c r="DC10" s="8"/>
      <c r="DD10" s="8"/>
      <c r="DE10" s="8"/>
      <c r="DF10" s="71"/>
      <c r="DG10" s="81">
        <f t="shared" si="3"/>
        <v>0</v>
      </c>
      <c r="DH10" s="82">
        <f t="shared" si="3"/>
        <v>0</v>
      </c>
      <c r="DL10" s="33"/>
      <c r="DO10" s="1" t="s">
        <v>60</v>
      </c>
      <c r="DP10" s="109" t="s">
        <v>194</v>
      </c>
      <c r="DQ10" s="81">
        <f t="shared" ref="DQ10:DQ20" si="6">SUM(X10,BS10,CD10,CV10,DG10)</f>
        <v>56962</v>
      </c>
      <c r="DR10" s="82">
        <f t="shared" ref="DR10:DR20" si="7">SUM(Y10,BT10,CE10,CW10,DH10)</f>
        <v>56961</v>
      </c>
    </row>
    <row r="11" spans="1:143" ht="21" customHeight="1" x14ac:dyDescent="0.2">
      <c r="A11" s="1" t="s">
        <v>62</v>
      </c>
      <c r="B11" s="38" t="s">
        <v>195</v>
      </c>
      <c r="C11" s="8"/>
      <c r="D11" s="8"/>
      <c r="E11" s="8"/>
      <c r="F11" s="8"/>
      <c r="G11" s="8"/>
      <c r="H11" s="8"/>
      <c r="I11" s="8"/>
      <c r="J11" s="8"/>
      <c r="K11" s="76"/>
      <c r="L11" s="1" t="s">
        <v>61</v>
      </c>
      <c r="M11" s="38" t="s">
        <v>195</v>
      </c>
      <c r="N11" s="8"/>
      <c r="O11" s="71"/>
      <c r="P11" s="71"/>
      <c r="Q11" s="71"/>
      <c r="R11" s="71"/>
      <c r="S11" s="71"/>
      <c r="T11" s="71"/>
      <c r="U11" s="71"/>
      <c r="V11" s="71"/>
      <c r="W11" s="71"/>
      <c r="X11" s="81">
        <f t="shared" ref="X11:X16" si="8">SUM(C11+E11+G11+I11+N11+P11+R11+V11)</f>
        <v>0</v>
      </c>
      <c r="Y11" s="82">
        <f>SUM(D11+F11+H11+J11+O11+Q11+S11+W11)</f>
        <v>0</v>
      </c>
      <c r="Z11" s="28"/>
      <c r="AA11" s="28"/>
      <c r="AB11" s="73"/>
      <c r="AC11" s="1" t="s">
        <v>61</v>
      </c>
      <c r="AD11" s="38" t="s">
        <v>195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" t="s">
        <v>61</v>
      </c>
      <c r="AR11" s="38" t="s">
        <v>195</v>
      </c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1" t="s">
        <v>61</v>
      </c>
      <c r="BD11" s="38" t="s">
        <v>195</v>
      </c>
      <c r="BE11" s="8"/>
      <c r="BF11" s="8"/>
      <c r="BG11" s="8"/>
      <c r="BH11" s="8"/>
      <c r="BI11" s="8"/>
      <c r="BJ11" s="71"/>
      <c r="BK11" s="2"/>
      <c r="BL11" s="8"/>
      <c r="BM11" s="73"/>
      <c r="BN11" s="73"/>
      <c r="BO11" s="73"/>
      <c r="BP11" s="73"/>
      <c r="BQ11" s="73"/>
      <c r="BR11" s="73"/>
      <c r="BS11" s="122">
        <f>AE11+AG11+AI11+AK11+AM11+AO11+AS11+AU11+AW11+AY11+BA11+BE11+BG11+BI11+BK11+BM11</f>
        <v>0</v>
      </c>
      <c r="BT11" s="82">
        <f t="shared" si="5"/>
        <v>0</v>
      </c>
      <c r="BU11" s="27"/>
      <c r="BV11" s="27"/>
      <c r="BW11" s="27"/>
      <c r="BX11" s="1" t="s">
        <v>61</v>
      </c>
      <c r="BY11" s="38" t="s">
        <v>195</v>
      </c>
      <c r="BZ11" s="8"/>
      <c r="CA11" s="8"/>
      <c r="CB11" s="8"/>
      <c r="CC11" s="71"/>
      <c r="CD11" s="81">
        <f t="shared" si="1"/>
        <v>0</v>
      </c>
      <c r="CE11" s="82">
        <f>SUM(CA11+CC11)</f>
        <v>0</v>
      </c>
      <c r="CF11" s="28"/>
      <c r="CG11" s="28"/>
      <c r="CH11" s="27"/>
      <c r="CI11" s="28"/>
      <c r="CJ11" s="1" t="s">
        <v>61</v>
      </c>
      <c r="CK11" s="38" t="s">
        <v>195</v>
      </c>
      <c r="CL11" s="8"/>
      <c r="CM11" s="8"/>
      <c r="CN11" s="8"/>
      <c r="CO11" s="8"/>
      <c r="CP11" s="8"/>
      <c r="CQ11" s="8"/>
      <c r="CR11" s="8"/>
      <c r="CS11" s="8"/>
      <c r="CT11" s="8"/>
      <c r="CU11" s="71"/>
      <c r="CV11" s="81">
        <f t="shared" si="2"/>
        <v>0</v>
      </c>
      <c r="CW11" s="7">
        <f>CM11+CO11+CQ11+CS11+CU11</f>
        <v>0</v>
      </c>
      <c r="CX11" s="27"/>
      <c r="CY11" s="1" t="s">
        <v>61</v>
      </c>
      <c r="CZ11" s="38" t="s">
        <v>195</v>
      </c>
      <c r="DA11" s="8"/>
      <c r="DB11" s="8"/>
      <c r="DC11" s="8"/>
      <c r="DD11" s="8"/>
      <c r="DE11" s="8"/>
      <c r="DF11" s="71"/>
      <c r="DG11" s="81">
        <f t="shared" si="3"/>
        <v>0</v>
      </c>
      <c r="DH11" s="82">
        <f t="shared" si="3"/>
        <v>0</v>
      </c>
      <c r="DO11" s="1" t="s">
        <v>61</v>
      </c>
      <c r="DP11" s="109" t="s">
        <v>195</v>
      </c>
      <c r="DQ11" s="81">
        <f t="shared" si="6"/>
        <v>0</v>
      </c>
      <c r="DR11" s="82">
        <f t="shared" si="7"/>
        <v>0</v>
      </c>
    </row>
    <row r="12" spans="1:143" ht="25.5" customHeight="1" x14ac:dyDescent="0.2">
      <c r="A12" s="293" t="s">
        <v>196</v>
      </c>
      <c r="B12" s="293"/>
      <c r="C12" s="8">
        <f t="shared" ref="C12:J12" si="9">SUM(C7:C11)</f>
        <v>69935</v>
      </c>
      <c r="D12" s="8">
        <f t="shared" si="9"/>
        <v>64643</v>
      </c>
      <c r="E12" s="8">
        <f t="shared" si="9"/>
        <v>2294</v>
      </c>
      <c r="F12" s="8">
        <f t="shared" si="9"/>
        <v>2294</v>
      </c>
      <c r="G12" s="8">
        <f t="shared" si="9"/>
        <v>3196</v>
      </c>
      <c r="H12" s="8">
        <f t="shared" si="9"/>
        <v>3196</v>
      </c>
      <c r="I12" s="8">
        <f t="shared" si="9"/>
        <v>9002</v>
      </c>
      <c r="J12" s="8">
        <f t="shared" si="9"/>
        <v>9002</v>
      </c>
      <c r="K12" s="76"/>
      <c r="L12" s="293" t="s">
        <v>196</v>
      </c>
      <c r="M12" s="293"/>
      <c r="N12" s="8">
        <f>SUM(N7:N11)</f>
        <v>200</v>
      </c>
      <c r="O12" s="71">
        <f>SUM(O7:O11)</f>
        <v>0</v>
      </c>
      <c r="P12" s="71">
        <f>SUM(P7:P11)</f>
        <v>5152</v>
      </c>
      <c r="Q12" s="113">
        <f>SUM(Q7:Q11)</f>
        <v>5152</v>
      </c>
      <c r="R12" s="113"/>
      <c r="S12" s="113"/>
      <c r="T12" s="113"/>
      <c r="U12" s="113">
        <f>SUM(U7:U11)</f>
        <v>0</v>
      </c>
      <c r="V12" s="71">
        <f>SUM(V7:V11)</f>
        <v>0</v>
      </c>
      <c r="W12" s="71">
        <f>SUM(W7:W11)</f>
        <v>0</v>
      </c>
      <c r="X12" s="82">
        <f>SUM(C12+E12+G12+I12+N12+P12+R12+V12+T12)</f>
        <v>89779</v>
      </c>
      <c r="Y12" s="82">
        <f>SUM(D12+F12+H12+J12+O12+Q12+S12+W12+U12)</f>
        <v>84287</v>
      </c>
      <c r="Z12" s="28"/>
      <c r="AA12" s="79"/>
      <c r="AB12" s="293" t="s">
        <v>196</v>
      </c>
      <c r="AC12" s="318"/>
      <c r="AD12" s="318"/>
      <c r="AE12" s="8">
        <f>SUM(AE7:AE11)</f>
        <v>85460</v>
      </c>
      <c r="AF12" s="8">
        <f>SUM(AF7:AF11)</f>
        <v>78201</v>
      </c>
      <c r="AG12" s="8">
        <f>SUM(AG7:AG11)</f>
        <v>8000</v>
      </c>
      <c r="AH12" s="8">
        <f>SUM(AH7:AH11)</f>
        <v>7245</v>
      </c>
      <c r="AI12" s="8">
        <f>SUM(AI7:AI11)</f>
        <v>194</v>
      </c>
      <c r="AJ12" s="8">
        <f t="shared" ref="AJ12:AP12" si="10">SUM(AJ9:AJ11)</f>
        <v>191</v>
      </c>
      <c r="AK12" s="8">
        <f t="shared" si="10"/>
        <v>1700</v>
      </c>
      <c r="AL12" s="8">
        <f t="shared" si="10"/>
        <v>380</v>
      </c>
      <c r="AM12" s="8">
        <f t="shared" si="10"/>
        <v>0</v>
      </c>
      <c r="AN12" s="8">
        <f t="shared" si="10"/>
        <v>0</v>
      </c>
      <c r="AO12" s="8">
        <f t="shared" si="10"/>
        <v>20578</v>
      </c>
      <c r="AP12" s="8">
        <f t="shared" si="10"/>
        <v>21127</v>
      </c>
      <c r="AQ12" s="293" t="s">
        <v>196</v>
      </c>
      <c r="AR12" s="293"/>
      <c r="AS12" s="8">
        <f t="shared" ref="AS12:BB12" si="11">SUM(AS7:AS11)</f>
        <v>7394</v>
      </c>
      <c r="AT12" s="8">
        <f t="shared" si="11"/>
        <v>6638</v>
      </c>
      <c r="AU12" s="8">
        <f t="shared" si="11"/>
        <v>9098</v>
      </c>
      <c r="AV12" s="8">
        <f t="shared" si="11"/>
        <v>9528</v>
      </c>
      <c r="AW12" s="8">
        <f t="shared" si="11"/>
        <v>300</v>
      </c>
      <c r="AX12" s="8">
        <f t="shared" si="11"/>
        <v>69</v>
      </c>
      <c r="AY12" s="8">
        <f t="shared" si="11"/>
        <v>695</v>
      </c>
      <c r="AZ12" s="8">
        <f t="shared" si="11"/>
        <v>695</v>
      </c>
      <c r="BA12" s="8">
        <f t="shared" si="11"/>
        <v>1600</v>
      </c>
      <c r="BB12" s="8">
        <f t="shared" si="11"/>
        <v>1424</v>
      </c>
      <c r="BC12" s="293" t="s">
        <v>196</v>
      </c>
      <c r="BD12" s="293"/>
      <c r="BE12" s="8">
        <f t="shared" ref="BE12:BM12" si="12">SUM(BE7:BE11)</f>
        <v>156362</v>
      </c>
      <c r="BF12" s="8">
        <f t="shared" si="12"/>
        <v>143214</v>
      </c>
      <c r="BG12" s="8">
        <f t="shared" si="12"/>
        <v>5506</v>
      </c>
      <c r="BH12" s="8">
        <f t="shared" si="12"/>
        <v>5713</v>
      </c>
      <c r="BI12" s="8">
        <f t="shared" si="12"/>
        <v>2000</v>
      </c>
      <c r="BJ12" s="71">
        <f t="shared" si="12"/>
        <v>620</v>
      </c>
      <c r="BK12" s="2">
        <f t="shared" si="12"/>
        <v>142</v>
      </c>
      <c r="BL12" s="8">
        <f t="shared" si="12"/>
        <v>0</v>
      </c>
      <c r="BM12" s="73">
        <f t="shared" si="12"/>
        <v>0</v>
      </c>
      <c r="BN12" s="73"/>
      <c r="BO12" s="73">
        <f>SUM(BO7:BO11)</f>
        <v>0</v>
      </c>
      <c r="BP12" s="73">
        <f>SUM(BP7:BP11)</f>
        <v>0</v>
      </c>
      <c r="BQ12" s="73">
        <f>SUM(BQ9:BQ11)</f>
        <v>0</v>
      </c>
      <c r="BR12" s="73">
        <f>SUM(BR9:BR11)</f>
        <v>0</v>
      </c>
      <c r="BS12" s="82">
        <f>BI12+BE12+BA12+AY12+AW12+AU12+AS12+AO12+AM12+AK12+AI12+AG12+AE12+BG12+BK12+BM12+BQ12+BO12</f>
        <v>299029</v>
      </c>
      <c r="BT12" s="82">
        <f>BJ12+BF12+BB12+AZ12+AX12+AV12+AT12+AP12+AN12+AL12+AJ12+AH12+AF12+BH12+BL12+BN12+BR12+BP12</f>
        <v>275045</v>
      </c>
      <c r="BU12" s="27"/>
      <c r="BV12" s="27"/>
      <c r="BW12" s="27"/>
      <c r="BX12" s="293" t="s">
        <v>196</v>
      </c>
      <c r="BY12" s="293"/>
      <c r="BZ12" s="8">
        <f t="shared" ref="BZ12:CE12" si="13">SUM(BZ7:BZ11)</f>
        <v>59918</v>
      </c>
      <c r="CA12" s="8">
        <f t="shared" si="13"/>
        <v>57382</v>
      </c>
      <c r="CB12" s="8">
        <f t="shared" si="13"/>
        <v>12743</v>
      </c>
      <c r="CC12" s="71">
        <f t="shared" si="13"/>
        <v>9799</v>
      </c>
      <c r="CD12" s="81">
        <f t="shared" si="13"/>
        <v>72661</v>
      </c>
      <c r="CE12" s="82">
        <f t="shared" si="13"/>
        <v>67181</v>
      </c>
      <c r="CF12" s="28"/>
      <c r="CG12" s="28"/>
      <c r="CH12" s="27"/>
      <c r="CI12" s="28"/>
      <c r="CJ12" s="293" t="s">
        <v>196</v>
      </c>
      <c r="CK12" s="293"/>
      <c r="CL12" s="8">
        <f t="shared" ref="CL12:CW12" si="14">SUM(CL7:CL11)</f>
        <v>68301</v>
      </c>
      <c r="CM12" s="8">
        <f t="shared" si="14"/>
        <v>64811</v>
      </c>
      <c r="CN12" s="8">
        <f t="shared" si="14"/>
        <v>5774</v>
      </c>
      <c r="CO12" s="8">
        <f t="shared" si="14"/>
        <v>5482</v>
      </c>
      <c r="CP12" s="8">
        <f t="shared" si="14"/>
        <v>6273</v>
      </c>
      <c r="CQ12" s="8">
        <f t="shared" si="14"/>
        <v>5755</v>
      </c>
      <c r="CR12" s="8">
        <f t="shared" si="14"/>
        <v>7602</v>
      </c>
      <c r="CS12" s="8">
        <f t="shared" si="14"/>
        <v>7228</v>
      </c>
      <c r="CT12" s="8">
        <f t="shared" si="14"/>
        <v>10443</v>
      </c>
      <c r="CU12" s="71">
        <f t="shared" si="14"/>
        <v>8777</v>
      </c>
      <c r="CV12" s="81">
        <f t="shared" si="14"/>
        <v>98393</v>
      </c>
      <c r="CW12" s="7">
        <f t="shared" si="14"/>
        <v>92053</v>
      </c>
      <c r="CX12" s="27"/>
      <c r="CY12" s="293" t="s">
        <v>196</v>
      </c>
      <c r="CZ12" s="293"/>
      <c r="DA12" s="8">
        <f t="shared" ref="DA12:DH12" si="15">SUM(DA7:DA11)</f>
        <v>6171</v>
      </c>
      <c r="DB12" s="8">
        <f t="shared" si="15"/>
        <v>5826</v>
      </c>
      <c r="DC12" s="8">
        <f t="shared" si="15"/>
        <v>773</v>
      </c>
      <c r="DD12" s="8">
        <f t="shared" si="15"/>
        <v>696</v>
      </c>
      <c r="DE12" s="8">
        <f t="shared" si="15"/>
        <v>800</v>
      </c>
      <c r="DF12" s="71">
        <f t="shared" si="15"/>
        <v>512</v>
      </c>
      <c r="DG12" s="81">
        <f t="shared" si="15"/>
        <v>7744</v>
      </c>
      <c r="DH12" s="82">
        <f t="shared" si="15"/>
        <v>7034</v>
      </c>
      <c r="DO12" s="293" t="s">
        <v>196</v>
      </c>
      <c r="DP12" s="256"/>
      <c r="DQ12" s="81">
        <f t="shared" si="6"/>
        <v>567606</v>
      </c>
      <c r="DR12" s="82">
        <f t="shared" si="7"/>
        <v>525600</v>
      </c>
      <c r="DT12" s="3"/>
    </row>
    <row r="13" spans="1:143" ht="27.75" customHeight="1" x14ac:dyDescent="0.2">
      <c r="A13" s="1" t="s">
        <v>62</v>
      </c>
      <c r="B13" s="38" t="s">
        <v>197</v>
      </c>
      <c r="C13" s="8">
        <v>347</v>
      </c>
      <c r="D13" s="8">
        <v>1374</v>
      </c>
      <c r="E13" s="8"/>
      <c r="F13" s="8"/>
      <c r="G13" s="8"/>
      <c r="H13" s="8"/>
      <c r="I13" s="8"/>
      <c r="J13" s="8"/>
      <c r="K13" s="76"/>
      <c r="L13" s="1" t="s">
        <v>62</v>
      </c>
      <c r="M13" s="38" t="s">
        <v>197</v>
      </c>
      <c r="N13" s="8"/>
      <c r="O13" s="71"/>
      <c r="P13" s="71"/>
      <c r="Q13" s="71"/>
      <c r="R13" s="71"/>
      <c r="S13" s="71"/>
      <c r="T13" s="71"/>
      <c r="U13" s="71"/>
      <c r="V13" s="71"/>
      <c r="W13" s="71"/>
      <c r="X13" s="81">
        <f t="shared" si="8"/>
        <v>347</v>
      </c>
      <c r="Y13" s="82">
        <f>SUM(D13+F13+H13+J13+O13+Q13+S13+W13)</f>
        <v>1374</v>
      </c>
      <c r="Z13" s="28"/>
      <c r="AA13" s="28"/>
      <c r="AB13" s="73"/>
      <c r="AC13" s="1" t="s">
        <v>62</v>
      </c>
      <c r="AD13" s="38" t="s">
        <v>197</v>
      </c>
      <c r="AE13" s="8">
        <v>145804</v>
      </c>
      <c r="AF13" s="8">
        <v>80966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" t="s">
        <v>62</v>
      </c>
      <c r="AR13" s="38" t="s">
        <v>197</v>
      </c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1" t="s">
        <v>62</v>
      </c>
      <c r="BD13" s="38" t="s">
        <v>197</v>
      </c>
      <c r="BE13" s="8">
        <v>3984</v>
      </c>
      <c r="BF13" s="8">
        <v>2234</v>
      </c>
      <c r="BG13" s="8"/>
      <c r="BH13" s="8"/>
      <c r="BI13" s="8"/>
      <c r="BJ13" s="71"/>
      <c r="BK13" s="8"/>
      <c r="BL13" s="8"/>
      <c r="BM13" s="73"/>
      <c r="BN13" s="73"/>
      <c r="BO13" s="73"/>
      <c r="BP13" s="73"/>
      <c r="BQ13" s="73"/>
      <c r="BR13" s="73"/>
      <c r="BS13" s="82">
        <f>BI13+BE13+BA13+AY13+AW13+AU13+AS13+AO13+AM13+AK13+AI13+AG13+AE13+BG13+BK13+BM13+BQ13</f>
        <v>149788</v>
      </c>
      <c r="BT13" s="82">
        <f>BJ13+BF13+BB13+AZ13+AX13+AV13+AT13+AP13+AN13+AL13+AJ13+AH13+AF13+BH13+BL13+BN13+BR13</f>
        <v>83200</v>
      </c>
      <c r="BU13" s="27"/>
      <c r="BV13" s="27"/>
      <c r="BW13" s="27"/>
      <c r="BX13" s="1" t="s">
        <v>62</v>
      </c>
      <c r="BY13" s="38" t="s">
        <v>197</v>
      </c>
      <c r="BZ13" s="8">
        <v>91</v>
      </c>
      <c r="CA13" s="8">
        <v>91</v>
      </c>
      <c r="CB13" s="8"/>
      <c r="CC13" s="71"/>
      <c r="CD13" s="82">
        <f>BZ13+CB13</f>
        <v>91</v>
      </c>
      <c r="CE13" s="82">
        <f>CA13+CC13</f>
        <v>91</v>
      </c>
      <c r="CF13" s="28"/>
      <c r="CG13" s="28"/>
      <c r="CH13" s="27"/>
      <c r="CI13" s="28"/>
      <c r="CJ13" s="1" t="s">
        <v>62</v>
      </c>
      <c r="CK13" s="38" t="s">
        <v>197</v>
      </c>
      <c r="CL13" s="8">
        <v>48</v>
      </c>
      <c r="CM13" s="8">
        <v>48</v>
      </c>
      <c r="CN13" s="8"/>
      <c r="CO13" s="8"/>
      <c r="CP13" s="8"/>
      <c r="CQ13" s="8"/>
      <c r="CR13" s="8"/>
      <c r="CS13" s="8"/>
      <c r="CT13" s="8"/>
      <c r="CU13" s="71"/>
      <c r="CV13" s="7">
        <f>CL13</f>
        <v>48</v>
      </c>
      <c r="CW13" s="7">
        <f>CM13</f>
        <v>48</v>
      </c>
      <c r="CX13" s="27"/>
      <c r="CY13" s="1" t="s">
        <v>62</v>
      </c>
      <c r="CZ13" s="38" t="s">
        <v>197</v>
      </c>
      <c r="DA13" s="8"/>
      <c r="DB13" s="8"/>
      <c r="DC13" s="8"/>
      <c r="DD13" s="8"/>
      <c r="DE13" s="8"/>
      <c r="DF13" s="71"/>
      <c r="DG13" s="82">
        <f>DA13+DC13+DE13</f>
        <v>0</v>
      </c>
      <c r="DH13" s="82">
        <f>DB13+DD13+DF13</f>
        <v>0</v>
      </c>
      <c r="DO13" s="1" t="s">
        <v>62</v>
      </c>
      <c r="DP13" s="109" t="s">
        <v>197</v>
      </c>
      <c r="DQ13" s="81">
        <f t="shared" si="6"/>
        <v>150274</v>
      </c>
      <c r="DR13" s="82">
        <f t="shared" si="7"/>
        <v>84713</v>
      </c>
    </row>
    <row r="14" spans="1:143" ht="25.5" customHeight="1" x14ac:dyDescent="0.2">
      <c r="A14" s="1" t="s">
        <v>63</v>
      </c>
      <c r="B14" s="38" t="s">
        <v>198</v>
      </c>
      <c r="C14" s="8"/>
      <c r="D14" s="8"/>
      <c r="E14" s="8"/>
      <c r="F14" s="8"/>
      <c r="G14" s="8"/>
      <c r="H14" s="8"/>
      <c r="I14" s="8"/>
      <c r="J14" s="8"/>
      <c r="K14" s="76"/>
      <c r="L14" s="1" t="s">
        <v>63</v>
      </c>
      <c r="M14" s="38" t="s">
        <v>198</v>
      </c>
      <c r="N14" s="8"/>
      <c r="O14" s="71"/>
      <c r="P14" s="71"/>
      <c r="Q14" s="71"/>
      <c r="R14" s="71"/>
      <c r="S14" s="71"/>
      <c r="T14" s="71"/>
      <c r="U14" s="71"/>
      <c r="V14" s="71"/>
      <c r="W14" s="71"/>
      <c r="X14" s="81">
        <f t="shared" si="8"/>
        <v>0</v>
      </c>
      <c r="Y14" s="82">
        <f>SUM(D14+F14+H14+J14+O14+Q14+S14+W14)</f>
        <v>0</v>
      </c>
      <c r="Z14" s="28"/>
      <c r="AA14" s="28"/>
      <c r="AB14" s="73"/>
      <c r="AC14" s="1" t="s">
        <v>63</v>
      </c>
      <c r="AD14" s="38" t="s">
        <v>198</v>
      </c>
      <c r="AE14" s="8">
        <v>35178</v>
      </c>
      <c r="AF14" s="8">
        <v>35217</v>
      </c>
      <c r="AG14" s="8"/>
      <c r="AH14" s="8"/>
      <c r="AI14" s="8"/>
      <c r="AJ14" s="8"/>
      <c r="AK14" s="8"/>
      <c r="AL14" s="8"/>
      <c r="AM14" s="8">
        <v>1000</v>
      </c>
      <c r="AN14" s="8"/>
      <c r="AO14" s="8"/>
      <c r="AP14" s="8"/>
      <c r="AQ14" s="1" t="s">
        <v>63</v>
      </c>
      <c r="AR14" s="38" t="s">
        <v>198</v>
      </c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1" t="s">
        <v>63</v>
      </c>
      <c r="BD14" s="38" t="s">
        <v>198</v>
      </c>
      <c r="BE14" s="8"/>
      <c r="BF14" s="8"/>
      <c r="BG14" s="8"/>
      <c r="BH14" s="8"/>
      <c r="BI14" s="8"/>
      <c r="BJ14" s="71"/>
      <c r="BK14" s="8"/>
      <c r="BL14" s="10"/>
      <c r="BM14" s="124"/>
      <c r="BN14" s="124"/>
      <c r="BO14" s="124"/>
      <c r="BP14" s="124"/>
      <c r="BQ14" s="124"/>
      <c r="BR14" s="124"/>
      <c r="BS14" s="122">
        <f>AE14+AG14+AI14+AK14+AM14+AO14+AS14+AU14+AW14+AY14+BA14+BE14+BG14+BI14+BK14+BM14</f>
        <v>36178</v>
      </c>
      <c r="BT14" s="82">
        <f t="shared" si="5"/>
        <v>35217</v>
      </c>
      <c r="BU14" s="27"/>
      <c r="BV14" s="28"/>
      <c r="BW14" s="28"/>
      <c r="BX14" s="1" t="s">
        <v>63</v>
      </c>
      <c r="BY14" s="38" t="s">
        <v>198</v>
      </c>
      <c r="BZ14" s="8"/>
      <c r="CA14" s="8"/>
      <c r="CB14" s="8"/>
      <c r="CC14" s="71"/>
      <c r="CD14" s="81"/>
      <c r="CE14" s="90"/>
      <c r="CF14" s="28"/>
      <c r="CG14" s="28"/>
      <c r="CH14" s="27"/>
      <c r="CI14" s="28"/>
      <c r="CJ14" s="1" t="s">
        <v>63</v>
      </c>
      <c r="CK14" s="38" t="s">
        <v>198</v>
      </c>
      <c r="CL14" s="8"/>
      <c r="CM14" s="8"/>
      <c r="CN14" s="8"/>
      <c r="CO14" s="8"/>
      <c r="CP14" s="8"/>
      <c r="CQ14" s="8"/>
      <c r="CR14" s="8"/>
      <c r="CS14" s="8"/>
      <c r="CT14" s="8"/>
      <c r="CU14" s="71"/>
      <c r="CV14" s="81"/>
      <c r="CW14" s="7"/>
      <c r="CX14" s="27"/>
      <c r="CY14" s="1" t="s">
        <v>63</v>
      </c>
      <c r="CZ14" s="38" t="s">
        <v>198</v>
      </c>
      <c r="DA14" s="8"/>
      <c r="DB14" s="8"/>
      <c r="DC14" s="8"/>
      <c r="DD14" s="8"/>
      <c r="DE14" s="8"/>
      <c r="DF14" s="71"/>
      <c r="DG14" s="81">
        <v>0</v>
      </c>
      <c r="DH14" s="82">
        <f>DB14+DD14+DF14</f>
        <v>0</v>
      </c>
      <c r="DO14" s="1" t="s">
        <v>63</v>
      </c>
      <c r="DP14" s="109" t="s">
        <v>198</v>
      </c>
      <c r="DQ14" s="81">
        <f t="shared" si="6"/>
        <v>36178</v>
      </c>
      <c r="DR14" s="82">
        <f t="shared" si="7"/>
        <v>35217</v>
      </c>
    </row>
    <row r="15" spans="1:143" ht="12.6" customHeight="1" x14ac:dyDescent="0.2">
      <c r="A15" s="294" t="s">
        <v>107</v>
      </c>
      <c r="B15" s="38" t="s">
        <v>231</v>
      </c>
      <c r="C15" s="8"/>
      <c r="D15" s="8"/>
      <c r="E15" s="8"/>
      <c r="F15" s="8"/>
      <c r="G15" s="8"/>
      <c r="H15" s="8"/>
      <c r="I15" s="8"/>
      <c r="J15" s="8"/>
      <c r="K15" s="76"/>
      <c r="L15" s="294" t="s">
        <v>107</v>
      </c>
      <c r="M15" s="38" t="s">
        <v>199</v>
      </c>
      <c r="N15" s="8"/>
      <c r="O15" s="71"/>
      <c r="P15" s="71"/>
      <c r="Q15" s="71"/>
      <c r="R15" s="71"/>
      <c r="S15" s="71"/>
      <c r="T15" s="71"/>
      <c r="U15" s="71"/>
      <c r="V15" s="71"/>
      <c r="W15" s="71"/>
      <c r="X15" s="81">
        <f t="shared" si="8"/>
        <v>0</v>
      </c>
      <c r="Y15" s="82">
        <f>SUM(D15+F15+H15+J15+O15+Q15+S15+W15)</f>
        <v>0</v>
      </c>
      <c r="Z15" s="28"/>
      <c r="AA15" s="28"/>
      <c r="AB15" s="73"/>
      <c r="AC15" s="255" t="s">
        <v>107</v>
      </c>
      <c r="AD15" s="38" t="s">
        <v>199</v>
      </c>
      <c r="AE15" s="8">
        <v>570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94" t="s">
        <v>107</v>
      </c>
      <c r="AR15" s="38" t="s">
        <v>199</v>
      </c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294" t="s">
        <v>107</v>
      </c>
      <c r="BD15" s="38" t="s">
        <v>199</v>
      </c>
      <c r="BE15" s="8"/>
      <c r="BF15" s="8"/>
      <c r="BG15" s="8"/>
      <c r="BH15" s="8"/>
      <c r="BI15" s="8"/>
      <c r="BJ15" s="71"/>
      <c r="BK15" s="8"/>
      <c r="BL15" s="8"/>
      <c r="BM15" s="73"/>
      <c r="BN15" s="73"/>
      <c r="BO15" s="73"/>
      <c r="BP15" s="73"/>
      <c r="BQ15" s="73"/>
      <c r="BR15" s="73"/>
      <c r="BS15" s="122">
        <f>SUM(AE15)</f>
        <v>570</v>
      </c>
      <c r="BT15" s="82">
        <f t="shared" si="5"/>
        <v>0</v>
      </c>
      <c r="BU15" s="27"/>
      <c r="BV15" s="28"/>
      <c r="BW15" s="28"/>
      <c r="BX15" s="294" t="s">
        <v>107</v>
      </c>
      <c r="BY15" s="38" t="s">
        <v>202</v>
      </c>
      <c r="BZ15" s="8"/>
      <c r="CA15" s="8"/>
      <c r="CB15" s="8"/>
      <c r="CC15" s="71"/>
      <c r="CD15" s="93"/>
      <c r="CE15" s="90"/>
      <c r="CF15" s="28"/>
      <c r="CG15" s="28"/>
      <c r="CH15" s="27"/>
      <c r="CI15" s="28"/>
      <c r="CJ15" s="294" t="s">
        <v>107</v>
      </c>
      <c r="CK15" s="38" t="s">
        <v>199</v>
      </c>
      <c r="CL15" s="8"/>
      <c r="CM15" s="8"/>
      <c r="CN15" s="8"/>
      <c r="CO15" s="8"/>
      <c r="CP15" s="8"/>
      <c r="CQ15" s="8"/>
      <c r="CR15" s="8"/>
      <c r="CS15" s="8"/>
      <c r="CT15" s="8"/>
      <c r="CU15" s="71"/>
      <c r="CV15" s="81"/>
      <c r="CW15" s="7"/>
      <c r="CX15" s="27"/>
      <c r="CY15" s="294" t="s">
        <v>107</v>
      </c>
      <c r="CZ15" s="38" t="s">
        <v>202</v>
      </c>
      <c r="DA15" s="8"/>
      <c r="DB15" s="8"/>
      <c r="DC15" s="8"/>
      <c r="DD15" s="8"/>
      <c r="DE15" s="8"/>
      <c r="DF15" s="71"/>
      <c r="DG15" s="81">
        <v>0</v>
      </c>
      <c r="DH15" s="82">
        <f>DB15+DD15+DF15</f>
        <v>0</v>
      </c>
      <c r="DO15" s="294" t="s">
        <v>107</v>
      </c>
      <c r="DP15" s="109" t="s">
        <v>202</v>
      </c>
      <c r="DQ15" s="81">
        <f t="shared" si="6"/>
        <v>570</v>
      </c>
      <c r="DR15" s="82">
        <f t="shared" si="7"/>
        <v>0</v>
      </c>
    </row>
    <row r="16" spans="1:143" ht="25.5" x14ac:dyDescent="0.2">
      <c r="A16" s="295"/>
      <c r="B16" s="38" t="s">
        <v>203</v>
      </c>
      <c r="C16" s="8"/>
      <c r="D16" s="8"/>
      <c r="E16" s="8"/>
      <c r="F16" s="8"/>
      <c r="G16" s="8"/>
      <c r="H16" s="8"/>
      <c r="I16" s="8"/>
      <c r="J16" s="8"/>
      <c r="K16" s="76"/>
      <c r="L16" s="295"/>
      <c r="M16" s="38" t="s">
        <v>203</v>
      </c>
      <c r="N16" s="8"/>
      <c r="O16" s="71"/>
      <c r="P16" s="71"/>
      <c r="Q16" s="71"/>
      <c r="R16" s="71"/>
      <c r="S16" s="71"/>
      <c r="T16" s="71"/>
      <c r="U16" s="71"/>
      <c r="V16" s="71"/>
      <c r="W16" s="71"/>
      <c r="X16" s="81">
        <f t="shared" si="8"/>
        <v>0</v>
      </c>
      <c r="Y16" s="82">
        <f>SUM(D16+F16+H16+J16+O16+Q16+S16+W16)</f>
        <v>0</v>
      </c>
      <c r="Z16" s="28"/>
      <c r="AA16" s="28"/>
      <c r="AB16" s="73"/>
      <c r="AC16" s="255"/>
      <c r="AD16" s="38" t="s">
        <v>203</v>
      </c>
      <c r="AE16" s="8">
        <v>4140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95"/>
      <c r="AR16" s="38" t="s">
        <v>203</v>
      </c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295"/>
      <c r="BD16" s="38" t="s">
        <v>203</v>
      </c>
      <c r="BE16" s="8"/>
      <c r="BF16" s="8"/>
      <c r="BG16" s="8"/>
      <c r="BH16" s="8"/>
      <c r="BI16" s="8"/>
      <c r="BJ16" s="71"/>
      <c r="BK16" s="8"/>
      <c r="BL16" s="8"/>
      <c r="BM16" s="73"/>
      <c r="BN16" s="73"/>
      <c r="BO16" s="73"/>
      <c r="BP16" s="73"/>
      <c r="BQ16" s="73"/>
      <c r="BR16" s="73"/>
      <c r="BS16" s="122">
        <f>AE16+AG16+AI16+AK16+AM16+AO16+AS16+AU16+AW16+AY16+BA16+BE16+BG16+BI16+BK16+BM16</f>
        <v>4140</v>
      </c>
      <c r="BT16" s="82">
        <f>BJ16+BF16+BB16+AZ16+AX16+AV16+AT16+AP16+AN16+AL16+AJ16+AH16+AF16+BU14+BH16+BL16+BN16</f>
        <v>0</v>
      </c>
      <c r="BU16" s="27"/>
      <c r="BV16" s="28"/>
      <c r="BW16" s="28"/>
      <c r="BX16" s="295"/>
      <c r="BY16" s="38" t="s">
        <v>203</v>
      </c>
      <c r="BZ16" s="8"/>
      <c r="CA16" s="8"/>
      <c r="CB16" s="8"/>
      <c r="CC16" s="71"/>
      <c r="CD16" s="93"/>
      <c r="CE16" s="90"/>
      <c r="CF16" s="28"/>
      <c r="CG16" s="28"/>
      <c r="CH16" s="27"/>
      <c r="CI16" s="28"/>
      <c r="CJ16" s="295"/>
      <c r="CK16" s="38" t="s">
        <v>203</v>
      </c>
      <c r="CL16" s="8"/>
      <c r="CM16" s="8"/>
      <c r="CN16" s="8"/>
      <c r="CO16" s="8"/>
      <c r="CP16" s="8"/>
      <c r="CQ16" s="8"/>
      <c r="CR16" s="8"/>
      <c r="CS16" s="8"/>
      <c r="CT16" s="8"/>
      <c r="CU16" s="71"/>
      <c r="CV16" s="81"/>
      <c r="CW16" s="7"/>
      <c r="CX16" s="27"/>
      <c r="CY16" s="295"/>
      <c r="CZ16" s="38" t="s">
        <v>203</v>
      </c>
      <c r="DA16" s="8"/>
      <c r="DB16" s="8"/>
      <c r="DC16" s="8"/>
      <c r="DD16" s="8"/>
      <c r="DE16" s="8"/>
      <c r="DF16" s="71"/>
      <c r="DG16" s="81">
        <v>0</v>
      </c>
      <c r="DH16" s="82">
        <f>DB16+DD16+DF16</f>
        <v>0</v>
      </c>
      <c r="DO16" s="295"/>
      <c r="DP16" s="109" t="s">
        <v>203</v>
      </c>
      <c r="DQ16" s="81">
        <f t="shared" si="6"/>
        <v>4140</v>
      </c>
      <c r="DR16" s="82">
        <f t="shared" si="7"/>
        <v>0</v>
      </c>
    </row>
    <row r="17" spans="1:134" ht="38.25" x14ac:dyDescent="0.2">
      <c r="A17" s="212" t="s">
        <v>108</v>
      </c>
      <c r="B17" s="38" t="s">
        <v>596</v>
      </c>
      <c r="C17" s="8"/>
      <c r="D17" s="8"/>
      <c r="E17" s="8"/>
      <c r="F17" s="8"/>
      <c r="G17" s="8"/>
      <c r="H17" s="8"/>
      <c r="I17" s="8"/>
      <c r="J17" s="8"/>
      <c r="K17" s="76"/>
      <c r="L17" s="212" t="s">
        <v>108</v>
      </c>
      <c r="M17" s="38" t="s">
        <v>596</v>
      </c>
      <c r="N17" s="8"/>
      <c r="O17" s="71"/>
      <c r="P17" s="71"/>
      <c r="Q17" s="71"/>
      <c r="R17" s="71"/>
      <c r="S17" s="71"/>
      <c r="T17" s="71"/>
      <c r="U17" s="71"/>
      <c r="V17" s="71"/>
      <c r="W17" s="71"/>
      <c r="X17" s="81"/>
      <c r="Y17" s="82"/>
      <c r="Z17" s="28"/>
      <c r="AA17" s="28"/>
      <c r="AB17" s="79"/>
      <c r="AC17" s="213" t="s">
        <v>108</v>
      </c>
      <c r="AD17" s="38" t="s">
        <v>596</v>
      </c>
      <c r="AE17" s="8">
        <v>7618</v>
      </c>
      <c r="AF17" s="8">
        <v>7618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12" t="s">
        <v>108</v>
      </c>
      <c r="AR17" s="38" t="s">
        <v>596</v>
      </c>
      <c r="AS17" s="8"/>
      <c r="AT17" s="8"/>
      <c r="AU17" s="8"/>
      <c r="AV17" s="8"/>
      <c r="AW17" s="8" t="s">
        <v>581</v>
      </c>
      <c r="AX17" s="8"/>
      <c r="AY17" s="8"/>
      <c r="AZ17" s="8"/>
      <c r="BA17" s="8"/>
      <c r="BB17" s="8"/>
      <c r="BC17" s="212" t="s">
        <v>108</v>
      </c>
      <c r="BD17" s="38" t="s">
        <v>596</v>
      </c>
      <c r="BE17" s="8"/>
      <c r="BF17" s="8"/>
      <c r="BG17" s="8"/>
      <c r="BH17" s="8"/>
      <c r="BI17" s="8"/>
      <c r="BJ17" s="71"/>
      <c r="BK17" s="8"/>
      <c r="BL17" s="8"/>
      <c r="BM17" s="73"/>
      <c r="BN17" s="73"/>
      <c r="BO17" s="73"/>
      <c r="BP17" s="73"/>
      <c r="BQ17" s="73"/>
      <c r="BR17" s="73"/>
      <c r="BS17" s="122">
        <v>7618</v>
      </c>
      <c r="BT17" s="82">
        <v>7618</v>
      </c>
      <c r="BU17" s="27"/>
      <c r="BV17" s="28"/>
      <c r="BW17" s="28"/>
      <c r="BX17" s="212" t="s">
        <v>108</v>
      </c>
      <c r="BY17" s="38" t="s">
        <v>596</v>
      </c>
      <c r="BZ17" s="8"/>
      <c r="CA17" s="8"/>
      <c r="CB17" s="8"/>
      <c r="CC17" s="71"/>
      <c r="CD17" s="93"/>
      <c r="CE17" s="90"/>
      <c r="CF17" s="28"/>
      <c r="CG17" s="28"/>
      <c r="CH17" s="27"/>
      <c r="CI17" s="28"/>
      <c r="CJ17" s="212" t="s">
        <v>108</v>
      </c>
      <c r="CK17" s="38" t="s">
        <v>596</v>
      </c>
      <c r="CL17" s="8"/>
      <c r="CM17" s="8"/>
      <c r="CN17" s="8"/>
      <c r="CO17" s="8"/>
      <c r="CP17" s="8"/>
      <c r="CQ17" s="8"/>
      <c r="CR17" s="8"/>
      <c r="CS17" s="8"/>
      <c r="CT17" s="8"/>
      <c r="CU17" s="71"/>
      <c r="CV17" s="81"/>
      <c r="CW17" s="7"/>
      <c r="CX17" s="27"/>
      <c r="CY17" s="212" t="s">
        <v>108</v>
      </c>
      <c r="CZ17" s="38" t="s">
        <v>596</v>
      </c>
      <c r="DA17" s="8"/>
      <c r="DB17" s="8"/>
      <c r="DC17" s="8"/>
      <c r="DD17" s="8"/>
      <c r="DE17" s="8"/>
      <c r="DF17" s="71"/>
      <c r="DG17" s="81"/>
      <c r="DH17" s="82"/>
      <c r="DO17" s="212" t="s">
        <v>108</v>
      </c>
      <c r="DP17" s="38" t="s">
        <v>596</v>
      </c>
      <c r="DQ17" s="81">
        <v>7618</v>
      </c>
      <c r="DR17" s="82">
        <v>7618</v>
      </c>
    </row>
    <row r="18" spans="1:134" ht="21.75" customHeight="1" x14ac:dyDescent="0.2">
      <c r="A18" s="29" t="s">
        <v>595</v>
      </c>
      <c r="B18" s="38" t="s">
        <v>238</v>
      </c>
      <c r="C18" s="8"/>
      <c r="D18" s="8"/>
      <c r="E18" s="8"/>
      <c r="F18" s="8"/>
      <c r="G18" s="8"/>
      <c r="H18" s="8"/>
      <c r="I18" s="8"/>
      <c r="J18" s="8"/>
      <c r="K18" s="76"/>
      <c r="L18" s="29" t="s">
        <v>595</v>
      </c>
      <c r="M18" s="38" t="s">
        <v>238</v>
      </c>
      <c r="N18" s="8"/>
      <c r="O18" s="71"/>
      <c r="P18" s="71"/>
      <c r="Q18" s="71"/>
      <c r="R18" s="71"/>
      <c r="S18" s="71"/>
      <c r="T18" s="71"/>
      <c r="U18" s="71"/>
      <c r="V18" s="71"/>
      <c r="W18" s="71"/>
      <c r="X18" s="81"/>
      <c r="Y18" s="82"/>
      <c r="Z18" s="28"/>
      <c r="AA18" s="28"/>
      <c r="AB18" s="79"/>
      <c r="AC18" s="70" t="s">
        <v>595</v>
      </c>
      <c r="AD18" s="38" t="s">
        <v>238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29" t="s">
        <v>595</v>
      </c>
      <c r="AR18" s="38" t="s">
        <v>238</v>
      </c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29" t="s">
        <v>595</v>
      </c>
      <c r="BD18" s="38" t="s">
        <v>238</v>
      </c>
      <c r="BE18" s="8"/>
      <c r="BF18" s="8"/>
      <c r="BG18" s="8"/>
      <c r="BH18" s="8"/>
      <c r="BI18" s="8"/>
      <c r="BJ18" s="71"/>
      <c r="BK18" s="8"/>
      <c r="BL18" s="8"/>
      <c r="BM18" s="73"/>
      <c r="BN18" s="73"/>
      <c r="BO18" s="73"/>
      <c r="BP18" s="73"/>
      <c r="BQ18" s="73"/>
      <c r="BR18" s="73"/>
      <c r="BS18" s="122">
        <f>AE18+AG18+AI18+AK18+AM18+AS18+AU18+AW18+AY18+BE18+BG18+BI18+BK18+BM18</f>
        <v>0</v>
      </c>
      <c r="BT18" s="82">
        <f>AF18</f>
        <v>0</v>
      </c>
      <c r="BU18" s="27"/>
      <c r="BV18" s="28"/>
      <c r="BW18" s="28"/>
      <c r="BX18" s="29" t="s">
        <v>595</v>
      </c>
      <c r="BY18" s="38" t="s">
        <v>238</v>
      </c>
      <c r="BZ18" s="8"/>
      <c r="CA18" s="8"/>
      <c r="CB18" s="8"/>
      <c r="CC18" s="71"/>
      <c r="CD18" s="93"/>
      <c r="CE18" s="90"/>
      <c r="CF18" s="28"/>
      <c r="CG18" s="28"/>
      <c r="CH18" s="27"/>
      <c r="CI18" s="28"/>
      <c r="CJ18" s="29" t="s">
        <v>595</v>
      </c>
      <c r="CK18" s="38" t="s">
        <v>238</v>
      </c>
      <c r="CL18" s="8"/>
      <c r="CM18" s="8"/>
      <c r="CN18" s="8"/>
      <c r="CO18" s="8"/>
      <c r="CP18" s="8"/>
      <c r="CQ18" s="8"/>
      <c r="CR18" s="8"/>
      <c r="CS18" s="8"/>
      <c r="CT18" s="8"/>
      <c r="CU18" s="71"/>
      <c r="CV18" s="81"/>
      <c r="CW18" s="7"/>
      <c r="CX18" s="27"/>
      <c r="CY18" s="29" t="s">
        <v>595</v>
      </c>
      <c r="CZ18" s="38" t="s">
        <v>238</v>
      </c>
      <c r="DA18" s="8"/>
      <c r="DB18" s="8"/>
      <c r="DC18" s="8"/>
      <c r="DD18" s="8"/>
      <c r="DE18" s="8"/>
      <c r="DF18" s="71"/>
      <c r="DG18" s="81">
        <v>0</v>
      </c>
      <c r="DH18" s="82">
        <v>0</v>
      </c>
      <c r="DO18" s="29" t="s">
        <v>595</v>
      </c>
      <c r="DP18" s="109" t="s">
        <v>246</v>
      </c>
      <c r="DQ18" s="81">
        <f t="shared" si="6"/>
        <v>0</v>
      </c>
      <c r="DR18" s="82">
        <f t="shared" si="7"/>
        <v>0</v>
      </c>
    </row>
    <row r="19" spans="1:134" ht="25.5" customHeight="1" x14ac:dyDescent="0.2">
      <c r="A19" s="267" t="s">
        <v>200</v>
      </c>
      <c r="B19" s="267"/>
      <c r="C19" s="7">
        <f>SUM(C12:C18)</f>
        <v>70282</v>
      </c>
      <c r="D19" s="7">
        <f t="shared" ref="D19:J19" si="16">SUM(D12:D18)</f>
        <v>66017</v>
      </c>
      <c r="E19" s="7">
        <f t="shared" si="16"/>
        <v>2294</v>
      </c>
      <c r="F19" s="7">
        <f t="shared" si="16"/>
        <v>2294</v>
      </c>
      <c r="G19" s="7">
        <f t="shared" si="16"/>
        <v>3196</v>
      </c>
      <c r="H19" s="7">
        <f t="shared" si="16"/>
        <v>3196</v>
      </c>
      <c r="I19" s="7">
        <f t="shared" si="16"/>
        <v>9002</v>
      </c>
      <c r="J19" s="7">
        <f t="shared" si="16"/>
        <v>9002</v>
      </c>
      <c r="K19" s="77"/>
      <c r="L19" s="267" t="s">
        <v>200</v>
      </c>
      <c r="M19" s="267"/>
      <c r="N19" s="7">
        <f t="shared" ref="N19:W19" si="17">SUM(N12:N16)</f>
        <v>200</v>
      </c>
      <c r="O19" s="72">
        <f t="shared" si="17"/>
        <v>0</v>
      </c>
      <c r="P19" s="72">
        <f>SUM(P12:P18)</f>
        <v>5152</v>
      </c>
      <c r="Q19" s="72">
        <f>SUM(Q12:Q18)</f>
        <v>5152</v>
      </c>
      <c r="R19" s="72">
        <f>SUM(R12:R18)</f>
        <v>0</v>
      </c>
      <c r="S19" s="72">
        <f>SUM(S14:S18)</f>
        <v>0</v>
      </c>
      <c r="T19" s="72">
        <f t="shared" si="17"/>
        <v>0</v>
      </c>
      <c r="U19" s="72">
        <f t="shared" si="17"/>
        <v>0</v>
      </c>
      <c r="V19" s="72">
        <f t="shared" si="17"/>
        <v>0</v>
      </c>
      <c r="W19" s="72">
        <f t="shared" si="17"/>
        <v>0</v>
      </c>
      <c r="X19" s="82">
        <f>SUM(C19+E19+G19+I19+N19+P19+R19+V19+T19)</f>
        <v>90126</v>
      </c>
      <c r="Y19" s="82">
        <f>SUM(D19+F19+H19+J19+O19+Q19+S19+W19+U19)</f>
        <v>85661</v>
      </c>
      <c r="Z19" s="27"/>
      <c r="AA19" s="27"/>
      <c r="AB19" s="85"/>
      <c r="AC19" s="313" t="s">
        <v>200</v>
      </c>
      <c r="AD19" s="314"/>
      <c r="AE19" s="7">
        <f>SUM(AE12:AE18)</f>
        <v>278770</v>
      </c>
      <c r="AF19" s="7">
        <f>SUM(AF12:AF18)</f>
        <v>202002</v>
      </c>
      <c r="AG19" s="7">
        <f>SUM(AG12:AG18)</f>
        <v>8000</v>
      </c>
      <c r="AH19" s="7">
        <f t="shared" ref="AH19:AO19" si="18">SUM(AH12:AH16)</f>
        <v>7245</v>
      </c>
      <c r="AI19" s="7">
        <f t="shared" si="18"/>
        <v>194</v>
      </c>
      <c r="AJ19" s="7">
        <f t="shared" si="18"/>
        <v>191</v>
      </c>
      <c r="AK19" s="7">
        <f t="shared" si="18"/>
        <v>1700</v>
      </c>
      <c r="AL19" s="7">
        <f t="shared" si="18"/>
        <v>380</v>
      </c>
      <c r="AM19" s="7">
        <f t="shared" si="18"/>
        <v>1000</v>
      </c>
      <c r="AN19" s="7">
        <f t="shared" si="18"/>
        <v>0</v>
      </c>
      <c r="AO19" s="7">
        <f t="shared" si="18"/>
        <v>20578</v>
      </c>
      <c r="AP19" s="7">
        <f>SUM(AP12:AP18)</f>
        <v>21127</v>
      </c>
      <c r="AQ19" s="267" t="s">
        <v>200</v>
      </c>
      <c r="AR19" s="267"/>
      <c r="AS19" s="7">
        <f>SUM(AS12:AS16)</f>
        <v>7394</v>
      </c>
      <c r="AT19" s="7">
        <f t="shared" ref="AT19:BB19" si="19">SUM(AT12:AT16)</f>
        <v>6638</v>
      </c>
      <c r="AU19" s="7">
        <f t="shared" si="19"/>
        <v>9098</v>
      </c>
      <c r="AV19" s="7">
        <f t="shared" si="19"/>
        <v>9528</v>
      </c>
      <c r="AW19" s="7">
        <f t="shared" si="19"/>
        <v>300</v>
      </c>
      <c r="AX19" s="7">
        <f t="shared" si="19"/>
        <v>69</v>
      </c>
      <c r="AY19" s="7">
        <f t="shared" si="19"/>
        <v>695</v>
      </c>
      <c r="AZ19" s="7">
        <f t="shared" si="19"/>
        <v>695</v>
      </c>
      <c r="BA19" s="7">
        <f>SUM(BA12:BA16)</f>
        <v>1600</v>
      </c>
      <c r="BB19" s="7">
        <f t="shared" si="19"/>
        <v>1424</v>
      </c>
      <c r="BC19" s="267" t="s">
        <v>200</v>
      </c>
      <c r="BD19" s="267"/>
      <c r="BE19" s="7">
        <f>SUM(BE12:BE18)</f>
        <v>160346</v>
      </c>
      <c r="BF19" s="7">
        <f>SUM(BF12:BF16)</f>
        <v>145448</v>
      </c>
      <c r="BG19" s="7">
        <f>SUM(BG12:BG18)</f>
        <v>5506</v>
      </c>
      <c r="BH19" s="7">
        <f>SUM(BH12:BH18)</f>
        <v>5713</v>
      </c>
      <c r="BI19" s="7">
        <f>SUM(BI12:BI18)</f>
        <v>2000</v>
      </c>
      <c r="BJ19" s="72">
        <f>SUM(BJ12:BJ16)</f>
        <v>620</v>
      </c>
      <c r="BK19" s="7">
        <f>SUM(BK12:BK18)</f>
        <v>142</v>
      </c>
      <c r="BL19" s="7">
        <f>SUM(BL12:BL18)</f>
        <v>0</v>
      </c>
      <c r="BM19" s="122">
        <f>SUM(BM12:BM18)</f>
        <v>0</v>
      </c>
      <c r="BN19" s="122"/>
      <c r="BO19" s="122">
        <f>SUM(BO12:BO18)</f>
        <v>0</v>
      </c>
      <c r="BP19" s="122">
        <f>SUM(BP12:BP18)</f>
        <v>0</v>
      </c>
      <c r="BQ19" s="122">
        <f>SUM(BQ12+BQ13)</f>
        <v>0</v>
      </c>
      <c r="BR19" s="122">
        <f>SUM(BR12+BR13)</f>
        <v>0</v>
      </c>
      <c r="BS19" s="82">
        <f>SUM(BS12:BS18)</f>
        <v>497323</v>
      </c>
      <c r="BT19" s="82">
        <f>SUM(BT12:BT18)</f>
        <v>401080</v>
      </c>
      <c r="BU19" s="27"/>
      <c r="BV19" s="27"/>
      <c r="BW19" s="27"/>
      <c r="BX19" s="267" t="s">
        <v>200</v>
      </c>
      <c r="BY19" s="267"/>
      <c r="BZ19" s="7">
        <f t="shared" ref="BZ19:CE19" si="20">SUM(BZ12:BZ16)</f>
        <v>60009</v>
      </c>
      <c r="CA19" s="7">
        <f t="shared" si="20"/>
        <v>57473</v>
      </c>
      <c r="CB19" s="7">
        <f t="shared" si="20"/>
        <v>12743</v>
      </c>
      <c r="CC19" s="72">
        <f t="shared" si="20"/>
        <v>9799</v>
      </c>
      <c r="CD19" s="81">
        <f t="shared" si="20"/>
        <v>72752</v>
      </c>
      <c r="CE19" s="82">
        <f t="shared" si="20"/>
        <v>67272</v>
      </c>
      <c r="CF19" s="27"/>
      <c r="CG19" s="27"/>
      <c r="CH19" s="27"/>
      <c r="CI19" s="27"/>
      <c r="CJ19" s="267" t="s">
        <v>200</v>
      </c>
      <c r="CK19" s="267"/>
      <c r="CL19" s="7">
        <f>SUM(CL12:CL18)</f>
        <v>68349</v>
      </c>
      <c r="CM19" s="7">
        <f>SUM(CM12:CM18)</f>
        <v>64859</v>
      </c>
      <c r="CN19" s="7">
        <f t="shared" ref="CN19:CU19" si="21">SUM(CN12:CN18)</f>
        <v>5774</v>
      </c>
      <c r="CO19" s="7">
        <f t="shared" si="21"/>
        <v>5482</v>
      </c>
      <c r="CP19" s="7">
        <f t="shared" si="21"/>
        <v>6273</v>
      </c>
      <c r="CQ19" s="7">
        <f t="shared" si="21"/>
        <v>5755</v>
      </c>
      <c r="CR19" s="7">
        <f t="shared" si="21"/>
        <v>7602</v>
      </c>
      <c r="CS19" s="7">
        <f t="shared" si="21"/>
        <v>7228</v>
      </c>
      <c r="CT19" s="7">
        <f t="shared" si="21"/>
        <v>10443</v>
      </c>
      <c r="CU19" s="72">
        <f t="shared" si="21"/>
        <v>8777</v>
      </c>
      <c r="CV19" s="81">
        <f>SUM(CV12:CV18)</f>
        <v>98441</v>
      </c>
      <c r="CW19" s="7">
        <f>SUM(CW12:CW16)</f>
        <v>92101</v>
      </c>
      <c r="CX19" s="27"/>
      <c r="CY19" s="267" t="s">
        <v>200</v>
      </c>
      <c r="CZ19" s="267"/>
      <c r="DA19" s="7">
        <f t="shared" ref="DA19:DH19" si="22">SUM(DA12:DA16)</f>
        <v>6171</v>
      </c>
      <c r="DB19" s="7">
        <f t="shared" si="22"/>
        <v>5826</v>
      </c>
      <c r="DC19" s="7">
        <f t="shared" si="22"/>
        <v>773</v>
      </c>
      <c r="DD19" s="7">
        <f t="shared" si="22"/>
        <v>696</v>
      </c>
      <c r="DE19" s="7">
        <f t="shared" si="22"/>
        <v>800</v>
      </c>
      <c r="DF19" s="72">
        <f t="shared" si="22"/>
        <v>512</v>
      </c>
      <c r="DG19" s="81">
        <f>SUM(DG12:DG18)</f>
        <v>7744</v>
      </c>
      <c r="DH19" s="82">
        <f t="shared" si="22"/>
        <v>7034</v>
      </c>
      <c r="DO19" s="267" t="s">
        <v>200</v>
      </c>
      <c r="DP19" s="291"/>
      <c r="DQ19" s="81">
        <f t="shared" si="6"/>
        <v>766386</v>
      </c>
      <c r="DR19" s="82">
        <f t="shared" si="7"/>
        <v>653148</v>
      </c>
    </row>
    <row r="20" spans="1:134" ht="25.5" customHeight="1" thickBot="1" x14ac:dyDescent="0.25">
      <c r="A20" s="293" t="s">
        <v>223</v>
      </c>
      <c r="B20" s="293"/>
      <c r="C20" s="7">
        <v>15</v>
      </c>
      <c r="D20" s="8">
        <v>15</v>
      </c>
      <c r="E20" s="8"/>
      <c r="F20" s="8"/>
      <c r="G20" s="8"/>
      <c r="H20" s="8"/>
      <c r="I20" s="8"/>
      <c r="J20" s="8"/>
      <c r="K20" s="76"/>
      <c r="L20" s="293" t="s">
        <v>223</v>
      </c>
      <c r="M20" s="293"/>
      <c r="N20" s="8"/>
      <c r="O20" s="71"/>
      <c r="P20" s="71">
        <v>8</v>
      </c>
      <c r="Q20" s="71">
        <v>8</v>
      </c>
      <c r="R20" s="71"/>
      <c r="S20" s="71"/>
      <c r="T20" s="71"/>
      <c r="U20" s="71"/>
      <c r="V20" s="72"/>
      <c r="W20" s="71"/>
      <c r="X20" s="83">
        <f>SUM(C20+E20+G20+I20+N20+P20+R20+V20)</f>
        <v>23</v>
      </c>
      <c r="Y20" s="84">
        <f>SUM(D20+F20+H20+J20+O20+Q20+S20+W20)</f>
        <v>23</v>
      </c>
      <c r="Z20" s="28"/>
      <c r="AA20" s="28"/>
      <c r="AB20" s="86"/>
      <c r="AC20" s="256" t="s">
        <v>223</v>
      </c>
      <c r="AD20" s="311"/>
      <c r="AE20" s="7">
        <v>3</v>
      </c>
      <c r="AF20" s="8">
        <v>3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293" t="s">
        <v>223</v>
      </c>
      <c r="AR20" s="293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293" t="s">
        <v>223</v>
      </c>
      <c r="BD20" s="293"/>
      <c r="BE20" s="2">
        <v>110</v>
      </c>
      <c r="BF20" s="2">
        <v>110</v>
      </c>
      <c r="BG20" s="2"/>
      <c r="BH20" s="2"/>
      <c r="BI20" s="2"/>
      <c r="BJ20" s="43"/>
      <c r="BK20" s="2"/>
      <c r="BL20" s="8"/>
      <c r="BM20" s="73"/>
      <c r="BN20" s="73"/>
      <c r="BO20" s="8"/>
      <c r="BP20" s="73"/>
      <c r="BQ20" s="8"/>
      <c r="BR20" s="73"/>
      <c r="BS20" s="123">
        <f>SUM(AE20+AG20+AI20+AK20+AM20+AO20+AS20+AU20+AW20+AY20+BA20+BE20+BI20+BG20)</f>
        <v>113</v>
      </c>
      <c r="BT20" s="84">
        <f>SUM(AF20+AH20+AJ20+AL20+AN20+AP20+AT20+AV20+AX20+AZ20+BB20+BF20+BJ20+BH20)</f>
        <v>113</v>
      </c>
      <c r="BU20" s="27"/>
      <c r="BV20" s="27"/>
      <c r="BW20" s="27"/>
      <c r="BX20" s="293" t="s">
        <v>223</v>
      </c>
      <c r="BY20" s="293"/>
      <c r="BZ20" s="7">
        <v>14</v>
      </c>
      <c r="CA20" s="8">
        <v>14</v>
      </c>
      <c r="CB20" s="8"/>
      <c r="CC20" s="71"/>
      <c r="CD20" s="83">
        <f>BZ20+CB20</f>
        <v>14</v>
      </c>
      <c r="CE20" s="84">
        <v>14</v>
      </c>
      <c r="CF20" s="28"/>
      <c r="CG20" s="28"/>
      <c r="CH20" s="27"/>
      <c r="CI20" s="27"/>
      <c r="CJ20" s="293" t="s">
        <v>223</v>
      </c>
      <c r="CK20" s="293"/>
      <c r="CL20" s="6">
        <v>14</v>
      </c>
      <c r="CM20" s="2">
        <v>14</v>
      </c>
      <c r="CN20" s="6">
        <v>2</v>
      </c>
      <c r="CO20" s="2">
        <v>2</v>
      </c>
      <c r="CP20" s="6">
        <v>3</v>
      </c>
      <c r="CQ20" s="2">
        <v>3</v>
      </c>
      <c r="CR20" s="6">
        <v>3</v>
      </c>
      <c r="CS20" s="2">
        <v>3</v>
      </c>
      <c r="CT20" s="2"/>
      <c r="CU20" s="43"/>
      <c r="CV20" s="83">
        <f>CL20+CN20+CP20+CR20</f>
        <v>22</v>
      </c>
      <c r="CW20" s="155">
        <f>CM20+CO20+CQ20+CS20+CU20</f>
        <v>22</v>
      </c>
      <c r="CX20" s="27"/>
      <c r="CY20" s="293" t="s">
        <v>223</v>
      </c>
      <c r="CZ20" s="293"/>
      <c r="DA20" s="7">
        <v>2</v>
      </c>
      <c r="DB20" s="8">
        <v>2</v>
      </c>
      <c r="DC20" s="8"/>
      <c r="DD20" s="8"/>
      <c r="DE20" s="8"/>
      <c r="DF20" s="71"/>
      <c r="DG20" s="83">
        <f>DA20+DC20+DE20</f>
        <v>2</v>
      </c>
      <c r="DH20" s="84">
        <f>DB20+DD20+DF20</f>
        <v>2</v>
      </c>
      <c r="DO20" s="293" t="s">
        <v>223</v>
      </c>
      <c r="DP20" s="256"/>
      <c r="DQ20" s="81">
        <f t="shared" si="6"/>
        <v>174</v>
      </c>
      <c r="DR20" s="82">
        <f t="shared" si="7"/>
        <v>174</v>
      </c>
    </row>
    <row r="21" spans="1:134" x14ac:dyDescent="0.2">
      <c r="A21" s="33"/>
      <c r="B21" s="36"/>
      <c r="F21">
        <v>1</v>
      </c>
      <c r="R21">
        <v>2</v>
      </c>
      <c r="AC21" s="49"/>
      <c r="AD21" s="49"/>
      <c r="AE21" s="40"/>
      <c r="AF21" s="40"/>
      <c r="AG21" s="40"/>
      <c r="AH21" s="40"/>
      <c r="AI21" s="40">
        <v>3</v>
      </c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>
        <v>4</v>
      </c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L21" s="49">
        <v>5</v>
      </c>
      <c r="BM21" s="49"/>
      <c r="BN21" s="49"/>
      <c r="BO21" s="49"/>
      <c r="BP21" s="49"/>
      <c r="BQ21" s="49"/>
      <c r="BR21" s="49"/>
      <c r="BS21" s="49"/>
      <c r="BT21" s="108"/>
      <c r="BU21" s="49"/>
      <c r="CB21">
        <v>6</v>
      </c>
      <c r="CR21">
        <v>7</v>
      </c>
      <c r="DC21">
        <v>8</v>
      </c>
      <c r="DQ21">
        <v>9</v>
      </c>
    </row>
    <row r="22" spans="1:134" x14ac:dyDescent="0.2">
      <c r="A22" s="33"/>
      <c r="B22" s="36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DC22" s="33"/>
      <c r="DL22" s="262"/>
      <c r="DM22" s="262"/>
      <c r="DN22" s="262"/>
      <c r="DO22" s="262"/>
      <c r="DP22" s="262"/>
      <c r="DQ22" s="262"/>
      <c r="DR22" s="262"/>
      <c r="DS22" s="262"/>
      <c r="DT22" s="262"/>
      <c r="EA22" s="33"/>
      <c r="EB22" s="33"/>
      <c r="EC22" s="33"/>
      <c r="ED22" s="33"/>
    </row>
    <row r="23" spans="1:134" x14ac:dyDescent="0.2">
      <c r="A23" s="262"/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BC23" s="262"/>
      <c r="BD23" s="262"/>
      <c r="BE23" s="262"/>
      <c r="BF23" s="262"/>
      <c r="BG23" s="262"/>
      <c r="BH23" s="262"/>
      <c r="BI23" s="262"/>
      <c r="BJ23" s="262"/>
      <c r="BK23" s="262"/>
      <c r="BL23" s="262"/>
      <c r="BM23" s="262"/>
      <c r="BN23" s="262"/>
      <c r="BO23" s="262"/>
      <c r="BP23" s="262"/>
      <c r="BQ23" s="262"/>
      <c r="BR23" s="262"/>
      <c r="BS23" s="262"/>
      <c r="BT23" s="262"/>
      <c r="BU23" s="33"/>
      <c r="BV23" s="262"/>
      <c r="BW23" s="262"/>
      <c r="BX23" s="262"/>
      <c r="BY23" s="262"/>
      <c r="BZ23" s="262"/>
      <c r="CA23" s="262"/>
      <c r="CB23" s="262"/>
      <c r="CC23" s="262"/>
      <c r="CD23" s="262"/>
      <c r="CE23" s="262"/>
      <c r="CF23" s="262"/>
      <c r="CG23" s="262"/>
      <c r="CH23" s="33"/>
      <c r="CI23" s="33"/>
      <c r="CJ23" s="262"/>
      <c r="CK23" s="262"/>
      <c r="CL23" s="262"/>
      <c r="CM23" s="262"/>
      <c r="CN23" s="262"/>
      <c r="CO23" s="262"/>
      <c r="CP23" s="262"/>
      <c r="CQ23" s="262"/>
      <c r="CR23" s="262"/>
      <c r="CS23" s="262"/>
      <c r="CT23" s="262"/>
      <c r="CU23" s="262"/>
      <c r="EC23" s="3"/>
    </row>
    <row r="24" spans="1:134" x14ac:dyDescent="0.2">
      <c r="A24" s="33"/>
      <c r="B24" s="36"/>
    </row>
    <row r="25" spans="1:134" x14ac:dyDescent="0.2">
      <c r="A25" s="33"/>
      <c r="B25" s="36"/>
      <c r="CF25" s="3"/>
    </row>
    <row r="26" spans="1:134" x14ac:dyDescent="0.2">
      <c r="A26" s="33"/>
      <c r="B26" s="36"/>
      <c r="EC26" s="3"/>
    </row>
    <row r="27" spans="1:134" x14ac:dyDescent="0.2">
      <c r="A27" s="33"/>
      <c r="BS27" s="3"/>
    </row>
    <row r="28" spans="1:134" x14ac:dyDescent="0.2">
      <c r="A28" s="33"/>
    </row>
    <row r="29" spans="1:134" x14ac:dyDescent="0.2">
      <c r="A29" s="33"/>
    </row>
    <row r="30" spans="1:134" x14ac:dyDescent="0.2">
      <c r="A30" s="33"/>
    </row>
    <row r="31" spans="1:134" x14ac:dyDescent="0.2">
      <c r="A31" s="33"/>
    </row>
    <row r="32" spans="1:134" x14ac:dyDescent="0.2">
      <c r="A32" s="33"/>
    </row>
    <row r="33" spans="1:1" x14ac:dyDescent="0.2">
      <c r="A33" s="33"/>
    </row>
  </sheetData>
  <mergeCells count="116">
    <mergeCell ref="DO19:DP19"/>
    <mergeCell ref="DO4:DP6"/>
    <mergeCell ref="AO5:AP5"/>
    <mergeCell ref="AU5:AV5"/>
    <mergeCell ref="DL22:DT22"/>
    <mergeCell ref="DO12:DP12"/>
    <mergeCell ref="CJ20:CK20"/>
    <mergeCell ref="BK5:BL5"/>
    <mergeCell ref="CL5:CM5"/>
    <mergeCell ref="DO20:DP20"/>
    <mergeCell ref="CY20:CZ20"/>
    <mergeCell ref="CY19:CZ19"/>
    <mergeCell ref="BX20:BY20"/>
    <mergeCell ref="BX19:BY19"/>
    <mergeCell ref="BZ5:CA5"/>
    <mergeCell ref="BX12:BY12"/>
    <mergeCell ref="BX15:BX16"/>
    <mergeCell ref="DK2:DT2"/>
    <mergeCell ref="AQ15:AQ16"/>
    <mergeCell ref="AW5:AX5"/>
    <mergeCell ref="CJ1:CU1"/>
    <mergeCell ref="CV1:DJ1"/>
    <mergeCell ref="BV2:CG2"/>
    <mergeCell ref="CJ2:CU2"/>
    <mergeCell ref="DQ4:DR5"/>
    <mergeCell ref="DA5:DB5"/>
    <mergeCell ref="CV4:CW5"/>
    <mergeCell ref="DC5:DD5"/>
    <mergeCell ref="DE5:DF5"/>
    <mergeCell ref="CY2:DH2"/>
    <mergeCell ref="DK1:DU1"/>
    <mergeCell ref="DO15:DO16"/>
    <mergeCell ref="DG5:DH5"/>
    <mergeCell ref="CY12:CZ12"/>
    <mergeCell ref="CY5:CZ6"/>
    <mergeCell ref="CY15:CY16"/>
    <mergeCell ref="CH5:CI5"/>
    <mergeCell ref="CJ5:CK6"/>
    <mergeCell ref="CJ12:CK12"/>
    <mergeCell ref="CJ15:CJ16"/>
    <mergeCell ref="BX5:BY6"/>
    <mergeCell ref="A1:J1"/>
    <mergeCell ref="AC1:AP1"/>
    <mergeCell ref="G5:H5"/>
    <mergeCell ref="A2:J2"/>
    <mergeCell ref="X5:Y5"/>
    <mergeCell ref="L5:M6"/>
    <mergeCell ref="P5:Q5"/>
    <mergeCell ref="AB12:AD12"/>
    <mergeCell ref="AE5:AF5"/>
    <mergeCell ref="AI5:AJ5"/>
    <mergeCell ref="R5:S5"/>
    <mergeCell ref="AK5:AL5"/>
    <mergeCell ref="AG5:AH5"/>
    <mergeCell ref="T5:U5"/>
    <mergeCell ref="C5:D5"/>
    <mergeCell ref="E5:F5"/>
    <mergeCell ref="L2:Y2"/>
    <mergeCell ref="X3:Y3"/>
    <mergeCell ref="A4:J4"/>
    <mergeCell ref="AM5:AN5"/>
    <mergeCell ref="V5:W5"/>
    <mergeCell ref="A23:K23"/>
    <mergeCell ref="AC20:AD20"/>
    <mergeCell ref="L23:AA23"/>
    <mergeCell ref="AQ20:AR20"/>
    <mergeCell ref="A20:B20"/>
    <mergeCell ref="A19:B19"/>
    <mergeCell ref="AC22:AP22"/>
    <mergeCell ref="AQ19:AR19"/>
    <mergeCell ref="L4:Y4"/>
    <mergeCell ref="L19:M19"/>
    <mergeCell ref="A15:A16"/>
    <mergeCell ref="L20:M20"/>
    <mergeCell ref="L12:M12"/>
    <mergeCell ref="L15:L16"/>
    <mergeCell ref="I5:J5"/>
    <mergeCell ref="AC5:AD6"/>
    <mergeCell ref="AC15:AC16"/>
    <mergeCell ref="AC19:AD19"/>
    <mergeCell ref="A12:B12"/>
    <mergeCell ref="A5:B6"/>
    <mergeCell ref="CJ23:CU23"/>
    <mergeCell ref="L1:AA1"/>
    <mergeCell ref="AQ22:BB22"/>
    <mergeCell ref="AQ1:BB1"/>
    <mergeCell ref="AS5:AT5"/>
    <mergeCell ref="AQ12:AR12"/>
    <mergeCell ref="AQ5:AR6"/>
    <mergeCell ref="N5:O5"/>
    <mergeCell ref="BV23:CG23"/>
    <mergeCell ref="CB5:CC5"/>
    <mergeCell ref="AY5:AZ5"/>
    <mergeCell ref="BA5:BB5"/>
    <mergeCell ref="BC1:BT1"/>
    <mergeCell ref="CD5:CE5"/>
    <mergeCell ref="CF5:CG5"/>
    <mergeCell ref="BV1:CG1"/>
    <mergeCell ref="CN5:CO5"/>
    <mergeCell ref="CT5:CU5"/>
    <mergeCell ref="CP5:CQ5"/>
    <mergeCell ref="CR5:CS5"/>
    <mergeCell ref="CJ19:CK19"/>
    <mergeCell ref="BS4:BT5"/>
    <mergeCell ref="BG5:BH5"/>
    <mergeCell ref="BM5:BN5"/>
    <mergeCell ref="BC23:BT23"/>
    <mergeCell ref="BC5:BD6"/>
    <mergeCell ref="BI5:BJ5"/>
    <mergeCell ref="BE5:BF5"/>
    <mergeCell ref="BC19:BD19"/>
    <mergeCell ref="BC20:BD20"/>
    <mergeCell ref="BC15:BC16"/>
    <mergeCell ref="BC12:BD12"/>
    <mergeCell ref="BO5:BP5"/>
    <mergeCell ref="BQ5:BR5"/>
  </mergeCells>
  <phoneticPr fontId="6" type="noConversion"/>
  <printOptions horizontalCentered="1"/>
  <pageMargins left="0.23622047244094491" right="0.15748031496062992" top="0.51181102362204722" bottom="0.98425196850393704" header="0.51181102362204722" footer="0.98425196850393704"/>
  <pageSetup paperSize="9" orientation="landscape" r:id="rId1"/>
  <headerFooter alignWithMargins="0">
    <oddHeader>&amp;C
2/1-2/5. melléklet az 5/2016. (V. 27.) önkormányzati rendelethez</oddHeader>
    <oddFooter xml:space="preserve">&amp;C
</oddFooter>
  </headerFooter>
  <colBreaks count="9" manualBreakCount="9">
    <brk id="11" max="21" man="1"/>
    <brk id="26" max="21" man="1"/>
    <brk id="42" max="1048575" man="1"/>
    <brk id="54" max="1048575" man="1"/>
    <brk id="72" max="21" man="1"/>
    <brk id="86" max="21" man="1"/>
    <brk id="102" max="1048575" man="1"/>
    <brk id="114" max="1048575" man="1"/>
    <brk id="12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P13" sqref="P13"/>
    </sheetView>
  </sheetViews>
  <sheetFormatPr defaultRowHeight="12.75" x14ac:dyDescent="0.2"/>
  <cols>
    <col min="2" max="2" width="10.85546875" customWidth="1"/>
    <col min="3" max="3" width="7.28515625" customWidth="1"/>
    <col min="4" max="4" width="7.85546875" customWidth="1"/>
    <col min="5" max="6" width="7" customWidth="1"/>
    <col min="7" max="7" width="7.5703125" customWidth="1"/>
    <col min="9" max="9" width="7.85546875" customWidth="1"/>
    <col min="10" max="10" width="18" customWidth="1"/>
  </cols>
  <sheetData>
    <row r="1" spans="1:10" ht="15.75" x14ac:dyDescent="0.25">
      <c r="A1" s="289" t="s">
        <v>597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0" x14ac:dyDescent="0.2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2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">
      <c r="J5" s="4" t="s">
        <v>136</v>
      </c>
    </row>
    <row r="6" spans="1:10" ht="12.75" customHeight="1" x14ac:dyDescent="0.2">
      <c r="A6" s="290" t="s">
        <v>132</v>
      </c>
      <c r="B6" s="333" t="s">
        <v>133</v>
      </c>
      <c r="C6" s="328" t="s">
        <v>598</v>
      </c>
      <c r="D6" s="334"/>
      <c r="E6" s="328" t="s">
        <v>599</v>
      </c>
      <c r="F6" s="334"/>
      <c r="G6" s="267" t="s">
        <v>1</v>
      </c>
      <c r="H6" s="267"/>
      <c r="I6" s="267"/>
      <c r="J6" s="333" t="s">
        <v>131</v>
      </c>
    </row>
    <row r="7" spans="1:10" ht="25.5" x14ac:dyDescent="0.2">
      <c r="A7" s="290"/>
      <c r="B7" s="333"/>
      <c r="C7" s="217" t="s">
        <v>0</v>
      </c>
      <c r="D7" s="217" t="s">
        <v>21</v>
      </c>
      <c r="E7" s="217" t="s">
        <v>0</v>
      </c>
      <c r="F7" s="217" t="s">
        <v>21</v>
      </c>
      <c r="G7" s="214" t="s">
        <v>0</v>
      </c>
      <c r="H7" s="214" t="s">
        <v>21</v>
      </c>
      <c r="I7" s="214" t="s">
        <v>389</v>
      </c>
      <c r="J7" s="333"/>
    </row>
    <row r="8" spans="1:10" ht="38.25" customHeight="1" x14ac:dyDescent="0.2">
      <c r="A8" s="249" t="s">
        <v>56</v>
      </c>
      <c r="B8" s="11" t="s">
        <v>241</v>
      </c>
      <c r="C8" s="218">
        <v>74384</v>
      </c>
      <c r="D8" s="218">
        <v>74384</v>
      </c>
      <c r="E8" s="8">
        <v>10000</v>
      </c>
      <c r="F8" s="8">
        <v>6532</v>
      </c>
      <c r="G8" s="8">
        <v>84384</v>
      </c>
      <c r="H8" s="8">
        <v>14696</v>
      </c>
      <c r="I8" s="8">
        <v>5275</v>
      </c>
      <c r="J8" s="11" t="s">
        <v>684</v>
      </c>
    </row>
    <row r="9" spans="1:10" ht="37.5" customHeight="1" x14ac:dyDescent="0.2">
      <c r="A9" s="215" t="s">
        <v>57</v>
      </c>
      <c r="B9" s="11" t="s">
        <v>241</v>
      </c>
      <c r="C9" s="218"/>
      <c r="D9" s="218"/>
      <c r="E9" s="8"/>
      <c r="F9" s="8">
        <v>258</v>
      </c>
      <c r="G9" s="8"/>
      <c r="H9" s="8">
        <v>457</v>
      </c>
      <c r="I9" s="8">
        <v>457</v>
      </c>
      <c r="J9" s="11" t="s">
        <v>601</v>
      </c>
    </row>
    <row r="10" spans="1:10" ht="37.5" customHeight="1" x14ac:dyDescent="0.2">
      <c r="A10" s="215" t="s">
        <v>58</v>
      </c>
      <c r="B10" s="11" t="s">
        <v>241</v>
      </c>
      <c r="C10" s="218"/>
      <c r="D10" s="218"/>
      <c r="E10" s="8"/>
      <c r="F10" s="8">
        <v>6200</v>
      </c>
      <c r="G10" s="8"/>
      <c r="H10" s="8">
        <v>6200</v>
      </c>
      <c r="I10" s="8"/>
      <c r="J10" s="11" t="s">
        <v>602</v>
      </c>
    </row>
    <row r="11" spans="1:10" ht="37.5" customHeight="1" x14ac:dyDescent="0.2">
      <c r="A11" s="215" t="s">
        <v>60</v>
      </c>
      <c r="B11" s="11" t="s">
        <v>153</v>
      </c>
      <c r="C11" s="218"/>
      <c r="D11" s="218"/>
      <c r="E11" s="8">
        <v>347</v>
      </c>
      <c r="F11" s="8">
        <v>347</v>
      </c>
      <c r="G11" s="8">
        <v>347</v>
      </c>
      <c r="H11" s="8">
        <v>846</v>
      </c>
      <c r="I11" s="8">
        <v>846</v>
      </c>
      <c r="J11" s="11" t="s">
        <v>603</v>
      </c>
    </row>
    <row r="12" spans="1:10" ht="37.5" customHeight="1" x14ac:dyDescent="0.2">
      <c r="A12" s="215" t="s">
        <v>61</v>
      </c>
      <c r="B12" s="11" t="s">
        <v>241</v>
      </c>
      <c r="C12" s="218"/>
      <c r="D12" s="218"/>
      <c r="E12" s="8">
        <v>1000</v>
      </c>
      <c r="F12" s="8">
        <v>1000</v>
      </c>
      <c r="G12" s="8">
        <v>1000</v>
      </c>
      <c r="H12" s="8">
        <v>1000</v>
      </c>
      <c r="I12" s="8"/>
      <c r="J12" s="11" t="s">
        <v>604</v>
      </c>
    </row>
    <row r="13" spans="1:10" ht="37.5" customHeight="1" x14ac:dyDescent="0.2">
      <c r="A13" s="215" t="s">
        <v>62</v>
      </c>
      <c r="B13" s="11" t="s">
        <v>241</v>
      </c>
      <c r="C13" s="218">
        <v>49127</v>
      </c>
      <c r="D13" s="218">
        <v>49127</v>
      </c>
      <c r="E13" s="8"/>
      <c r="F13" s="8"/>
      <c r="G13" s="8">
        <v>49127</v>
      </c>
      <c r="H13" s="8">
        <v>47940</v>
      </c>
      <c r="I13" s="8"/>
      <c r="J13" s="11" t="s">
        <v>605</v>
      </c>
    </row>
    <row r="14" spans="1:10" ht="37.5" customHeight="1" x14ac:dyDescent="0.2">
      <c r="A14" s="215" t="s">
        <v>63</v>
      </c>
      <c r="B14" s="11" t="s">
        <v>241</v>
      </c>
      <c r="C14" s="218"/>
      <c r="D14" s="218"/>
      <c r="E14" s="8">
        <v>1000</v>
      </c>
      <c r="F14" s="8">
        <v>1000</v>
      </c>
      <c r="G14" s="8">
        <v>1000</v>
      </c>
      <c r="H14" s="8">
        <v>1000</v>
      </c>
      <c r="I14" s="8"/>
      <c r="J14" s="11" t="s">
        <v>606</v>
      </c>
    </row>
    <row r="15" spans="1:10" ht="33.75" customHeight="1" x14ac:dyDescent="0.2">
      <c r="A15" s="219" t="s">
        <v>107</v>
      </c>
      <c r="B15" s="220" t="s">
        <v>583</v>
      </c>
      <c r="C15" s="221"/>
      <c r="D15" s="218">
        <v>889</v>
      </c>
      <c r="E15" s="8"/>
      <c r="F15" s="8"/>
      <c r="G15" s="8"/>
      <c r="H15" s="8">
        <v>889</v>
      </c>
      <c r="I15" s="8">
        <v>889</v>
      </c>
      <c r="J15" s="222" t="s">
        <v>607</v>
      </c>
    </row>
    <row r="16" spans="1:10" ht="37.5" customHeight="1" x14ac:dyDescent="0.2">
      <c r="A16" s="219" t="s">
        <v>108</v>
      </c>
      <c r="B16" s="220" t="s">
        <v>583</v>
      </c>
      <c r="C16" s="221"/>
      <c r="D16" s="218">
        <v>1091</v>
      </c>
      <c r="E16" s="8"/>
      <c r="F16" s="8"/>
      <c r="G16" s="8"/>
      <c r="H16" s="8">
        <v>1091</v>
      </c>
      <c r="I16" s="8">
        <v>1091</v>
      </c>
      <c r="J16" s="222" t="s">
        <v>608</v>
      </c>
    </row>
    <row r="17" spans="1:10" ht="37.5" customHeight="1" x14ac:dyDescent="0.2">
      <c r="A17" s="219" t="s">
        <v>595</v>
      </c>
      <c r="B17" s="220" t="s">
        <v>583</v>
      </c>
      <c r="C17" s="221"/>
      <c r="D17" s="218"/>
      <c r="E17" s="8"/>
      <c r="F17" s="8"/>
      <c r="G17" s="8"/>
      <c r="H17" s="8">
        <v>254</v>
      </c>
      <c r="I17" s="8">
        <v>254</v>
      </c>
      <c r="J17" s="222" t="s">
        <v>621</v>
      </c>
    </row>
    <row r="18" spans="1:10" ht="37.5" customHeight="1" x14ac:dyDescent="0.2">
      <c r="A18" s="219" t="s">
        <v>619</v>
      </c>
      <c r="B18" s="220" t="s">
        <v>241</v>
      </c>
      <c r="C18" s="221"/>
      <c r="D18" s="218"/>
      <c r="E18" s="8"/>
      <c r="F18" s="8"/>
      <c r="G18" s="8"/>
      <c r="H18" s="8">
        <v>436</v>
      </c>
      <c r="I18" s="8">
        <v>436</v>
      </c>
      <c r="J18" s="222" t="s">
        <v>622</v>
      </c>
    </row>
    <row r="19" spans="1:10" ht="37.5" customHeight="1" x14ac:dyDescent="0.2">
      <c r="A19" s="219" t="s">
        <v>620</v>
      </c>
      <c r="B19" s="220" t="s">
        <v>241</v>
      </c>
      <c r="C19" s="221"/>
      <c r="D19" s="218"/>
      <c r="E19" s="8"/>
      <c r="F19" s="8"/>
      <c r="G19" s="8"/>
      <c r="H19" s="8">
        <v>30</v>
      </c>
      <c r="I19" s="8">
        <v>30</v>
      </c>
      <c r="J19" s="222" t="s">
        <v>629</v>
      </c>
    </row>
    <row r="20" spans="1:10" ht="37.5" customHeight="1" x14ac:dyDescent="0.2">
      <c r="A20" s="219" t="s">
        <v>623</v>
      </c>
      <c r="B20" s="220" t="s">
        <v>241</v>
      </c>
      <c r="C20" s="221"/>
      <c r="D20" s="218"/>
      <c r="E20" s="8"/>
      <c r="F20" s="8"/>
      <c r="G20" s="8"/>
      <c r="H20" s="8">
        <v>16</v>
      </c>
      <c r="I20" s="8">
        <v>16</v>
      </c>
      <c r="J20" s="222" t="s">
        <v>630</v>
      </c>
    </row>
    <row r="21" spans="1:10" ht="31.5" customHeight="1" x14ac:dyDescent="0.2">
      <c r="A21" s="219" t="s">
        <v>624</v>
      </c>
      <c r="B21" s="220" t="s">
        <v>241</v>
      </c>
      <c r="C21" s="221"/>
      <c r="D21" s="218"/>
      <c r="E21" s="8"/>
      <c r="F21" s="8"/>
      <c r="G21" s="8"/>
      <c r="H21" s="8">
        <v>37</v>
      </c>
      <c r="I21" s="8">
        <v>37</v>
      </c>
      <c r="J21" s="222" t="s">
        <v>631</v>
      </c>
    </row>
    <row r="22" spans="1:10" ht="33.75" customHeight="1" x14ac:dyDescent="0.2">
      <c r="A22" s="219" t="s">
        <v>625</v>
      </c>
      <c r="B22" s="220" t="s">
        <v>153</v>
      </c>
      <c r="C22" s="221"/>
      <c r="D22" s="218"/>
      <c r="E22" s="8"/>
      <c r="F22" s="8"/>
      <c r="G22" s="8"/>
      <c r="H22" s="8">
        <v>528</v>
      </c>
      <c r="I22" s="8">
        <v>528</v>
      </c>
      <c r="J22" s="222" t="s">
        <v>632</v>
      </c>
    </row>
    <row r="23" spans="1:10" ht="19.5" customHeight="1" x14ac:dyDescent="0.2">
      <c r="A23" s="219" t="s">
        <v>626</v>
      </c>
      <c r="B23" s="220" t="s">
        <v>430</v>
      </c>
      <c r="C23" s="221"/>
      <c r="D23" s="218"/>
      <c r="E23" s="8"/>
      <c r="F23" s="8"/>
      <c r="G23" s="8"/>
      <c r="H23" s="8">
        <v>91</v>
      </c>
      <c r="I23" s="8">
        <v>91</v>
      </c>
      <c r="J23" s="222" t="s">
        <v>633</v>
      </c>
    </row>
    <row r="24" spans="1:10" ht="27.75" customHeight="1" x14ac:dyDescent="0.2">
      <c r="A24" s="219" t="s">
        <v>627</v>
      </c>
      <c r="B24" s="220" t="s">
        <v>634</v>
      </c>
      <c r="C24" s="221"/>
      <c r="D24" s="218"/>
      <c r="E24" s="8"/>
      <c r="F24" s="8"/>
      <c r="G24" s="8"/>
      <c r="H24" s="8">
        <v>48</v>
      </c>
      <c r="I24" s="8">
        <v>48</v>
      </c>
      <c r="J24" s="222" t="s">
        <v>635</v>
      </c>
    </row>
    <row r="25" spans="1:10" ht="37.5" customHeight="1" x14ac:dyDescent="0.2">
      <c r="A25" s="219" t="s">
        <v>628</v>
      </c>
      <c r="B25" s="251" t="s">
        <v>137</v>
      </c>
      <c r="C25" s="252">
        <f t="shared" ref="C25:I25" si="0">SUM(C8:C24)</f>
        <v>123511</v>
      </c>
      <c r="D25" s="253">
        <f t="shared" si="0"/>
        <v>125491</v>
      </c>
      <c r="E25" s="7">
        <f t="shared" si="0"/>
        <v>12347</v>
      </c>
      <c r="F25" s="7">
        <f t="shared" si="0"/>
        <v>15337</v>
      </c>
      <c r="G25" s="7">
        <f t="shared" si="0"/>
        <v>135858</v>
      </c>
      <c r="H25" s="7">
        <f t="shared" si="0"/>
        <v>75559</v>
      </c>
      <c r="I25" s="7">
        <f t="shared" si="0"/>
        <v>9998</v>
      </c>
      <c r="J25" s="222"/>
    </row>
    <row r="26" spans="1:10" ht="37.5" customHeight="1" x14ac:dyDescent="0.2"/>
    <row r="27" spans="1:10" ht="37.5" customHeight="1" x14ac:dyDescent="0.2"/>
    <row r="28" spans="1:10" ht="37.5" customHeight="1" x14ac:dyDescent="0.2"/>
    <row r="29" spans="1:10" ht="37.5" customHeight="1" x14ac:dyDescent="0.2"/>
    <row r="30" spans="1:10" ht="37.5" customHeight="1" x14ac:dyDescent="0.2"/>
    <row r="31" spans="1:10" ht="25.5" customHeight="1" x14ac:dyDescent="0.2"/>
  </sheetData>
  <mergeCells count="7">
    <mergeCell ref="A6:A7"/>
    <mergeCell ref="B6:B7"/>
    <mergeCell ref="A1:J1"/>
    <mergeCell ref="C6:D6"/>
    <mergeCell ref="E6:F6"/>
    <mergeCell ref="G6:I6"/>
    <mergeCell ref="J6:J7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>
    <oddHeader xml:space="preserve">&amp;C3. melléklet az 5/2016. (V. 27.)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4" workbookViewId="0">
      <selection activeCell="D18" sqref="D18"/>
    </sheetView>
  </sheetViews>
  <sheetFormatPr defaultRowHeight="12.75" x14ac:dyDescent="0.2"/>
  <cols>
    <col min="3" max="3" width="11.28515625" customWidth="1"/>
    <col min="4" max="4" width="11.42578125" customWidth="1"/>
    <col min="5" max="5" width="11" customWidth="1"/>
    <col min="6" max="6" width="17" customWidth="1"/>
  </cols>
  <sheetData>
    <row r="1" spans="1:6" ht="15.75" x14ac:dyDescent="0.25">
      <c r="A1" s="5" t="s">
        <v>609</v>
      </c>
      <c r="B1" s="35"/>
      <c r="C1" s="35"/>
      <c r="D1" s="35"/>
      <c r="E1" s="35"/>
      <c r="F1" s="35"/>
    </row>
    <row r="2" spans="1:6" x14ac:dyDescent="0.2">
      <c r="A2" s="35"/>
      <c r="B2" s="35"/>
      <c r="D2" s="35"/>
      <c r="E2" s="35"/>
      <c r="F2" s="35"/>
    </row>
    <row r="5" spans="1:6" x14ac:dyDescent="0.2">
      <c r="F5" s="4" t="s">
        <v>136</v>
      </c>
    </row>
    <row r="6" spans="1:6" ht="12.75" customHeight="1" x14ac:dyDescent="0.2">
      <c r="A6" s="290" t="s">
        <v>132</v>
      </c>
      <c r="B6" s="333" t="s">
        <v>133</v>
      </c>
      <c r="C6" s="267" t="s">
        <v>1</v>
      </c>
      <c r="D6" s="267"/>
      <c r="E6" s="267"/>
      <c r="F6" s="333" t="s">
        <v>131</v>
      </c>
    </row>
    <row r="7" spans="1:6" x14ac:dyDescent="0.2">
      <c r="A7" s="290"/>
      <c r="B7" s="333"/>
      <c r="C7" s="6" t="s">
        <v>0</v>
      </c>
      <c r="D7" s="6" t="s">
        <v>21</v>
      </c>
      <c r="E7" s="6" t="s">
        <v>129</v>
      </c>
      <c r="F7" s="333"/>
    </row>
    <row r="8" spans="1:6" ht="33.75" customHeight="1" x14ac:dyDescent="0.2">
      <c r="A8" s="216" t="s">
        <v>56</v>
      </c>
      <c r="B8" s="11" t="s">
        <v>241</v>
      </c>
      <c r="C8" s="8">
        <v>400</v>
      </c>
      <c r="D8" s="8">
        <v>400</v>
      </c>
      <c r="E8" s="2"/>
      <c r="F8" s="11" t="s">
        <v>610</v>
      </c>
    </row>
    <row r="9" spans="1:6" ht="33.75" customHeight="1" x14ac:dyDescent="0.2">
      <c r="A9" s="216" t="s">
        <v>57</v>
      </c>
      <c r="B9" s="11" t="s">
        <v>241</v>
      </c>
      <c r="C9" s="8">
        <v>200</v>
      </c>
      <c r="D9" s="8">
        <v>200</v>
      </c>
      <c r="E9" s="2"/>
      <c r="F9" s="11" t="s">
        <v>611</v>
      </c>
    </row>
    <row r="10" spans="1:6" ht="33" customHeight="1" x14ac:dyDescent="0.2">
      <c r="A10" s="216" t="s">
        <v>58</v>
      </c>
      <c r="B10" s="11" t="s">
        <v>241</v>
      </c>
      <c r="C10" s="8">
        <v>100</v>
      </c>
      <c r="D10" s="8">
        <v>100</v>
      </c>
      <c r="E10" s="2"/>
      <c r="F10" s="11" t="s">
        <v>612</v>
      </c>
    </row>
    <row r="11" spans="1:6" ht="35.25" customHeight="1" x14ac:dyDescent="0.2">
      <c r="A11" s="216" t="s">
        <v>60</v>
      </c>
      <c r="B11" s="11" t="s">
        <v>241</v>
      </c>
      <c r="C11" s="8">
        <v>400</v>
      </c>
      <c r="D11" s="8">
        <v>400</v>
      </c>
      <c r="E11" s="2"/>
      <c r="F11" s="11" t="s">
        <v>613</v>
      </c>
    </row>
    <row r="12" spans="1:6" ht="25.5" customHeight="1" x14ac:dyDescent="0.2">
      <c r="A12" s="216" t="s">
        <v>61</v>
      </c>
      <c r="B12" s="11" t="s">
        <v>241</v>
      </c>
      <c r="C12" s="8">
        <v>90</v>
      </c>
      <c r="D12" s="8">
        <v>90</v>
      </c>
      <c r="E12" s="2"/>
      <c r="F12" s="11" t="s">
        <v>614</v>
      </c>
    </row>
    <row r="13" spans="1:6" ht="40.5" customHeight="1" x14ac:dyDescent="0.2">
      <c r="A13" s="216" t="s">
        <v>62</v>
      </c>
      <c r="B13" s="11" t="s">
        <v>241</v>
      </c>
      <c r="C13" s="8">
        <v>20</v>
      </c>
      <c r="D13" s="8">
        <v>20</v>
      </c>
      <c r="E13" s="2"/>
      <c r="F13" s="11" t="s">
        <v>615</v>
      </c>
    </row>
    <row r="14" spans="1:6" ht="42.75" customHeight="1" x14ac:dyDescent="0.2">
      <c r="A14" s="216" t="s">
        <v>63</v>
      </c>
      <c r="B14" s="11" t="s">
        <v>241</v>
      </c>
      <c r="C14" s="8"/>
      <c r="D14" s="8">
        <v>867</v>
      </c>
      <c r="E14" s="2"/>
      <c r="F14" s="11" t="s">
        <v>616</v>
      </c>
    </row>
    <row r="15" spans="1:6" ht="40.5" customHeight="1" x14ac:dyDescent="0.2">
      <c r="A15" s="219" t="s">
        <v>107</v>
      </c>
      <c r="B15" s="11" t="s">
        <v>241</v>
      </c>
      <c r="C15" s="8"/>
      <c r="D15" s="8">
        <v>125</v>
      </c>
      <c r="E15" s="2">
        <v>343</v>
      </c>
      <c r="F15" s="222" t="s">
        <v>617</v>
      </c>
    </row>
    <row r="16" spans="1:6" ht="40.5" customHeight="1" x14ac:dyDescent="0.2">
      <c r="A16" s="219" t="s">
        <v>108</v>
      </c>
      <c r="B16" s="250" t="s">
        <v>241</v>
      </c>
      <c r="C16" s="8"/>
      <c r="D16" s="8"/>
      <c r="E16" s="2">
        <v>457</v>
      </c>
      <c r="F16" s="222" t="s">
        <v>680</v>
      </c>
    </row>
    <row r="17" spans="1:6" ht="40.5" customHeight="1" x14ac:dyDescent="0.2">
      <c r="A17" s="219" t="s">
        <v>595</v>
      </c>
      <c r="B17" s="250" t="s">
        <v>241</v>
      </c>
      <c r="C17" s="8"/>
      <c r="D17" s="8"/>
      <c r="E17" s="2">
        <v>315</v>
      </c>
      <c r="F17" s="222" t="s">
        <v>681</v>
      </c>
    </row>
    <row r="18" spans="1:6" ht="40.5" customHeight="1" x14ac:dyDescent="0.2">
      <c r="A18" s="219" t="s">
        <v>619</v>
      </c>
      <c r="B18" s="250" t="s">
        <v>241</v>
      </c>
      <c r="C18" s="8"/>
      <c r="D18" s="8"/>
      <c r="E18" s="2">
        <v>3680</v>
      </c>
      <c r="F18" s="222" t="s">
        <v>682</v>
      </c>
    </row>
    <row r="19" spans="1:6" ht="40.5" customHeight="1" x14ac:dyDescent="0.2">
      <c r="A19" s="219" t="s">
        <v>620</v>
      </c>
      <c r="B19" s="250" t="s">
        <v>241</v>
      </c>
      <c r="C19" s="8"/>
      <c r="D19" s="8">
        <v>70509</v>
      </c>
      <c r="E19" s="2">
        <v>69920</v>
      </c>
      <c r="F19" s="222" t="s">
        <v>683</v>
      </c>
    </row>
    <row r="20" spans="1:6" ht="49.5" customHeight="1" x14ac:dyDescent="0.2">
      <c r="A20" s="219" t="s">
        <v>623</v>
      </c>
      <c r="B20" s="220" t="s">
        <v>583</v>
      </c>
      <c r="C20" s="8"/>
      <c r="D20" s="8">
        <v>2004</v>
      </c>
      <c r="E20" s="2"/>
      <c r="F20" s="222" t="s">
        <v>618</v>
      </c>
    </row>
    <row r="21" spans="1:6" ht="15.75" x14ac:dyDescent="0.25">
      <c r="A21" s="2"/>
      <c r="B21" s="223" t="s">
        <v>135</v>
      </c>
      <c r="C21" s="7">
        <f>SUM(C8:C13)</f>
        <v>1210</v>
      </c>
      <c r="D21" s="7">
        <f>SUM(D8:D20)</f>
        <v>74715</v>
      </c>
      <c r="E21" s="7">
        <f>SUM(E8:E20)</f>
        <v>74715</v>
      </c>
      <c r="F21" s="2"/>
    </row>
  </sheetData>
  <mergeCells count="4">
    <mergeCell ref="A6:A7"/>
    <mergeCell ref="B6:B7"/>
    <mergeCell ref="C6:E6"/>
    <mergeCell ref="F6:F7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az 5/2016. (V. 27.)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workbookViewId="0">
      <selection activeCell="G20" sqref="G20"/>
    </sheetView>
  </sheetViews>
  <sheetFormatPr defaultRowHeight="12.75" x14ac:dyDescent="0.2"/>
  <cols>
    <col min="2" max="2" width="31.140625" customWidth="1"/>
  </cols>
  <sheetData>
    <row r="1" spans="1:5" ht="15" x14ac:dyDescent="0.25">
      <c r="A1" s="231" t="s">
        <v>636</v>
      </c>
      <c r="B1" s="30"/>
      <c r="C1" s="35"/>
      <c r="D1" s="35"/>
      <c r="E1" s="35"/>
    </row>
    <row r="2" spans="1:5" x14ac:dyDescent="0.2">
      <c r="A2" s="35"/>
      <c r="B2" s="35"/>
      <c r="C2" s="35"/>
      <c r="D2" s="35"/>
      <c r="E2" s="35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35"/>
      <c r="D4" s="35"/>
      <c r="E4" s="35"/>
    </row>
    <row r="5" spans="1:5" x14ac:dyDescent="0.2">
      <c r="E5" t="s">
        <v>429</v>
      </c>
    </row>
    <row r="6" spans="1:5" x14ac:dyDescent="0.2">
      <c r="A6" s="333" t="s">
        <v>2</v>
      </c>
      <c r="B6" s="333"/>
      <c r="C6" s="267" t="s">
        <v>1</v>
      </c>
      <c r="D6" s="267"/>
      <c r="E6" s="267"/>
    </row>
    <row r="7" spans="1:5" x14ac:dyDescent="0.2">
      <c r="A7" s="333"/>
      <c r="B7" s="333"/>
      <c r="C7" s="225" t="s">
        <v>55</v>
      </c>
      <c r="D7" s="225" t="s">
        <v>21</v>
      </c>
      <c r="E7" s="225" t="s">
        <v>129</v>
      </c>
    </row>
    <row r="8" spans="1:5" ht="18" customHeight="1" x14ac:dyDescent="0.2">
      <c r="A8" s="335" t="s">
        <v>637</v>
      </c>
      <c r="B8" s="336"/>
      <c r="C8" s="7">
        <f>SUM(C9:C12)</f>
        <v>2150</v>
      </c>
      <c r="D8" s="7">
        <f>SUM(D9:D12)</f>
        <v>4325</v>
      </c>
      <c r="E8" s="7">
        <f>SUM(E9:E12)</f>
        <v>4822</v>
      </c>
    </row>
    <row r="9" spans="1:5" ht="18" customHeight="1" x14ac:dyDescent="0.2">
      <c r="A9" s="226"/>
      <c r="B9" s="227" t="s">
        <v>638</v>
      </c>
      <c r="C9" s="160">
        <v>400</v>
      </c>
      <c r="D9" s="7">
        <v>0</v>
      </c>
      <c r="E9" s="7"/>
    </row>
    <row r="10" spans="1:5" ht="18" customHeight="1" x14ac:dyDescent="0.2">
      <c r="A10" s="228"/>
      <c r="B10" s="2" t="s">
        <v>639</v>
      </c>
      <c r="C10" s="8">
        <v>1000</v>
      </c>
      <c r="D10" s="8">
        <v>3275</v>
      </c>
      <c r="E10" s="8">
        <v>3772</v>
      </c>
    </row>
    <row r="11" spans="1:5" ht="18" customHeight="1" x14ac:dyDescent="0.2">
      <c r="A11" s="228"/>
      <c r="B11" s="2" t="s">
        <v>640</v>
      </c>
      <c r="C11" s="8">
        <v>150</v>
      </c>
      <c r="D11" s="8">
        <v>150</v>
      </c>
      <c r="E11" s="8">
        <v>150</v>
      </c>
    </row>
    <row r="12" spans="1:5" ht="18" customHeight="1" x14ac:dyDescent="0.2">
      <c r="A12" s="228"/>
      <c r="B12" s="2" t="s">
        <v>641</v>
      </c>
      <c r="C12" s="8">
        <v>600</v>
      </c>
      <c r="D12" s="8">
        <v>900</v>
      </c>
      <c r="E12" s="8">
        <v>900</v>
      </c>
    </row>
    <row r="13" spans="1:5" ht="18" customHeight="1" x14ac:dyDescent="0.2">
      <c r="A13" s="335" t="s">
        <v>642</v>
      </c>
      <c r="B13" s="336"/>
      <c r="C13" s="7">
        <f>SUM(C14:C25)</f>
        <v>24149</v>
      </c>
      <c r="D13" s="7">
        <f>SUM(D14:D25)</f>
        <v>27852</v>
      </c>
      <c r="E13" s="7">
        <f>SUM(E14:E25)</f>
        <v>27355</v>
      </c>
    </row>
    <row r="14" spans="1:5" ht="18" customHeight="1" x14ac:dyDescent="0.2">
      <c r="A14" s="63"/>
      <c r="B14" s="2" t="s">
        <v>643</v>
      </c>
      <c r="C14" s="8">
        <v>2000</v>
      </c>
      <c r="D14" s="8">
        <v>1600</v>
      </c>
      <c r="E14" s="8">
        <v>1699</v>
      </c>
    </row>
    <row r="15" spans="1:5" ht="18" customHeight="1" x14ac:dyDescent="0.2">
      <c r="A15" s="228"/>
      <c r="B15" s="151" t="s">
        <v>644</v>
      </c>
      <c r="C15" s="8"/>
      <c r="D15" s="8">
        <v>400</v>
      </c>
      <c r="E15" s="8">
        <v>316</v>
      </c>
    </row>
    <row r="16" spans="1:5" ht="18" customHeight="1" x14ac:dyDescent="0.2">
      <c r="A16" s="228"/>
      <c r="B16" s="2" t="s">
        <v>645</v>
      </c>
      <c r="C16" s="8">
        <v>2000</v>
      </c>
      <c r="D16" s="8">
        <v>2090</v>
      </c>
      <c r="E16" s="8">
        <v>2471</v>
      </c>
    </row>
    <row r="17" spans="1:5" ht="18" customHeight="1" x14ac:dyDescent="0.2">
      <c r="A17" s="228"/>
      <c r="B17" s="151" t="s">
        <v>646</v>
      </c>
      <c r="C17" s="8">
        <v>2000</v>
      </c>
      <c r="D17" s="8">
        <v>2000</v>
      </c>
      <c r="E17" s="8">
        <v>2006</v>
      </c>
    </row>
    <row r="18" spans="1:5" ht="18" customHeight="1" x14ac:dyDescent="0.2">
      <c r="A18" s="228"/>
      <c r="B18" s="2" t="s">
        <v>647</v>
      </c>
      <c r="C18" s="8">
        <v>200</v>
      </c>
      <c r="D18" s="8">
        <v>533</v>
      </c>
      <c r="E18" s="8">
        <v>533</v>
      </c>
    </row>
    <row r="19" spans="1:5" ht="18" customHeight="1" x14ac:dyDescent="0.2">
      <c r="A19" s="228"/>
      <c r="B19" s="2" t="s">
        <v>648</v>
      </c>
      <c r="C19" s="8">
        <v>150</v>
      </c>
      <c r="D19" s="8">
        <v>150</v>
      </c>
      <c r="E19" s="8"/>
    </row>
    <row r="20" spans="1:5" ht="24" customHeight="1" x14ac:dyDescent="0.2">
      <c r="A20" s="228"/>
      <c r="B20" s="2" t="s">
        <v>649</v>
      </c>
      <c r="C20" s="8">
        <v>200</v>
      </c>
      <c r="D20" s="8">
        <v>200</v>
      </c>
      <c r="E20" s="8"/>
    </row>
    <row r="21" spans="1:5" ht="26.25" customHeight="1" x14ac:dyDescent="0.2">
      <c r="A21" s="228"/>
      <c r="B21" s="11" t="s">
        <v>650</v>
      </c>
      <c r="C21" s="8">
        <v>10499</v>
      </c>
      <c r="D21" s="8">
        <v>10499</v>
      </c>
      <c r="E21" s="8">
        <v>10075</v>
      </c>
    </row>
    <row r="22" spans="1:5" ht="18" customHeight="1" x14ac:dyDescent="0.2">
      <c r="A22" s="228"/>
      <c r="B22" s="229" t="s">
        <v>651</v>
      </c>
      <c r="C22" s="8">
        <v>1100</v>
      </c>
      <c r="D22" s="8">
        <v>1100</v>
      </c>
      <c r="E22" s="8">
        <v>975</v>
      </c>
    </row>
    <row r="23" spans="1:5" ht="18" customHeight="1" x14ac:dyDescent="0.2">
      <c r="A23" s="228"/>
      <c r="B23" s="229" t="s">
        <v>652</v>
      </c>
      <c r="C23" s="8"/>
      <c r="D23" s="8">
        <v>50</v>
      </c>
      <c r="E23" s="8">
        <v>50</v>
      </c>
    </row>
    <row r="24" spans="1:5" ht="18" customHeight="1" x14ac:dyDescent="0.2">
      <c r="A24" s="228"/>
      <c r="B24" s="229" t="s">
        <v>653</v>
      </c>
      <c r="C24" s="8"/>
      <c r="D24" s="8">
        <v>50</v>
      </c>
      <c r="E24" s="8">
        <v>50</v>
      </c>
    </row>
    <row r="25" spans="1:5" ht="18" customHeight="1" x14ac:dyDescent="0.2">
      <c r="A25" s="64"/>
      <c r="B25" s="230" t="s">
        <v>654</v>
      </c>
      <c r="C25" s="8">
        <v>6000</v>
      </c>
      <c r="D25" s="8">
        <v>9180</v>
      </c>
      <c r="E25" s="8">
        <v>9180</v>
      </c>
    </row>
    <row r="26" spans="1:5" ht="18" customHeight="1" x14ac:dyDescent="0.25">
      <c r="A26" s="337" t="s">
        <v>135</v>
      </c>
      <c r="B26" s="337"/>
      <c r="C26" s="7">
        <f>C8+C13</f>
        <v>26299</v>
      </c>
      <c r="D26" s="7">
        <f>D8+D13</f>
        <v>32177</v>
      </c>
      <c r="E26" s="7">
        <f>E8+E13</f>
        <v>32177</v>
      </c>
    </row>
  </sheetData>
  <mergeCells count="5">
    <mergeCell ref="A6:B7"/>
    <mergeCell ref="C6:E6"/>
    <mergeCell ref="A8:B8"/>
    <mergeCell ref="A13:B13"/>
    <mergeCell ref="A26:B26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&amp;C5. melléklet az 5/2016. (V. 27.)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Layout" workbookViewId="0">
      <selection activeCell="F30" sqref="F30"/>
    </sheetView>
  </sheetViews>
  <sheetFormatPr defaultRowHeight="12.75" x14ac:dyDescent="0.2"/>
  <cols>
    <col min="2" max="2" width="33.140625" customWidth="1"/>
  </cols>
  <sheetData>
    <row r="1" spans="1:6" ht="15.75" x14ac:dyDescent="0.25">
      <c r="A1" s="289" t="s">
        <v>228</v>
      </c>
      <c r="B1" s="289"/>
      <c r="C1" s="289"/>
      <c r="D1" s="289"/>
      <c r="E1" s="289"/>
      <c r="F1" s="289"/>
    </row>
    <row r="2" spans="1:6" ht="15.75" x14ac:dyDescent="0.2">
      <c r="A2" s="338" t="s">
        <v>655</v>
      </c>
      <c r="B2" s="339"/>
      <c r="C2" s="339"/>
      <c r="D2" s="339"/>
      <c r="E2" s="339"/>
      <c r="F2" s="339"/>
    </row>
    <row r="5" spans="1:6" x14ac:dyDescent="0.2">
      <c r="F5" s="4" t="s">
        <v>138</v>
      </c>
    </row>
    <row r="6" spans="1:6" ht="12.75" customHeight="1" x14ac:dyDescent="0.2">
      <c r="A6" s="340"/>
      <c r="B6" s="255" t="s">
        <v>139</v>
      </c>
      <c r="C6" s="267" t="s">
        <v>1</v>
      </c>
      <c r="D6" s="267"/>
      <c r="E6" s="267"/>
      <c r="F6" s="267"/>
    </row>
    <row r="7" spans="1:6" ht="33.75" x14ac:dyDescent="0.2">
      <c r="A7" s="341"/>
      <c r="B7" s="255"/>
      <c r="C7" s="225" t="s">
        <v>55</v>
      </c>
      <c r="D7" s="225" t="s">
        <v>21</v>
      </c>
      <c r="E7" s="225" t="s">
        <v>129</v>
      </c>
      <c r="F7" s="116" t="s">
        <v>130</v>
      </c>
    </row>
    <row r="8" spans="1:6" ht="15" customHeight="1" x14ac:dyDescent="0.2">
      <c r="A8" s="232"/>
      <c r="B8" s="39" t="s">
        <v>143</v>
      </c>
      <c r="C8" s="8">
        <v>700</v>
      </c>
      <c r="D8" s="8">
        <v>1277</v>
      </c>
      <c r="E8" s="8">
        <v>1176</v>
      </c>
      <c r="F8" s="31">
        <f t="shared" ref="F8:F13" si="0">(E8/D8)</f>
        <v>0.92090837901331246</v>
      </c>
    </row>
    <row r="9" spans="1:6" ht="15" customHeight="1" x14ac:dyDescent="0.2">
      <c r="A9" s="232"/>
      <c r="B9" s="39" t="s">
        <v>144</v>
      </c>
      <c r="C9" s="8">
        <v>300</v>
      </c>
      <c r="D9" s="8">
        <v>300</v>
      </c>
      <c r="E9" s="8">
        <v>69</v>
      </c>
      <c r="F9" s="31">
        <f t="shared" si="0"/>
        <v>0.23</v>
      </c>
    </row>
    <row r="10" spans="1:6" ht="15" customHeight="1" x14ac:dyDescent="0.2">
      <c r="A10" s="232"/>
      <c r="B10" s="39" t="s">
        <v>145</v>
      </c>
      <c r="C10" s="8">
        <v>600</v>
      </c>
      <c r="D10" s="8">
        <v>695</v>
      </c>
      <c r="E10" s="8">
        <v>695</v>
      </c>
      <c r="F10" s="31">
        <f t="shared" si="0"/>
        <v>1</v>
      </c>
    </row>
    <row r="11" spans="1:6" ht="15" customHeight="1" x14ac:dyDescent="0.2">
      <c r="A11" s="232"/>
      <c r="B11" s="39" t="s">
        <v>147</v>
      </c>
      <c r="C11" s="8">
        <v>2500</v>
      </c>
      <c r="D11" s="8">
        <v>2500</v>
      </c>
      <c r="E11" s="8">
        <v>2500</v>
      </c>
      <c r="F11" s="31">
        <f t="shared" si="0"/>
        <v>1</v>
      </c>
    </row>
    <row r="12" spans="1:6" ht="15" customHeight="1" x14ac:dyDescent="0.2">
      <c r="A12" s="232"/>
      <c r="B12" s="39" t="s">
        <v>656</v>
      </c>
      <c r="C12" s="8"/>
      <c r="D12" s="8">
        <v>5121</v>
      </c>
      <c r="E12" s="8">
        <v>5852</v>
      </c>
      <c r="F12" s="31">
        <f t="shared" si="0"/>
        <v>1.1427455575082992</v>
      </c>
    </row>
    <row r="13" spans="1:6" ht="15" customHeight="1" x14ac:dyDescent="0.25">
      <c r="A13" s="233"/>
      <c r="B13" s="234" t="s">
        <v>148</v>
      </c>
      <c r="C13" s="7">
        <f>SUM(C8:C11)</f>
        <v>4100</v>
      </c>
      <c r="D13" s="7">
        <f>SUM(D8:D12)</f>
        <v>9893</v>
      </c>
      <c r="E13" s="7">
        <f>SUM(E8:E12)</f>
        <v>10292</v>
      </c>
      <c r="F13" s="32">
        <f t="shared" si="0"/>
        <v>1.0403315475588799</v>
      </c>
    </row>
    <row r="14" spans="1:6" ht="15" customHeight="1" x14ac:dyDescent="0.2">
      <c r="A14" s="342"/>
      <c r="B14" s="105" t="s">
        <v>141</v>
      </c>
      <c r="C14" s="235">
        <v>2200</v>
      </c>
      <c r="D14" s="127">
        <v>687</v>
      </c>
      <c r="E14" s="127">
        <v>687</v>
      </c>
      <c r="F14" s="31">
        <v>0.31230000000000002</v>
      </c>
    </row>
    <row r="15" spans="1:6" x14ac:dyDescent="0.2">
      <c r="A15" s="342"/>
      <c r="B15" s="224" t="s">
        <v>242</v>
      </c>
      <c r="C15" s="235">
        <v>2262</v>
      </c>
      <c r="D15" s="127">
        <v>1607</v>
      </c>
      <c r="E15" s="127">
        <v>1607</v>
      </c>
      <c r="F15" s="31">
        <v>0.71040000000000003</v>
      </c>
    </row>
    <row r="16" spans="1:6" x14ac:dyDescent="0.2">
      <c r="A16" s="342"/>
      <c r="B16" s="343" t="s">
        <v>243</v>
      </c>
      <c r="C16" s="345">
        <v>200</v>
      </c>
      <c r="D16" s="347">
        <v>200</v>
      </c>
      <c r="E16" s="347"/>
      <c r="F16" s="63"/>
    </row>
    <row r="17" spans="1:6" x14ac:dyDescent="0.2">
      <c r="A17" s="342"/>
      <c r="B17" s="344"/>
      <c r="C17" s="346"/>
      <c r="D17" s="348"/>
      <c r="E17" s="348"/>
      <c r="F17" s="64"/>
    </row>
    <row r="18" spans="1:6" x14ac:dyDescent="0.2">
      <c r="A18" s="232"/>
      <c r="B18" s="39" t="s">
        <v>140</v>
      </c>
      <c r="C18" s="236">
        <v>3800</v>
      </c>
      <c r="D18" s="8">
        <v>3196</v>
      </c>
      <c r="E18" s="8">
        <v>3196</v>
      </c>
      <c r="F18" s="31">
        <v>0.84109999999999996</v>
      </c>
    </row>
    <row r="19" spans="1:6" x14ac:dyDescent="0.2">
      <c r="A19" s="232"/>
      <c r="B19" s="39" t="s">
        <v>142</v>
      </c>
      <c r="C19" s="236">
        <v>12394</v>
      </c>
      <c r="D19" s="8">
        <v>9002</v>
      </c>
      <c r="E19" s="8">
        <v>9002</v>
      </c>
      <c r="F19" s="31">
        <v>0.72629999999999995</v>
      </c>
    </row>
    <row r="20" spans="1:6" x14ac:dyDescent="0.2">
      <c r="A20" s="232"/>
      <c r="B20" s="39" t="s">
        <v>146</v>
      </c>
      <c r="C20" s="236">
        <v>200</v>
      </c>
      <c r="D20" s="8">
        <v>200</v>
      </c>
      <c r="E20" s="8"/>
      <c r="F20" s="2"/>
    </row>
    <row r="21" spans="1:6" x14ac:dyDescent="0.2">
      <c r="A21" s="232"/>
      <c r="B21" s="39"/>
      <c r="C21" s="236"/>
      <c r="D21" s="8"/>
      <c r="E21" s="8"/>
      <c r="F21" s="2"/>
    </row>
    <row r="22" spans="1:6" x14ac:dyDescent="0.2">
      <c r="A22" s="232"/>
      <c r="B22" s="39"/>
      <c r="C22" s="236"/>
      <c r="D22" s="8"/>
      <c r="E22" s="8"/>
      <c r="F22" s="2"/>
    </row>
    <row r="23" spans="1:6" x14ac:dyDescent="0.2">
      <c r="A23" s="232"/>
      <c r="B23" s="39"/>
      <c r="C23" s="236"/>
      <c r="D23" s="8"/>
      <c r="E23" s="8"/>
      <c r="F23" s="2"/>
    </row>
    <row r="24" spans="1:6" ht="15.75" x14ac:dyDescent="0.25">
      <c r="A24" s="233"/>
      <c r="B24" s="234" t="s">
        <v>148</v>
      </c>
      <c r="C24" s="237">
        <f>SUM(C14:C20)</f>
        <v>21056</v>
      </c>
      <c r="D24" s="7">
        <f>SUM(D14:D20)</f>
        <v>14892</v>
      </c>
      <c r="E24" s="7">
        <f>SUM(E14:E23)</f>
        <v>14492</v>
      </c>
      <c r="F24" s="32">
        <v>0.97309999999999997</v>
      </c>
    </row>
    <row r="25" spans="1:6" ht="15.75" x14ac:dyDescent="0.25">
      <c r="A25" s="64"/>
      <c r="B25" s="234" t="s">
        <v>657</v>
      </c>
      <c r="C25" s="7">
        <f>C13+C24</f>
        <v>25156</v>
      </c>
      <c r="D25" s="7">
        <f>D13+D24</f>
        <v>24785</v>
      </c>
      <c r="E25" s="7">
        <f>E13+E24</f>
        <v>24784</v>
      </c>
      <c r="F25" s="32">
        <v>1</v>
      </c>
    </row>
  </sheetData>
  <mergeCells count="10">
    <mergeCell ref="A14:A17"/>
    <mergeCell ref="B16:B17"/>
    <mergeCell ref="C16:C17"/>
    <mergeCell ref="D16:D17"/>
    <mergeCell ref="E16:E17"/>
    <mergeCell ref="A2:F2"/>
    <mergeCell ref="A1:F1"/>
    <mergeCell ref="C6:F6"/>
    <mergeCell ref="A6:A7"/>
    <mergeCell ref="B6:B7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&amp;C6. melléklet az 5/2016. (V. 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workbookViewId="0">
      <selection activeCell="E15" sqref="E15"/>
    </sheetView>
  </sheetViews>
  <sheetFormatPr defaultRowHeight="12.75" x14ac:dyDescent="0.2"/>
  <cols>
    <col min="1" max="1" width="9" customWidth="1"/>
    <col min="2" max="2" width="35.7109375" customWidth="1"/>
    <col min="3" max="3" width="12.140625" customWidth="1"/>
    <col min="6" max="6" width="10" hidden="1" customWidth="1"/>
  </cols>
  <sheetData>
    <row r="1" spans="1:6" ht="15.75" x14ac:dyDescent="0.25">
      <c r="A1" s="315" t="s">
        <v>153</v>
      </c>
      <c r="B1" s="315"/>
      <c r="C1" s="315"/>
      <c r="D1" s="315"/>
      <c r="E1" s="315"/>
      <c r="F1" s="315"/>
    </row>
    <row r="2" spans="1:6" ht="15" x14ac:dyDescent="0.2">
      <c r="A2" s="351" t="s">
        <v>304</v>
      </c>
      <c r="B2" s="352"/>
      <c r="C2" s="352"/>
      <c r="D2" s="352"/>
      <c r="E2" s="352"/>
      <c r="F2" s="352"/>
    </row>
    <row r="5" spans="1:6" x14ac:dyDescent="0.2">
      <c r="F5" s="4" t="s">
        <v>138</v>
      </c>
    </row>
    <row r="6" spans="1:6" ht="12.75" customHeight="1" x14ac:dyDescent="0.2">
      <c r="A6" s="340"/>
      <c r="B6" s="255" t="s">
        <v>139</v>
      </c>
      <c r="C6" s="267" t="s">
        <v>1</v>
      </c>
      <c r="D6" s="267"/>
      <c r="E6" s="267"/>
      <c r="F6" s="267"/>
    </row>
    <row r="7" spans="1:6" ht="33.75" x14ac:dyDescent="0.2">
      <c r="A7" s="353"/>
      <c r="B7" s="255"/>
      <c r="C7" s="114" t="s">
        <v>55</v>
      </c>
      <c r="D7" s="114" t="s">
        <v>21</v>
      </c>
      <c r="E7" s="114" t="s">
        <v>129</v>
      </c>
      <c r="F7" s="116" t="s">
        <v>130</v>
      </c>
    </row>
    <row r="8" spans="1:6" x14ac:dyDescent="0.2">
      <c r="A8" s="294"/>
      <c r="B8" s="105" t="s">
        <v>141</v>
      </c>
      <c r="C8" s="147">
        <v>2200</v>
      </c>
      <c r="D8" s="127">
        <v>2915</v>
      </c>
      <c r="E8" s="127">
        <v>2915</v>
      </c>
      <c r="F8" s="126">
        <f>SUM(E8/D8)</f>
        <v>1</v>
      </c>
    </row>
    <row r="9" spans="1:6" x14ac:dyDescent="0.2">
      <c r="A9" s="342"/>
      <c r="B9" s="153" t="s">
        <v>242</v>
      </c>
      <c r="C9" s="147">
        <v>25000</v>
      </c>
      <c r="D9" s="127">
        <v>14268</v>
      </c>
      <c r="E9" s="127">
        <v>14268</v>
      </c>
      <c r="F9" s="126">
        <f>SUM(E9/D9)</f>
        <v>1</v>
      </c>
    </row>
    <row r="10" spans="1:6" x14ac:dyDescent="0.2">
      <c r="A10" s="342"/>
      <c r="B10" s="343" t="s">
        <v>243</v>
      </c>
      <c r="C10" s="354">
        <v>250</v>
      </c>
      <c r="D10" s="347"/>
      <c r="E10" s="347"/>
      <c r="F10" s="349" t="e">
        <f t="shared" ref="F10:F18" si="0">SUM(E10/D10)</f>
        <v>#DIV/0!</v>
      </c>
    </row>
    <row r="11" spans="1:6" x14ac:dyDescent="0.2">
      <c r="A11" s="295"/>
      <c r="B11" s="344"/>
      <c r="C11" s="355"/>
      <c r="D11" s="348"/>
      <c r="E11" s="348"/>
      <c r="F11" s="350"/>
    </row>
    <row r="12" spans="1:6" x14ac:dyDescent="0.2">
      <c r="A12" s="1"/>
      <c r="B12" s="39" t="s">
        <v>140</v>
      </c>
      <c r="C12" s="145">
        <v>4400</v>
      </c>
      <c r="D12" s="8"/>
      <c r="E12" s="8"/>
      <c r="F12" s="126" t="e">
        <f t="shared" si="0"/>
        <v>#DIV/0!</v>
      </c>
    </row>
    <row r="13" spans="1:6" x14ac:dyDescent="0.2">
      <c r="A13" s="1"/>
      <c r="B13" s="39" t="s">
        <v>142</v>
      </c>
      <c r="C13" s="145">
        <v>22000</v>
      </c>
      <c r="D13" s="8">
        <v>20794</v>
      </c>
      <c r="E13" s="8">
        <v>20794</v>
      </c>
      <c r="F13" s="126">
        <f t="shared" si="0"/>
        <v>1</v>
      </c>
    </row>
    <row r="14" spans="1:6" x14ac:dyDescent="0.2">
      <c r="A14" s="1"/>
      <c r="B14" s="39" t="s">
        <v>383</v>
      </c>
      <c r="C14" s="145"/>
      <c r="D14" s="8">
        <v>245</v>
      </c>
      <c r="E14" s="8">
        <v>245</v>
      </c>
      <c r="F14" s="126">
        <f t="shared" si="0"/>
        <v>1</v>
      </c>
    </row>
    <row r="15" spans="1:6" x14ac:dyDescent="0.2">
      <c r="A15" s="1"/>
      <c r="B15" s="39" t="s">
        <v>146</v>
      </c>
      <c r="C15" s="145">
        <v>200</v>
      </c>
      <c r="D15" s="8"/>
      <c r="E15" s="8"/>
      <c r="F15" s="126"/>
    </row>
    <row r="16" spans="1:6" x14ac:dyDescent="0.2">
      <c r="A16" s="1"/>
      <c r="B16" s="39"/>
      <c r="C16" s="145"/>
      <c r="D16" s="8"/>
      <c r="E16" s="8"/>
      <c r="F16" s="126"/>
    </row>
    <row r="17" spans="1:6" x14ac:dyDescent="0.2">
      <c r="A17" s="1"/>
      <c r="B17" s="39"/>
      <c r="C17" s="145"/>
      <c r="D17" s="8"/>
      <c r="E17" s="8"/>
      <c r="F17" s="126"/>
    </row>
    <row r="18" spans="1:6" ht="15.75" x14ac:dyDescent="0.25">
      <c r="A18" s="21"/>
      <c r="B18" s="125" t="s">
        <v>148</v>
      </c>
      <c r="C18" s="146">
        <f>SUM(C8:C15)</f>
        <v>54050</v>
      </c>
      <c r="D18" s="7">
        <f>SUM(D8:D14)</f>
        <v>38222</v>
      </c>
      <c r="E18" s="7">
        <f>SUM(E8:E17)</f>
        <v>38222</v>
      </c>
      <c r="F18" s="128">
        <f t="shared" si="0"/>
        <v>1</v>
      </c>
    </row>
    <row r="22" spans="1:6" ht="15.75" x14ac:dyDescent="0.25">
      <c r="B22" s="315"/>
      <c r="C22" s="315"/>
      <c r="D22" s="315"/>
      <c r="E22" s="315"/>
      <c r="F22" s="315"/>
    </row>
    <row r="23" spans="1:6" ht="15.75" x14ac:dyDescent="0.25">
      <c r="B23" s="315"/>
      <c r="C23" s="315"/>
      <c r="D23" s="315"/>
      <c r="E23" s="315"/>
      <c r="F23" s="315"/>
    </row>
    <row r="26" spans="1:6" x14ac:dyDescent="0.2">
      <c r="A26" s="33"/>
    </row>
  </sheetData>
  <mergeCells count="13">
    <mergeCell ref="A8:A11"/>
    <mergeCell ref="A1:F1"/>
    <mergeCell ref="A2:F2"/>
    <mergeCell ref="A6:A7"/>
    <mergeCell ref="B6:B7"/>
    <mergeCell ref="C6:F6"/>
    <mergeCell ref="B10:B11"/>
    <mergeCell ref="C10:C11"/>
    <mergeCell ref="B22:F22"/>
    <mergeCell ref="B23:F23"/>
    <mergeCell ref="D10:D11"/>
    <mergeCell ref="E10:E11"/>
    <mergeCell ref="F10:F11"/>
  </mergeCells>
  <phoneticPr fontId="6" type="noConversion"/>
  <pageMargins left="0.75" right="0.75" top="1" bottom="1" header="0.5" footer="0.5"/>
  <pageSetup paperSize="9" orientation="portrait" r:id="rId1"/>
  <headerFooter alignWithMargins="0">
    <oddHeader xml:space="preserve">&amp;C6/2. melléklet a 8/2015. (V. 29.)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3"/>
  <sheetViews>
    <sheetView workbookViewId="0">
      <selection activeCell="E11" sqref="E11"/>
    </sheetView>
  </sheetViews>
  <sheetFormatPr defaultRowHeight="12.75" x14ac:dyDescent="0.2"/>
  <cols>
    <col min="2" max="2" width="33.5703125" customWidth="1"/>
  </cols>
  <sheetData>
    <row r="1" spans="1:6" ht="15.75" x14ac:dyDescent="0.25">
      <c r="A1" s="5" t="s">
        <v>658</v>
      </c>
      <c r="B1" s="35"/>
      <c r="C1" s="35"/>
      <c r="D1" s="35"/>
      <c r="E1" s="35"/>
      <c r="F1" s="35"/>
    </row>
    <row r="2" spans="1:6" x14ac:dyDescent="0.2">
      <c r="C2" s="35"/>
      <c r="D2" s="35"/>
      <c r="E2" s="35"/>
      <c r="F2" s="35"/>
    </row>
    <row r="5" spans="1:6" x14ac:dyDescent="0.2">
      <c r="F5" s="4" t="s">
        <v>138</v>
      </c>
    </row>
    <row r="6" spans="1:6" x14ac:dyDescent="0.2">
      <c r="A6" s="255" t="s">
        <v>2</v>
      </c>
      <c r="B6" s="255"/>
      <c r="C6" s="267" t="s">
        <v>1</v>
      </c>
      <c r="D6" s="267"/>
      <c r="E6" s="267"/>
      <c r="F6" s="267"/>
    </row>
    <row r="7" spans="1:6" ht="33.75" x14ac:dyDescent="0.2">
      <c r="A7" s="255"/>
      <c r="B7" s="255"/>
      <c r="C7" s="239" t="s">
        <v>55</v>
      </c>
      <c r="D7" s="239" t="s">
        <v>21</v>
      </c>
      <c r="E7" s="239" t="s">
        <v>129</v>
      </c>
      <c r="F7" s="116" t="s">
        <v>130</v>
      </c>
    </row>
    <row r="8" spans="1:6" ht="18" customHeight="1" x14ac:dyDescent="0.2">
      <c r="A8" s="13" t="s">
        <v>149</v>
      </c>
      <c r="B8" s="2"/>
      <c r="C8" s="2"/>
      <c r="D8" s="8"/>
      <c r="E8" s="8"/>
      <c r="F8" s="2"/>
    </row>
    <row r="9" spans="1:6" ht="18" customHeight="1" x14ac:dyDescent="0.2">
      <c r="A9" s="2"/>
      <c r="B9" s="39" t="s">
        <v>150</v>
      </c>
      <c r="C9" s="8">
        <v>3800</v>
      </c>
      <c r="D9" s="8">
        <v>3800</v>
      </c>
      <c r="E9" s="8">
        <v>3196</v>
      </c>
      <c r="F9" s="31">
        <v>0.84109999999999996</v>
      </c>
    </row>
    <row r="10" spans="1:6" ht="18" customHeight="1" x14ac:dyDescent="0.2">
      <c r="A10" s="2"/>
      <c r="B10" s="39" t="s">
        <v>244</v>
      </c>
      <c r="C10" s="8">
        <v>2035</v>
      </c>
      <c r="D10" s="8">
        <v>2035</v>
      </c>
      <c r="E10" s="8">
        <v>726</v>
      </c>
      <c r="F10" s="31">
        <f>(E10/D10)</f>
        <v>0.35675675675675678</v>
      </c>
    </row>
    <row r="11" spans="1:6" ht="18" customHeight="1" x14ac:dyDescent="0.2">
      <c r="A11" s="2"/>
      <c r="B11" s="39" t="s">
        <v>151</v>
      </c>
      <c r="C11" s="8">
        <v>9915</v>
      </c>
      <c r="D11" s="8">
        <v>9915</v>
      </c>
      <c r="E11" s="8">
        <v>8308</v>
      </c>
      <c r="F11" s="31">
        <f>(E11/D11)</f>
        <v>0.83792233988905696</v>
      </c>
    </row>
    <row r="12" spans="1:6" ht="18" customHeight="1" x14ac:dyDescent="0.2">
      <c r="A12" s="2"/>
      <c r="B12" s="39" t="s">
        <v>152</v>
      </c>
      <c r="C12" s="8">
        <v>1960</v>
      </c>
      <c r="D12" s="8">
        <v>1960</v>
      </c>
      <c r="E12" s="8">
        <v>442</v>
      </c>
      <c r="F12" s="31">
        <f>(E12/D12)</f>
        <v>0.22551020408163266</v>
      </c>
    </row>
    <row r="13" spans="1:6" ht="18" customHeight="1" x14ac:dyDescent="0.2">
      <c r="A13" s="6" t="s">
        <v>148</v>
      </c>
      <c r="B13" s="39"/>
      <c r="C13" s="7">
        <f>SUM(C9:C12)</f>
        <v>17710</v>
      </c>
      <c r="D13" s="7">
        <f>SUM(D9:D12)</f>
        <v>17710</v>
      </c>
      <c r="E13" s="7">
        <f>SUM(E9:E12)</f>
        <v>12672</v>
      </c>
      <c r="F13" s="32">
        <f>(E13/D13)</f>
        <v>0.71552795031055905</v>
      </c>
    </row>
  </sheetData>
  <mergeCells count="2">
    <mergeCell ref="A6:B7"/>
    <mergeCell ref="C6:F6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5/2016. (V. 27.)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Layout" topLeftCell="A37" workbookViewId="0">
      <selection activeCell="C71" sqref="C71"/>
    </sheetView>
  </sheetViews>
  <sheetFormatPr defaultRowHeight="12.75" x14ac:dyDescent="0.2"/>
  <cols>
    <col min="1" max="1" width="35.7109375" customWidth="1"/>
    <col min="2" max="6" width="12.7109375" customWidth="1"/>
    <col min="7" max="7" width="9.140625" customWidth="1"/>
  </cols>
  <sheetData>
    <row r="1" spans="1:6" x14ac:dyDescent="0.2">
      <c r="A1" s="259"/>
      <c r="B1" s="259"/>
      <c r="C1" s="259"/>
      <c r="D1" s="259"/>
      <c r="E1" s="259"/>
      <c r="F1" s="259"/>
    </row>
    <row r="2" spans="1:6" ht="24.75" customHeight="1" x14ac:dyDescent="0.2">
      <c r="A2" s="358" t="s">
        <v>660</v>
      </c>
      <c r="B2" s="358"/>
      <c r="C2" s="358"/>
      <c r="D2" s="358"/>
      <c r="E2" s="358"/>
      <c r="F2" s="12"/>
    </row>
    <row r="3" spans="1:6" ht="14.25" x14ac:dyDescent="0.2">
      <c r="A3" s="12"/>
      <c r="B3" s="131"/>
      <c r="C3" s="12"/>
      <c r="D3" s="12"/>
      <c r="E3" s="12"/>
      <c r="F3" s="12"/>
    </row>
    <row r="4" spans="1:6" ht="12.75" customHeight="1" x14ac:dyDescent="0.2">
      <c r="A4" s="119"/>
      <c r="E4" s="4" t="s">
        <v>14</v>
      </c>
    </row>
    <row r="5" spans="1:6" ht="12.75" customHeight="1" x14ac:dyDescent="0.2">
      <c r="A5" s="361" t="s">
        <v>22</v>
      </c>
      <c r="B5" s="291" t="s">
        <v>1</v>
      </c>
      <c r="C5" s="292"/>
      <c r="D5" s="286" t="s">
        <v>129</v>
      </c>
      <c r="E5" s="356" t="s">
        <v>130</v>
      </c>
      <c r="F5" s="129"/>
    </row>
    <row r="6" spans="1:6" ht="12.75" customHeight="1" x14ac:dyDescent="0.2">
      <c r="A6" s="362"/>
      <c r="B6" s="21" t="s">
        <v>0</v>
      </c>
      <c r="C6" s="115" t="s">
        <v>21</v>
      </c>
      <c r="D6" s="287"/>
      <c r="E6" s="357"/>
    </row>
    <row r="7" spans="1:6" ht="12.75" customHeight="1" x14ac:dyDescent="0.2">
      <c r="A7" s="363"/>
      <c r="B7" s="60"/>
      <c r="C7" s="60"/>
      <c r="D7" s="60"/>
      <c r="E7" s="60"/>
    </row>
    <row r="8" spans="1:6" x14ac:dyDescent="0.2">
      <c r="A8" s="2" t="s">
        <v>3</v>
      </c>
      <c r="B8" s="2"/>
      <c r="C8" s="2"/>
      <c r="D8" s="2"/>
      <c r="E8" s="2"/>
    </row>
    <row r="9" spans="1:6" x14ac:dyDescent="0.2">
      <c r="A9" s="2" t="s">
        <v>4</v>
      </c>
      <c r="B9" s="8">
        <v>47346</v>
      </c>
      <c r="C9" s="8">
        <v>103741</v>
      </c>
      <c r="D9" s="8">
        <v>57717</v>
      </c>
      <c r="E9" s="31">
        <f t="shared" ref="E9:E14" si="0">(D9/C9)</f>
        <v>0.55635669600254478</v>
      </c>
    </row>
    <row r="10" spans="1:6" x14ac:dyDescent="0.2">
      <c r="A10" s="13" t="s">
        <v>26</v>
      </c>
      <c r="B10" s="14"/>
      <c r="C10" s="14">
        <v>5</v>
      </c>
      <c r="D10" s="14">
        <v>5</v>
      </c>
      <c r="E10" s="31">
        <f t="shared" si="0"/>
        <v>1</v>
      </c>
    </row>
    <row r="11" spans="1:6" x14ac:dyDescent="0.2">
      <c r="A11" s="2" t="s">
        <v>28</v>
      </c>
      <c r="B11" s="3">
        <v>249841</v>
      </c>
      <c r="C11" s="8">
        <v>367787</v>
      </c>
      <c r="D11" s="8">
        <v>380986</v>
      </c>
      <c r="E11" s="31">
        <f t="shared" si="0"/>
        <v>1.0358876197364235</v>
      </c>
    </row>
    <row r="12" spans="1:6" x14ac:dyDescent="0.2">
      <c r="A12" s="13" t="s">
        <v>30</v>
      </c>
      <c r="B12" s="14">
        <v>16966</v>
      </c>
      <c r="C12" s="14">
        <v>17345</v>
      </c>
      <c r="D12" s="14">
        <v>17345</v>
      </c>
      <c r="E12" s="31">
        <f t="shared" si="0"/>
        <v>1</v>
      </c>
    </row>
    <row r="13" spans="1:6" x14ac:dyDescent="0.2">
      <c r="A13" s="15" t="s">
        <v>300</v>
      </c>
      <c r="B13" s="110">
        <v>214465</v>
      </c>
      <c r="C13" s="8">
        <v>241770</v>
      </c>
      <c r="D13" s="8">
        <v>254969</v>
      </c>
      <c r="E13" s="31">
        <f t="shared" si="0"/>
        <v>1.0545932084212268</v>
      </c>
    </row>
    <row r="14" spans="1:6" x14ac:dyDescent="0.2">
      <c r="A14" s="13" t="s">
        <v>301</v>
      </c>
      <c r="B14" s="110">
        <v>50400</v>
      </c>
      <c r="C14" s="14">
        <v>65419</v>
      </c>
      <c r="D14" s="8">
        <v>47163</v>
      </c>
      <c r="E14" s="31">
        <f t="shared" si="0"/>
        <v>0.72093734236231066</v>
      </c>
    </row>
    <row r="15" spans="1:6" x14ac:dyDescent="0.2">
      <c r="A15" s="26" t="s">
        <v>302</v>
      </c>
      <c r="B15" s="7"/>
      <c r="C15" s="7">
        <v>49978</v>
      </c>
      <c r="D15" s="7">
        <v>49978</v>
      </c>
      <c r="E15" s="31">
        <f t="shared" ref="E15:E16" si="1">(D15/C15)</f>
        <v>1</v>
      </c>
    </row>
    <row r="16" spans="1:6" x14ac:dyDescent="0.2">
      <c r="A16" s="66" t="s">
        <v>303</v>
      </c>
      <c r="B16" s="14"/>
      <c r="C16" s="14">
        <v>49978</v>
      </c>
      <c r="D16" s="14">
        <v>49978</v>
      </c>
      <c r="E16" s="31">
        <f t="shared" si="1"/>
        <v>1</v>
      </c>
    </row>
    <row r="17" spans="1:7" x14ac:dyDescent="0.2">
      <c r="A17" s="66" t="s">
        <v>255</v>
      </c>
      <c r="B17" s="14"/>
      <c r="C17" s="14"/>
      <c r="D17" s="2"/>
      <c r="E17" s="31"/>
    </row>
    <row r="18" spans="1:7" x14ac:dyDescent="0.2">
      <c r="A18" s="66" t="s">
        <v>254</v>
      </c>
      <c r="B18" s="14"/>
      <c r="C18" s="14"/>
      <c r="D18" s="2"/>
      <c r="E18" s="31"/>
    </row>
    <row r="19" spans="1:7" x14ac:dyDescent="0.2">
      <c r="A19" s="6" t="s">
        <v>34</v>
      </c>
      <c r="B19" s="7">
        <f>SUM(B9+B11+B14)</f>
        <v>347587</v>
      </c>
      <c r="C19" s="7">
        <f>SUM(C9+C11+C14+C16)</f>
        <v>586925</v>
      </c>
      <c r="D19" s="7">
        <f>SUM(D9+D11+D14)</f>
        <v>485866</v>
      </c>
      <c r="E19" s="32">
        <f>(D19/C19)</f>
        <v>0.82781616049750817</v>
      </c>
      <c r="G19" s="3"/>
    </row>
    <row r="20" spans="1:7" x14ac:dyDescent="0.2">
      <c r="A20" s="11" t="s">
        <v>36</v>
      </c>
      <c r="B20" s="8"/>
      <c r="C20" s="8"/>
      <c r="D20" s="2"/>
      <c r="E20" s="31"/>
    </row>
    <row r="21" spans="1:7" x14ac:dyDescent="0.2">
      <c r="A21" s="2" t="s">
        <v>52</v>
      </c>
      <c r="B21" s="8"/>
      <c r="C21" s="8">
        <v>157</v>
      </c>
      <c r="D21" s="8">
        <v>157</v>
      </c>
      <c r="E21" s="31">
        <f>(D21/C21)</f>
        <v>1</v>
      </c>
    </row>
    <row r="22" spans="1:7" x14ac:dyDescent="0.2">
      <c r="A22" s="2" t="s">
        <v>38</v>
      </c>
      <c r="B22" s="3">
        <v>3000</v>
      </c>
      <c r="C22" s="8">
        <v>18666</v>
      </c>
      <c r="D22" s="8">
        <v>11039</v>
      </c>
      <c r="E22" s="31">
        <f>(D22/C22)</f>
        <v>0.59139612129004604</v>
      </c>
    </row>
    <row r="23" spans="1:7" x14ac:dyDescent="0.2">
      <c r="A23" s="2" t="s">
        <v>250</v>
      </c>
      <c r="B23" s="8">
        <v>123511</v>
      </c>
      <c r="C23" s="8">
        <v>123511</v>
      </c>
      <c r="D23" s="8">
        <v>99160</v>
      </c>
      <c r="E23" s="31">
        <f>SUM(D23/C23)</f>
        <v>0.80284347143169432</v>
      </c>
    </row>
    <row r="24" spans="1:7" x14ac:dyDescent="0.2">
      <c r="A24" s="2" t="s">
        <v>251</v>
      </c>
      <c r="B24" s="8"/>
      <c r="C24" s="8"/>
      <c r="D24" s="8"/>
      <c r="E24" s="31"/>
    </row>
    <row r="25" spans="1:7" ht="25.5" x14ac:dyDescent="0.2">
      <c r="A25" s="18" t="s">
        <v>39</v>
      </c>
      <c r="B25" s="7">
        <f>SUM(B21:B24)</f>
        <v>126511</v>
      </c>
      <c r="C25" s="7">
        <f>SUM(C21:C24)</f>
        <v>142334</v>
      </c>
      <c r="D25" s="7">
        <f>SUM(D21:D24)</f>
        <v>110356</v>
      </c>
      <c r="E25" s="32">
        <f>(D25/C25)</f>
        <v>0.77533126308541878</v>
      </c>
    </row>
    <row r="26" spans="1:7" x14ac:dyDescent="0.2">
      <c r="A26" s="2" t="s">
        <v>41</v>
      </c>
      <c r="B26" s="8"/>
      <c r="C26" s="8"/>
      <c r="D26" s="2"/>
      <c r="E26" s="31"/>
    </row>
    <row r="27" spans="1:7" x14ac:dyDescent="0.2">
      <c r="A27" s="2" t="s">
        <v>245</v>
      </c>
      <c r="B27" s="8">
        <v>13199</v>
      </c>
      <c r="C27" s="8">
        <v>13199</v>
      </c>
      <c r="D27" s="8"/>
      <c r="E27" s="161">
        <f t="shared" ref="E27:E31" si="2">(D27/C27)</f>
        <v>0</v>
      </c>
    </row>
    <row r="28" spans="1:7" x14ac:dyDescent="0.2">
      <c r="A28" s="66" t="s">
        <v>303</v>
      </c>
      <c r="B28" s="3"/>
      <c r="C28" s="14"/>
      <c r="D28" s="14"/>
      <c r="E28" s="161"/>
    </row>
    <row r="29" spans="1:7" x14ac:dyDescent="0.2">
      <c r="A29" s="2" t="s">
        <v>42</v>
      </c>
      <c r="B29" s="8">
        <v>10000</v>
      </c>
      <c r="C29" s="8">
        <v>15206</v>
      </c>
      <c r="D29" s="8">
        <v>19674</v>
      </c>
      <c r="E29" s="161">
        <f t="shared" si="2"/>
        <v>1.2938313823490728</v>
      </c>
    </row>
    <row r="30" spans="1:7" x14ac:dyDescent="0.2">
      <c r="A30" s="13" t="s">
        <v>20</v>
      </c>
      <c r="B30" s="14">
        <v>10000</v>
      </c>
      <c r="C30" s="14">
        <v>15206</v>
      </c>
      <c r="D30" s="14">
        <v>19674</v>
      </c>
      <c r="E30" s="161">
        <f t="shared" si="2"/>
        <v>1.2938313823490728</v>
      </c>
    </row>
    <row r="31" spans="1:7" x14ac:dyDescent="0.2">
      <c r="A31" s="18" t="s">
        <v>43</v>
      </c>
      <c r="B31" s="7">
        <v>23199</v>
      </c>
      <c r="C31" s="7">
        <f>C27+C30</f>
        <v>28405</v>
      </c>
      <c r="D31" s="7">
        <f>D27+D29</f>
        <v>19674</v>
      </c>
      <c r="E31" s="32">
        <f t="shared" si="2"/>
        <v>0.69262453793346246</v>
      </c>
    </row>
    <row r="32" spans="1:7" x14ac:dyDescent="0.2">
      <c r="A32" s="18" t="s">
        <v>45</v>
      </c>
      <c r="B32" s="7">
        <f>B25+B31</f>
        <v>149710</v>
      </c>
      <c r="C32" s="7">
        <f>C25+C31</f>
        <v>170739</v>
      </c>
      <c r="D32" s="7">
        <f>D25+D31</f>
        <v>130030</v>
      </c>
      <c r="E32" s="32">
        <f>(D32/C32)</f>
        <v>0.76157175572071989</v>
      </c>
    </row>
    <row r="33" spans="1:6" x14ac:dyDescent="0.2">
      <c r="A33" s="158" t="s">
        <v>385</v>
      </c>
      <c r="B33" s="8"/>
      <c r="C33" s="7">
        <v>8722</v>
      </c>
      <c r="D33" s="7">
        <v>8722</v>
      </c>
      <c r="E33" s="32">
        <f>(D33/C33)</f>
        <v>1</v>
      </c>
    </row>
    <row r="34" spans="1:6" x14ac:dyDescent="0.2">
      <c r="A34" s="6" t="s">
        <v>47</v>
      </c>
      <c r="B34" s="7">
        <f>B19+B25+B31</f>
        <v>497297</v>
      </c>
      <c r="C34" s="7">
        <f>C19+C25+C31+C33</f>
        <v>766386</v>
      </c>
      <c r="D34" s="7">
        <f>SUM(D19+D25+D31+D33+D15)</f>
        <v>674596</v>
      </c>
      <c r="E34" s="32">
        <f>(D34/C34)</f>
        <v>0.88023006683316241</v>
      </c>
    </row>
    <row r="35" spans="1:6" x14ac:dyDescent="0.2">
      <c r="B35" s="3"/>
      <c r="C35" s="3"/>
      <c r="E35" s="3"/>
      <c r="F35" s="3"/>
    </row>
    <row r="36" spans="1:6" x14ac:dyDescent="0.2">
      <c r="E36" s="4" t="s">
        <v>14</v>
      </c>
      <c r="F36" s="3"/>
    </row>
    <row r="37" spans="1:6" ht="12.75" customHeight="1" x14ac:dyDescent="0.2">
      <c r="A37" s="359" t="s">
        <v>23</v>
      </c>
      <c r="B37" s="256" t="s">
        <v>1</v>
      </c>
      <c r="C37" s="311"/>
      <c r="D37" s="294" t="s">
        <v>129</v>
      </c>
      <c r="E37" s="364" t="s">
        <v>130</v>
      </c>
      <c r="F37" s="3"/>
    </row>
    <row r="38" spans="1:6" x14ac:dyDescent="0.2">
      <c r="A38" s="360"/>
      <c r="B38" s="2" t="s">
        <v>0</v>
      </c>
      <c r="C38" s="2" t="s">
        <v>21</v>
      </c>
      <c r="D38" s="295"/>
      <c r="E38" s="365"/>
      <c r="F38" s="3"/>
    </row>
    <row r="39" spans="1:6" x14ac:dyDescent="0.2">
      <c r="A39" s="296"/>
      <c r="B39" s="56"/>
      <c r="C39" s="56"/>
      <c r="D39" s="56"/>
      <c r="E39" s="59"/>
      <c r="F39" s="3"/>
    </row>
    <row r="40" spans="1:6" x14ac:dyDescent="0.2">
      <c r="A40" s="2" t="s">
        <v>24</v>
      </c>
      <c r="B40" s="2"/>
      <c r="C40" s="2"/>
      <c r="D40" s="2"/>
      <c r="E40" s="8"/>
      <c r="F40" s="3"/>
    </row>
    <row r="41" spans="1:6" x14ac:dyDescent="0.2">
      <c r="A41" s="2" t="s">
        <v>25</v>
      </c>
      <c r="B41" s="8">
        <v>146233</v>
      </c>
      <c r="C41" s="8">
        <v>273270</v>
      </c>
      <c r="D41" s="8">
        <v>258377</v>
      </c>
      <c r="E41" s="31">
        <f t="shared" ref="E41:E46" si="3">(D41/C41)</f>
        <v>0.94550078676766569</v>
      </c>
      <c r="F41" s="3"/>
    </row>
    <row r="42" spans="1:6" x14ac:dyDescent="0.2">
      <c r="A42" s="2" t="s">
        <v>27</v>
      </c>
      <c r="B42" s="8">
        <v>39435</v>
      </c>
      <c r="C42" s="8">
        <v>59671</v>
      </c>
      <c r="D42" s="8">
        <v>54724</v>
      </c>
      <c r="E42" s="31">
        <f t="shared" si="3"/>
        <v>0.91709540647885912</v>
      </c>
      <c r="F42" s="3"/>
    </row>
    <row r="43" spans="1:6" x14ac:dyDescent="0.2">
      <c r="A43" s="2" t="s">
        <v>29</v>
      </c>
      <c r="B43" s="8">
        <v>109366</v>
      </c>
      <c r="C43" s="8">
        <v>177703</v>
      </c>
      <c r="D43" s="8">
        <v>155538</v>
      </c>
      <c r="E43" s="31">
        <f t="shared" si="3"/>
        <v>0.87526941019566351</v>
      </c>
      <c r="F43" s="3"/>
    </row>
    <row r="44" spans="1:6" ht="25.5" x14ac:dyDescent="0.2">
      <c r="A44" s="11" t="s">
        <v>31</v>
      </c>
      <c r="B44" s="8">
        <v>51455</v>
      </c>
      <c r="C44" s="8">
        <v>56962</v>
      </c>
      <c r="D44" s="8">
        <v>56961</v>
      </c>
      <c r="E44" s="31">
        <f t="shared" si="3"/>
        <v>0.99998244443664197</v>
      </c>
      <c r="F44" s="3"/>
    </row>
    <row r="45" spans="1:6" ht="25.5" x14ac:dyDescent="0.2">
      <c r="A45" s="16" t="s">
        <v>32</v>
      </c>
      <c r="B45" s="8">
        <v>24299</v>
      </c>
      <c r="C45" s="8">
        <v>32177</v>
      </c>
      <c r="D45" s="8">
        <v>32177</v>
      </c>
      <c r="E45" s="31">
        <f t="shared" si="3"/>
        <v>1</v>
      </c>
      <c r="F45" s="3"/>
    </row>
    <row r="46" spans="1:6" x14ac:dyDescent="0.2">
      <c r="A46" s="13" t="s">
        <v>33</v>
      </c>
      <c r="B46" s="8">
        <v>25156</v>
      </c>
      <c r="C46" s="8">
        <v>24785</v>
      </c>
      <c r="D46" s="8">
        <v>24784</v>
      </c>
      <c r="E46" s="31">
        <f t="shared" si="3"/>
        <v>0.99995965301593703</v>
      </c>
      <c r="F46" s="3"/>
    </row>
    <row r="47" spans="1:6" x14ac:dyDescent="0.2">
      <c r="A47" s="2"/>
      <c r="B47" s="8"/>
      <c r="C47" s="8"/>
      <c r="D47" s="8"/>
      <c r="E47" s="31"/>
      <c r="F47" s="3"/>
    </row>
    <row r="48" spans="1:6" x14ac:dyDescent="0.2">
      <c r="A48" s="151" t="s">
        <v>386</v>
      </c>
      <c r="B48" s="8"/>
      <c r="C48" s="8"/>
      <c r="D48" s="8"/>
      <c r="E48" s="31"/>
      <c r="F48" s="3"/>
    </row>
    <row r="49" spans="1:6" x14ac:dyDescent="0.2">
      <c r="A49" s="151" t="s">
        <v>387</v>
      </c>
      <c r="B49" s="8"/>
      <c r="C49" s="8"/>
      <c r="D49" s="8"/>
      <c r="E49" s="31"/>
      <c r="F49" s="3"/>
    </row>
    <row r="50" spans="1:6" x14ac:dyDescent="0.2">
      <c r="A50" s="2" t="s">
        <v>125</v>
      </c>
      <c r="B50" s="2">
        <v>2740</v>
      </c>
      <c r="C50" s="8">
        <v>2740</v>
      </c>
      <c r="D50" s="8"/>
      <c r="E50" s="31"/>
      <c r="F50" s="3"/>
    </row>
    <row r="51" spans="1:6" x14ac:dyDescent="0.2">
      <c r="A51" s="2" t="s">
        <v>126</v>
      </c>
      <c r="B51" s="8">
        <v>5000</v>
      </c>
      <c r="C51" s="8">
        <v>570</v>
      </c>
      <c r="D51" s="8"/>
      <c r="E51" s="31"/>
      <c r="F51" s="3"/>
    </row>
    <row r="52" spans="1:6" x14ac:dyDescent="0.2">
      <c r="A52" s="6" t="s">
        <v>49</v>
      </c>
      <c r="B52" s="7">
        <f>SUM(B50:B51)</f>
        <v>7740</v>
      </c>
      <c r="C52" s="7">
        <f>SUM(C50:C51)</f>
        <v>3310</v>
      </c>
      <c r="D52" s="7">
        <f>SUM(D50:D51)</f>
        <v>0</v>
      </c>
      <c r="E52" s="31"/>
      <c r="F52" s="3"/>
    </row>
    <row r="53" spans="1:6" x14ac:dyDescent="0.2">
      <c r="A53" s="2"/>
      <c r="B53" s="8"/>
      <c r="C53" s="8"/>
      <c r="D53" s="2"/>
      <c r="E53" s="31"/>
      <c r="F53" s="3"/>
    </row>
    <row r="54" spans="1:6" x14ac:dyDescent="0.2">
      <c r="A54" s="6" t="s">
        <v>35</v>
      </c>
      <c r="B54" s="7">
        <f>B41+B42+B43+B44+B52</f>
        <v>354229</v>
      </c>
      <c r="C54" s="7">
        <f>C41+C42+C43+C44+C52+C48</f>
        <v>570916</v>
      </c>
      <c r="D54" s="7">
        <f>D41+D42+D43+D44+D52</f>
        <v>525600</v>
      </c>
      <c r="E54" s="32">
        <f>(D54/C54)</f>
        <v>0.92062580134380534</v>
      </c>
      <c r="F54" s="3"/>
    </row>
    <row r="55" spans="1:6" x14ac:dyDescent="0.2">
      <c r="A55" s="11" t="s">
        <v>37</v>
      </c>
      <c r="B55" s="8"/>
      <c r="C55" s="8"/>
      <c r="D55" s="2"/>
      <c r="E55" s="31"/>
      <c r="F55" s="3"/>
    </row>
    <row r="56" spans="1:6" x14ac:dyDescent="0.2">
      <c r="A56" s="151" t="s">
        <v>388</v>
      </c>
      <c r="B56" s="8">
        <v>1210</v>
      </c>
      <c r="C56" s="8">
        <v>74715</v>
      </c>
      <c r="D56" s="8">
        <v>74715</v>
      </c>
      <c r="E56" s="31">
        <f>(D57/C57)</f>
        <v>0.36199717585719976</v>
      </c>
      <c r="F56" s="3"/>
    </row>
    <row r="57" spans="1:6" x14ac:dyDescent="0.2">
      <c r="A57" s="2" t="s">
        <v>50</v>
      </c>
      <c r="B57" s="8">
        <v>86731</v>
      </c>
      <c r="C57" s="8">
        <v>27619</v>
      </c>
      <c r="D57" s="8">
        <v>9998</v>
      </c>
      <c r="E57" s="31">
        <f>(D58/C58)</f>
        <v>0</v>
      </c>
      <c r="F57" s="3"/>
    </row>
    <row r="58" spans="1:6" x14ac:dyDescent="0.2">
      <c r="A58" s="2" t="s">
        <v>305</v>
      </c>
      <c r="B58" s="8">
        <v>49127</v>
      </c>
      <c r="C58" s="2">
        <v>47940</v>
      </c>
      <c r="D58" s="8"/>
      <c r="E58" s="31">
        <f>(D58/C58)</f>
        <v>0</v>
      </c>
      <c r="F58" s="3"/>
    </row>
    <row r="59" spans="1:6" x14ac:dyDescent="0.2">
      <c r="A59" s="2" t="s">
        <v>659</v>
      </c>
      <c r="B59" s="8">
        <v>5000</v>
      </c>
      <c r="C59" s="2">
        <v>1400</v>
      </c>
      <c r="D59" s="8"/>
      <c r="E59" s="31"/>
      <c r="F59" s="3"/>
    </row>
    <row r="60" spans="1:6" ht="25.5" x14ac:dyDescent="0.2">
      <c r="A60" s="18" t="s">
        <v>40</v>
      </c>
      <c r="B60" s="7">
        <f>SUM(B56:B59)</f>
        <v>142068</v>
      </c>
      <c r="C60" s="7">
        <f>SUM(C56:C59)</f>
        <v>151674</v>
      </c>
      <c r="D60" s="7">
        <f>SUM(D56:D58)</f>
        <v>84713</v>
      </c>
      <c r="E60" s="32">
        <f>(D60/C60)</f>
        <v>0.55852024737265449</v>
      </c>
      <c r="F60" s="3"/>
    </row>
    <row r="61" spans="1:6" x14ac:dyDescent="0.2">
      <c r="A61" s="2" t="s">
        <v>127</v>
      </c>
      <c r="B61" s="8"/>
      <c r="C61" s="8"/>
      <c r="D61" s="2"/>
      <c r="E61" s="32"/>
      <c r="F61" s="3"/>
    </row>
    <row r="62" spans="1:6" x14ac:dyDescent="0.2">
      <c r="A62" s="2" t="s">
        <v>51</v>
      </c>
      <c r="B62" s="8"/>
      <c r="C62" s="8">
        <v>35178</v>
      </c>
      <c r="D62" s="2">
        <v>35217</v>
      </c>
      <c r="E62" s="32">
        <f t="shared" ref="E62" si="4">(D62/C62)</f>
        <v>1.001108647450111</v>
      </c>
      <c r="F62" s="3"/>
    </row>
    <row r="63" spans="1:6" x14ac:dyDescent="0.2">
      <c r="A63" s="2" t="s">
        <v>124</v>
      </c>
      <c r="B63" s="8"/>
      <c r="C63" s="8"/>
      <c r="D63" s="2"/>
      <c r="E63" s="31"/>
    </row>
    <row r="64" spans="1:6" x14ac:dyDescent="0.2">
      <c r="A64" s="2" t="s">
        <v>128</v>
      </c>
      <c r="B64" s="8">
        <v>1000</v>
      </c>
      <c r="C64" s="8">
        <v>1000</v>
      </c>
      <c r="D64" s="2"/>
      <c r="E64" s="31"/>
    </row>
    <row r="65" spans="1:5" x14ac:dyDescent="0.2">
      <c r="A65" s="18" t="s">
        <v>44</v>
      </c>
      <c r="B65" s="7">
        <f>SUM(B62:B64)</f>
        <v>1000</v>
      </c>
      <c r="C65" s="7">
        <f>SUM(C62:C64)</f>
        <v>36178</v>
      </c>
      <c r="D65" s="7">
        <f>SUM(D62:D64)</f>
        <v>35217</v>
      </c>
      <c r="E65" s="32">
        <f>(D65/C65)</f>
        <v>0.97343689535076561</v>
      </c>
    </row>
    <row r="66" spans="1:5" x14ac:dyDescent="0.2">
      <c r="A66" s="18" t="s">
        <v>46</v>
      </c>
      <c r="B66" s="7">
        <f>B60+B65</f>
        <v>143068</v>
      </c>
      <c r="C66" s="7">
        <f>C60+C65</f>
        <v>187852</v>
      </c>
      <c r="D66" s="7">
        <f>D60+D65</f>
        <v>119930</v>
      </c>
      <c r="E66" s="32">
        <f>(D66/C66)</f>
        <v>0.63842812426804085</v>
      </c>
    </row>
    <row r="67" spans="1:5" x14ac:dyDescent="0.2">
      <c r="A67" s="151" t="s">
        <v>661</v>
      </c>
      <c r="B67" s="8"/>
      <c r="C67" s="8">
        <v>7618</v>
      </c>
      <c r="D67" s="8">
        <v>7618</v>
      </c>
      <c r="E67" s="31">
        <v>1</v>
      </c>
    </row>
    <row r="68" spans="1:5" x14ac:dyDescent="0.2">
      <c r="A68" s="6" t="s">
        <v>48</v>
      </c>
      <c r="B68" s="7">
        <f>B54+B60+B65</f>
        <v>497297</v>
      </c>
      <c r="C68" s="7">
        <f>C54+C60+C65+C67</f>
        <v>766386</v>
      </c>
      <c r="D68" s="7">
        <f>D54+D60+D65+D67+D48</f>
        <v>653148</v>
      </c>
      <c r="E68" s="32">
        <f>(D68/C68)</f>
        <v>0.8522441693872278</v>
      </c>
    </row>
  </sheetData>
  <mergeCells count="10">
    <mergeCell ref="A1:F1"/>
    <mergeCell ref="B5:C5"/>
    <mergeCell ref="B37:C37"/>
    <mergeCell ref="D5:D6"/>
    <mergeCell ref="E5:E6"/>
    <mergeCell ref="A2:E2"/>
    <mergeCell ref="A37:A39"/>
    <mergeCell ref="A5:A7"/>
    <mergeCell ref="D37:D38"/>
    <mergeCell ref="E37:E38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&amp;C8. melléklet az 5/2016. (V. 27.) önkormányzati rendelethez
</oddHeader>
    <oddFooter>&amp;C&amp;P</oddFooter>
  </headerFooter>
  <rowBreaks count="1" manualBreakCount="1">
    <brk id="3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workbookViewId="0">
      <selection activeCell="J34" sqref="J34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35" t="s">
        <v>343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8.25" customHeight="1" x14ac:dyDescent="0.25">
      <c r="A2" s="41"/>
    </row>
    <row r="3" spans="1:11" x14ac:dyDescent="0.2">
      <c r="K3" s="4" t="s">
        <v>159</v>
      </c>
    </row>
    <row r="4" spans="1:11" x14ac:dyDescent="0.2">
      <c r="A4" s="333" t="s">
        <v>154</v>
      </c>
      <c r="B4" s="267" t="s">
        <v>155</v>
      </c>
      <c r="C4" s="267"/>
      <c r="D4" s="267" t="s">
        <v>156</v>
      </c>
      <c r="E4" s="267"/>
      <c r="F4" s="267" t="s">
        <v>372</v>
      </c>
      <c r="G4" s="267"/>
      <c r="H4" s="267" t="s">
        <v>373</v>
      </c>
      <c r="I4" s="267"/>
      <c r="J4" s="267" t="s">
        <v>137</v>
      </c>
      <c r="K4" s="267"/>
    </row>
    <row r="5" spans="1:11" x14ac:dyDescent="0.2">
      <c r="A5" s="333"/>
      <c r="B5" s="21" t="s">
        <v>157</v>
      </c>
      <c r="C5" s="21" t="s">
        <v>158</v>
      </c>
      <c r="D5" s="21" t="s">
        <v>157</v>
      </c>
      <c r="E5" s="21" t="s">
        <v>158</v>
      </c>
      <c r="F5" s="21" t="s">
        <v>157</v>
      </c>
      <c r="G5" s="21" t="s">
        <v>158</v>
      </c>
      <c r="H5" s="21" t="s">
        <v>157</v>
      </c>
      <c r="I5" s="21" t="s">
        <v>158</v>
      </c>
      <c r="J5" s="21" t="s">
        <v>157</v>
      </c>
      <c r="K5" s="21" t="s">
        <v>158</v>
      </c>
    </row>
    <row r="6" spans="1:11" x14ac:dyDescent="0.2">
      <c r="A6" s="6" t="s">
        <v>160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19" t="s">
        <v>161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42" t="s">
        <v>162</v>
      </c>
      <c r="B8" s="8">
        <f>'2.1-2.5. melléklet'!BZ20</f>
        <v>14</v>
      </c>
      <c r="C8" s="2">
        <v>14</v>
      </c>
      <c r="D8" s="2"/>
      <c r="E8" s="2"/>
      <c r="F8" s="2"/>
      <c r="G8" s="2"/>
      <c r="H8" s="2"/>
      <c r="I8" s="2"/>
      <c r="J8" s="2">
        <f>B8+D8+F8+H8</f>
        <v>14</v>
      </c>
      <c r="K8" s="2">
        <f>C8+E8+G8+I8</f>
        <v>14</v>
      </c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19" t="s">
        <v>163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42" t="s">
        <v>164</v>
      </c>
      <c r="B12" s="2">
        <v>3</v>
      </c>
      <c r="C12" s="2">
        <v>3</v>
      </c>
      <c r="D12" s="2"/>
      <c r="E12" s="2"/>
      <c r="F12" s="2"/>
      <c r="G12" s="2"/>
      <c r="H12" s="2"/>
      <c r="I12" s="2"/>
      <c r="J12" s="2">
        <f t="shared" ref="J12:K15" si="0">B12+D12+F12+H12</f>
        <v>3</v>
      </c>
      <c r="K12" s="2">
        <f t="shared" si="0"/>
        <v>3</v>
      </c>
    </row>
    <row r="13" spans="1:11" x14ac:dyDescent="0.2">
      <c r="A13" s="42" t="s">
        <v>165</v>
      </c>
      <c r="B13" s="2">
        <v>14</v>
      </c>
      <c r="C13" s="2">
        <v>14</v>
      </c>
      <c r="D13" s="2"/>
      <c r="E13" s="2"/>
      <c r="F13" s="2"/>
      <c r="G13" s="2"/>
      <c r="H13" s="2"/>
      <c r="I13" s="2"/>
      <c r="J13" s="2">
        <f t="shared" si="0"/>
        <v>14</v>
      </c>
      <c r="K13" s="2">
        <f t="shared" si="0"/>
        <v>14</v>
      </c>
    </row>
    <row r="14" spans="1:11" x14ac:dyDescent="0.2">
      <c r="A14" s="42" t="s">
        <v>166</v>
      </c>
      <c r="B14" s="2">
        <v>2</v>
      </c>
      <c r="C14" s="2">
        <v>2</v>
      </c>
      <c r="D14" s="2"/>
      <c r="E14" s="2"/>
      <c r="F14" s="2"/>
      <c r="G14" s="2"/>
      <c r="H14" s="2"/>
      <c r="I14" s="2"/>
      <c r="J14" s="2">
        <f t="shared" si="0"/>
        <v>2</v>
      </c>
      <c r="K14" s="2">
        <f t="shared" si="0"/>
        <v>2</v>
      </c>
    </row>
    <row r="15" spans="1:11" x14ac:dyDescent="0.2">
      <c r="A15" s="42" t="s">
        <v>167</v>
      </c>
      <c r="B15" s="2">
        <v>3</v>
      </c>
      <c r="C15" s="2">
        <v>3</v>
      </c>
      <c r="D15" s="2"/>
      <c r="E15" s="2"/>
      <c r="F15" s="2"/>
      <c r="G15" s="2"/>
      <c r="H15" s="2"/>
      <c r="I15" s="2"/>
      <c r="J15" s="2">
        <f t="shared" si="0"/>
        <v>3</v>
      </c>
      <c r="K15" s="2">
        <f t="shared" si="0"/>
        <v>3</v>
      </c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19" t="s">
        <v>168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42" t="s">
        <v>169</v>
      </c>
      <c r="B18" s="2">
        <v>2</v>
      </c>
      <c r="C18" s="2">
        <v>2</v>
      </c>
      <c r="D18" s="2"/>
      <c r="E18" s="2"/>
      <c r="F18" s="2"/>
      <c r="G18" s="2"/>
      <c r="H18" s="2"/>
      <c r="I18" s="2"/>
      <c r="J18" s="2">
        <f>B18+D18+F18+H18</f>
        <v>2</v>
      </c>
      <c r="K18" s="2">
        <f>C18+E18+G18+I18</f>
        <v>2</v>
      </c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19" t="s">
        <v>153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42" t="s">
        <v>170</v>
      </c>
      <c r="B22" s="2"/>
      <c r="C22" s="2"/>
      <c r="D22" s="2">
        <v>15</v>
      </c>
      <c r="E22" s="2">
        <v>15</v>
      </c>
      <c r="F22" s="2"/>
      <c r="G22" s="2"/>
      <c r="H22" s="2"/>
      <c r="I22" s="2"/>
      <c r="J22" s="2">
        <f>B22+D22+F22+H22</f>
        <v>15</v>
      </c>
      <c r="K22" s="2">
        <v>15</v>
      </c>
    </row>
    <row r="23" spans="1:11" x14ac:dyDescent="0.2">
      <c r="A23" s="42" t="s">
        <v>171</v>
      </c>
      <c r="B23" s="2">
        <v>3</v>
      </c>
      <c r="C23" s="2">
        <v>3</v>
      </c>
      <c r="D23" s="2"/>
      <c r="E23" s="2"/>
      <c r="F23" s="2"/>
      <c r="G23" s="2"/>
      <c r="H23" s="2"/>
      <c r="I23" s="2"/>
      <c r="J23" s="2">
        <f>B23+D23+F23+H23</f>
        <v>3</v>
      </c>
      <c r="K23" s="2">
        <v>3</v>
      </c>
    </row>
    <row r="24" spans="1:1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6" t="s">
        <v>172</v>
      </c>
      <c r="B25" s="6">
        <f>SUM(B6:B23)</f>
        <v>41</v>
      </c>
      <c r="C25" s="6">
        <f t="shared" ref="C25:K25" si="1">SUM(C6:C23)</f>
        <v>41</v>
      </c>
      <c r="D25" s="6">
        <f t="shared" si="1"/>
        <v>15</v>
      </c>
      <c r="E25" s="6">
        <f t="shared" si="1"/>
        <v>15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0</v>
      </c>
      <c r="J25" s="6">
        <f t="shared" si="1"/>
        <v>56</v>
      </c>
      <c r="K25" s="6">
        <f t="shared" si="1"/>
        <v>56</v>
      </c>
    </row>
    <row r="26" spans="1:1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42" t="s">
        <v>173</v>
      </c>
      <c r="B27" s="2"/>
      <c r="C27" s="2"/>
      <c r="D27" s="2"/>
      <c r="E27" s="2"/>
      <c r="F27" s="2"/>
      <c r="G27" s="2"/>
      <c r="H27" s="2"/>
      <c r="I27" s="2">
        <v>110</v>
      </c>
      <c r="J27" s="2"/>
      <c r="K27" s="2">
        <f>C27+E27+G27+I27</f>
        <v>110</v>
      </c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6" t="s">
        <v>222</v>
      </c>
      <c r="B29" s="6">
        <f>SUM(B25:B28)</f>
        <v>41</v>
      </c>
      <c r="C29" s="6">
        <f t="shared" ref="C29:K29" si="2">SUM(C25:C28)</f>
        <v>41</v>
      </c>
      <c r="D29" s="6">
        <f t="shared" si="2"/>
        <v>15</v>
      </c>
      <c r="E29" s="6">
        <f t="shared" si="2"/>
        <v>15</v>
      </c>
      <c r="F29" s="6">
        <f t="shared" si="2"/>
        <v>0</v>
      </c>
      <c r="G29" s="6">
        <f t="shared" si="2"/>
        <v>0</v>
      </c>
      <c r="H29" s="6">
        <f t="shared" si="2"/>
        <v>0</v>
      </c>
      <c r="I29" s="6">
        <f t="shared" si="2"/>
        <v>110</v>
      </c>
      <c r="J29" s="6">
        <f t="shared" si="2"/>
        <v>56</v>
      </c>
      <c r="K29" s="6">
        <f t="shared" si="2"/>
        <v>166</v>
      </c>
    </row>
    <row r="30" spans="1:1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42" t="s">
        <v>174</v>
      </c>
      <c r="B31" s="2"/>
      <c r="C31" s="2"/>
      <c r="D31" s="2"/>
      <c r="E31" s="2"/>
      <c r="F31" s="2">
        <v>8</v>
      </c>
      <c r="G31" s="2">
        <v>8</v>
      </c>
      <c r="H31" s="2"/>
      <c r="I31" s="2"/>
      <c r="J31" s="2">
        <f>B31+D31+F31+H31</f>
        <v>8</v>
      </c>
      <c r="K31" s="2">
        <v>8</v>
      </c>
    </row>
    <row r="32" spans="1:11" x14ac:dyDescent="0.2">
      <c r="A32" s="6" t="s">
        <v>218</v>
      </c>
      <c r="B32" s="6">
        <f>SUM(B29:B31)</f>
        <v>41</v>
      </c>
      <c r="C32" s="6">
        <f t="shared" ref="C32:K32" si="3">SUM(C29:C31)</f>
        <v>41</v>
      </c>
      <c r="D32" s="6">
        <f t="shared" si="3"/>
        <v>15</v>
      </c>
      <c r="E32" s="6">
        <f t="shared" si="3"/>
        <v>15</v>
      </c>
      <c r="F32" s="6">
        <f t="shared" si="3"/>
        <v>8</v>
      </c>
      <c r="G32" s="6">
        <f t="shared" si="3"/>
        <v>8</v>
      </c>
      <c r="H32" s="6">
        <f t="shared" si="3"/>
        <v>0</v>
      </c>
      <c r="I32" s="6">
        <f t="shared" si="3"/>
        <v>110</v>
      </c>
      <c r="J32" s="6">
        <f t="shared" si="3"/>
        <v>64</v>
      </c>
      <c r="K32" s="6">
        <f t="shared" si="3"/>
        <v>174</v>
      </c>
    </row>
  </sheetData>
  <mergeCells count="6">
    <mergeCell ref="H4:I4"/>
    <mergeCell ref="J4:K4"/>
    <mergeCell ref="A4:A5"/>
    <mergeCell ref="B4:C4"/>
    <mergeCell ref="D4:E4"/>
    <mergeCell ref="F4:G4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&amp;C9. melléklet az 5/2016. (V. 27.)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B30" sqref="B30"/>
    </sheetView>
  </sheetViews>
  <sheetFormatPr defaultRowHeight="12.75" x14ac:dyDescent="0.2"/>
  <cols>
    <col min="1" max="1" width="36.5703125" customWidth="1"/>
    <col min="2" max="4" width="15.7109375" customWidth="1"/>
  </cols>
  <sheetData>
    <row r="1" spans="1:4" ht="15.75" x14ac:dyDescent="0.25">
      <c r="A1" s="25" t="s">
        <v>307</v>
      </c>
      <c r="B1" s="25"/>
      <c r="C1" s="25"/>
      <c r="D1" s="25"/>
    </row>
    <row r="3" spans="1:4" x14ac:dyDescent="0.2">
      <c r="D3" s="4" t="s">
        <v>308</v>
      </c>
    </row>
    <row r="4" spans="1:4" ht="18" customHeight="1" x14ac:dyDescent="0.2">
      <c r="A4" s="21" t="s">
        <v>2</v>
      </c>
      <c r="B4" s="21" t="s">
        <v>309</v>
      </c>
      <c r="C4" s="21" t="s">
        <v>310</v>
      </c>
      <c r="D4" s="21" t="s">
        <v>311</v>
      </c>
    </row>
    <row r="5" spans="1:4" ht="18" customHeight="1" x14ac:dyDescent="0.2">
      <c r="A5" s="6" t="s">
        <v>312</v>
      </c>
      <c r="B5" s="8">
        <v>483</v>
      </c>
      <c r="C5" s="8">
        <v>3500</v>
      </c>
      <c r="D5" s="8">
        <v>1690500</v>
      </c>
    </row>
    <row r="6" spans="1:4" ht="18" customHeight="1" x14ac:dyDescent="0.2">
      <c r="A6" s="6" t="s">
        <v>313</v>
      </c>
      <c r="B6" s="8">
        <v>49</v>
      </c>
      <c r="C6" s="8">
        <v>7000</v>
      </c>
      <c r="D6" s="8">
        <v>343000</v>
      </c>
    </row>
    <row r="7" spans="1:4" ht="18" customHeight="1" x14ac:dyDescent="0.2">
      <c r="A7" s="6" t="s">
        <v>393</v>
      </c>
      <c r="B7" s="8">
        <v>30</v>
      </c>
      <c r="C7" s="8"/>
      <c r="D7" s="8">
        <v>379866</v>
      </c>
    </row>
    <row r="8" spans="1:4" ht="25.5" x14ac:dyDescent="0.2">
      <c r="A8" s="18" t="s">
        <v>314</v>
      </c>
      <c r="B8" s="8"/>
      <c r="C8" s="8"/>
      <c r="D8" s="8">
        <v>150000</v>
      </c>
    </row>
    <row r="9" spans="1:4" ht="25.5" customHeight="1" x14ac:dyDescent="0.2">
      <c r="A9" s="6" t="s">
        <v>315</v>
      </c>
      <c r="B9" s="8"/>
      <c r="C9" s="8"/>
      <c r="D9" s="8"/>
    </row>
    <row r="10" spans="1:4" ht="18" customHeight="1" x14ac:dyDescent="0.2">
      <c r="A10" s="39" t="s">
        <v>316</v>
      </c>
      <c r="B10" s="8"/>
      <c r="C10" s="8"/>
      <c r="D10" s="8">
        <v>461530</v>
      </c>
    </row>
    <row r="11" spans="1:4" ht="18" customHeight="1" x14ac:dyDescent="0.2">
      <c r="A11" s="39" t="s">
        <v>317</v>
      </c>
      <c r="B11" s="8"/>
      <c r="C11" s="8"/>
      <c r="D11" s="8">
        <v>1268985</v>
      </c>
    </row>
    <row r="12" spans="1:4" ht="18" customHeight="1" x14ac:dyDescent="0.2">
      <c r="A12" s="39" t="s">
        <v>674</v>
      </c>
      <c r="B12" s="8"/>
      <c r="C12" s="8"/>
      <c r="D12" s="8">
        <v>2045</v>
      </c>
    </row>
    <row r="13" spans="1:4" ht="18" customHeight="1" x14ac:dyDescent="0.2">
      <c r="A13" s="132" t="s">
        <v>135</v>
      </c>
      <c r="B13" s="7"/>
      <c r="C13" s="7"/>
      <c r="D13" s="7">
        <f>SUM(D5:D12)</f>
        <v>4295926</v>
      </c>
    </row>
    <row r="14" spans="1:4" x14ac:dyDescent="0.2">
      <c r="A14" s="37"/>
      <c r="B14" s="3"/>
      <c r="C14" s="3"/>
      <c r="D14" s="3"/>
    </row>
    <row r="15" spans="1:4" x14ac:dyDescent="0.2">
      <c r="A15" s="37"/>
      <c r="B15" s="3"/>
      <c r="C15" s="3"/>
      <c r="D15" s="3"/>
    </row>
    <row r="16" spans="1:4" x14ac:dyDescent="0.2">
      <c r="A16" s="37"/>
      <c r="B16" s="3"/>
      <c r="C16" s="3"/>
      <c r="D16" s="3"/>
    </row>
    <row r="17" spans="1:4" x14ac:dyDescent="0.2">
      <c r="A17" s="37"/>
      <c r="B17" s="3"/>
      <c r="C17" s="3"/>
      <c r="D17" s="3"/>
    </row>
    <row r="18" spans="1:4" x14ac:dyDescent="0.2">
      <c r="A18" s="37"/>
      <c r="B18" s="3"/>
      <c r="C18" s="3"/>
      <c r="D18" s="3"/>
    </row>
    <row r="19" spans="1:4" x14ac:dyDescent="0.2">
      <c r="A19" s="37"/>
      <c r="B19" s="3"/>
      <c r="C19" s="3"/>
      <c r="D19" s="3"/>
    </row>
    <row r="20" spans="1:4" x14ac:dyDescent="0.2">
      <c r="A20" s="37"/>
      <c r="B20" s="3"/>
      <c r="C20" s="3"/>
      <c r="D20" s="3"/>
    </row>
    <row r="21" spans="1:4" x14ac:dyDescent="0.2">
      <c r="A21" s="37"/>
      <c r="B21" s="3"/>
      <c r="C21" s="3"/>
      <c r="D21" s="3"/>
    </row>
    <row r="22" spans="1:4" x14ac:dyDescent="0.2">
      <c r="A22" s="37"/>
      <c r="B22" s="3"/>
      <c r="C22" s="3"/>
      <c r="D22" s="3"/>
    </row>
    <row r="23" spans="1:4" x14ac:dyDescent="0.2">
      <c r="A23" s="37"/>
      <c r="B23" s="3"/>
      <c r="C23" s="3"/>
      <c r="D23" s="3"/>
    </row>
    <row r="24" spans="1:4" x14ac:dyDescent="0.2">
      <c r="A24" s="37"/>
      <c r="B24" s="3"/>
      <c r="C24" s="3"/>
      <c r="D24" s="3"/>
    </row>
    <row r="25" spans="1:4" x14ac:dyDescent="0.2">
      <c r="A25" s="37"/>
      <c r="B25" s="3"/>
      <c r="C25" s="3"/>
      <c r="D25" s="3"/>
    </row>
    <row r="26" spans="1:4" x14ac:dyDescent="0.2">
      <c r="A26" s="37"/>
      <c r="B26" s="3"/>
      <c r="C26" s="3"/>
      <c r="D26" s="3"/>
    </row>
    <row r="27" spans="1:4" x14ac:dyDescent="0.2">
      <c r="A27" s="37"/>
      <c r="B27" s="3"/>
      <c r="C27" s="3"/>
      <c r="D27" s="3"/>
    </row>
    <row r="28" spans="1:4" x14ac:dyDescent="0.2">
      <c r="A28" s="37"/>
      <c r="B28" s="3"/>
      <c r="C28" s="3"/>
      <c r="D28" s="3"/>
    </row>
    <row r="29" spans="1:4" x14ac:dyDescent="0.2">
      <c r="A29" s="37"/>
      <c r="B29" s="3"/>
      <c r="C29" s="3"/>
      <c r="D29" s="3"/>
    </row>
    <row r="30" spans="1:4" x14ac:dyDescent="0.2">
      <c r="A30" s="37"/>
      <c r="B30" s="3"/>
      <c r="C30" s="3"/>
      <c r="D30" s="3"/>
    </row>
    <row r="31" spans="1:4" x14ac:dyDescent="0.2">
      <c r="A31" s="37"/>
      <c r="B31" s="3"/>
      <c r="C31" s="3"/>
      <c r="D31" s="3"/>
    </row>
    <row r="32" spans="1:4" x14ac:dyDescent="0.2">
      <c r="A32" s="37"/>
      <c r="B32" s="3"/>
      <c r="C32" s="3"/>
      <c r="D32" s="3"/>
    </row>
    <row r="33" spans="1:4" x14ac:dyDescent="0.2">
      <c r="A33" s="37"/>
      <c r="B33" s="3"/>
      <c r="C33" s="3"/>
      <c r="D33" s="3"/>
    </row>
    <row r="34" spans="1:4" x14ac:dyDescent="0.2">
      <c r="A34" s="37"/>
      <c r="B34" s="3"/>
      <c r="C34" s="3"/>
      <c r="D34" s="3"/>
    </row>
    <row r="35" spans="1:4" x14ac:dyDescent="0.2">
      <c r="A35" s="37"/>
      <c r="B35" s="3"/>
      <c r="C35" s="3"/>
      <c r="D35" s="3"/>
    </row>
    <row r="36" spans="1:4" x14ac:dyDescent="0.2">
      <c r="A36" s="37"/>
      <c r="B36" s="3"/>
      <c r="C36" s="3"/>
      <c r="D36" s="3"/>
    </row>
    <row r="37" spans="1:4" x14ac:dyDescent="0.2">
      <c r="A37" s="37"/>
      <c r="B37" s="3"/>
      <c r="C37" s="3"/>
      <c r="D37" s="3"/>
    </row>
    <row r="38" spans="1:4" x14ac:dyDescent="0.2">
      <c r="A38" s="37"/>
      <c r="B38" s="3"/>
      <c r="C38" s="3"/>
      <c r="D38" s="3"/>
    </row>
    <row r="39" spans="1:4" x14ac:dyDescent="0.2">
      <c r="A39" s="37"/>
      <c r="B39" s="3"/>
      <c r="C39" s="3"/>
      <c r="D39" s="3"/>
    </row>
    <row r="40" spans="1:4" x14ac:dyDescent="0.2">
      <c r="A40" s="37"/>
      <c r="B40" s="3"/>
      <c r="C40" s="3"/>
      <c r="D40" s="3"/>
    </row>
    <row r="41" spans="1:4" x14ac:dyDescent="0.2">
      <c r="A41" s="37"/>
      <c r="B41" s="3"/>
      <c r="C41" s="3"/>
      <c r="D41" s="3"/>
    </row>
    <row r="42" spans="1:4" x14ac:dyDescent="0.2">
      <c r="A42" s="37"/>
      <c r="B42" s="3"/>
      <c r="C42" s="3"/>
      <c r="D42" s="3"/>
    </row>
    <row r="43" spans="1:4" x14ac:dyDescent="0.2">
      <c r="A43" s="37"/>
      <c r="B43" s="3"/>
      <c r="C43" s="3"/>
      <c r="D43" s="3"/>
    </row>
    <row r="44" spans="1:4" x14ac:dyDescent="0.2">
      <c r="A44" s="37"/>
      <c r="B44" s="3"/>
      <c r="C44" s="3"/>
      <c r="D44" s="3"/>
    </row>
    <row r="45" spans="1:4" x14ac:dyDescent="0.2">
      <c r="B45" s="3"/>
      <c r="C45" s="3"/>
      <c r="D45" s="3"/>
    </row>
    <row r="46" spans="1:4" x14ac:dyDescent="0.2">
      <c r="B46" s="3"/>
      <c r="C46" s="3"/>
      <c r="D46" s="3"/>
    </row>
    <row r="47" spans="1:4" x14ac:dyDescent="0.2">
      <c r="B47" s="3"/>
      <c r="C47" s="3"/>
      <c r="D47" s="3"/>
    </row>
    <row r="48" spans="1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&amp;C10. melléklet az 5/2016. (V. 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5:J25"/>
  <sheetViews>
    <sheetView view="pageLayout" workbookViewId="0">
      <selection activeCell="E26" sqref="E26"/>
    </sheetView>
  </sheetViews>
  <sheetFormatPr defaultRowHeight="12.75" x14ac:dyDescent="0.2"/>
  <cols>
    <col min="2" max="2" width="13" customWidth="1"/>
    <col min="3" max="3" width="6.5703125" customWidth="1"/>
    <col min="4" max="4" width="6.85546875" customWidth="1"/>
    <col min="5" max="8" width="6.42578125" customWidth="1"/>
    <col min="9" max="9" width="6.7109375" customWidth="1"/>
    <col min="10" max="10" width="6.5703125" customWidth="1"/>
  </cols>
  <sheetData>
    <row r="5" spans="2:10" x14ac:dyDescent="0.2">
      <c r="B5" s="259" t="s">
        <v>331</v>
      </c>
      <c r="C5" s="366"/>
      <c r="D5" s="366"/>
      <c r="E5" s="366"/>
      <c r="F5" s="366"/>
      <c r="G5" s="366"/>
      <c r="H5" s="366"/>
      <c r="I5" s="366"/>
      <c r="J5" s="366"/>
    </row>
    <row r="7" spans="2:10" x14ac:dyDescent="0.2">
      <c r="B7" s="259" t="s">
        <v>332</v>
      </c>
      <c r="C7" s="263"/>
      <c r="D7" s="263"/>
      <c r="E7" s="263"/>
      <c r="F7" s="263"/>
      <c r="G7" s="263"/>
      <c r="H7" s="263"/>
      <c r="I7" s="263"/>
      <c r="J7" s="263"/>
    </row>
    <row r="10" spans="2:10" x14ac:dyDescent="0.2">
      <c r="B10" s="259" t="s">
        <v>333</v>
      </c>
      <c r="C10" s="259"/>
      <c r="D10" s="259"/>
      <c r="E10" s="259"/>
      <c r="F10" s="259"/>
      <c r="G10" s="366"/>
      <c r="H10" s="366"/>
      <c r="I10" s="366"/>
      <c r="J10" s="366"/>
    </row>
    <row r="12" spans="2:10" x14ac:dyDescent="0.2">
      <c r="I12" s="367" t="s">
        <v>320</v>
      </c>
      <c r="J12" s="367"/>
    </row>
    <row r="13" spans="2:10" ht="22.5" x14ac:dyDescent="0.2">
      <c r="B13" s="148" t="s">
        <v>334</v>
      </c>
      <c r="C13" s="133">
        <v>2015</v>
      </c>
      <c r="D13" s="133">
        <v>2016</v>
      </c>
      <c r="E13" s="133">
        <v>2017</v>
      </c>
      <c r="F13" s="133">
        <v>2018</v>
      </c>
      <c r="G13" s="133">
        <v>2019</v>
      </c>
      <c r="H13" s="133">
        <v>2020</v>
      </c>
      <c r="I13" s="133">
        <v>2021</v>
      </c>
      <c r="J13" s="133">
        <v>2022</v>
      </c>
    </row>
    <row r="14" spans="2:10" ht="23.25" customHeight="1" x14ac:dyDescent="0.2">
      <c r="B14" s="149" t="s">
        <v>311</v>
      </c>
      <c r="C14" s="134">
        <v>297610</v>
      </c>
      <c r="D14" s="134">
        <v>297610</v>
      </c>
      <c r="E14" s="134">
        <v>297610</v>
      </c>
      <c r="F14" s="134">
        <v>297610</v>
      </c>
      <c r="G14" s="134">
        <v>297610</v>
      </c>
      <c r="H14" s="134">
        <v>297610</v>
      </c>
      <c r="I14" s="134">
        <v>297610</v>
      </c>
      <c r="J14" s="134">
        <v>297610</v>
      </c>
    </row>
    <row r="15" spans="2:10" x14ac:dyDescent="0.2">
      <c r="F15" s="129"/>
    </row>
    <row r="18" spans="2:10" x14ac:dyDescent="0.2">
      <c r="B18" s="259" t="s">
        <v>569</v>
      </c>
      <c r="C18" s="366"/>
      <c r="D18" s="366"/>
      <c r="E18" s="366"/>
      <c r="F18" s="366"/>
      <c r="G18" s="366"/>
      <c r="H18" s="366"/>
      <c r="I18" s="366"/>
      <c r="J18" s="366"/>
    </row>
    <row r="20" spans="2:10" x14ac:dyDescent="0.2">
      <c r="B20" s="259" t="s">
        <v>332</v>
      </c>
      <c r="C20" s="263"/>
      <c r="D20" s="263"/>
      <c r="E20" s="263"/>
      <c r="F20" s="263"/>
      <c r="G20" s="263"/>
      <c r="H20" s="263"/>
      <c r="I20" s="263"/>
      <c r="J20" s="263"/>
    </row>
    <row r="23" spans="2:10" ht="26.25" customHeight="1" x14ac:dyDescent="0.2">
      <c r="B23" s="238" t="s">
        <v>662</v>
      </c>
      <c r="C23" s="293" t="s">
        <v>570</v>
      </c>
      <c r="D23" s="293"/>
      <c r="E23" s="293"/>
      <c r="F23" s="293" t="s">
        <v>663</v>
      </c>
      <c r="G23" s="293"/>
      <c r="H23" s="293"/>
      <c r="I23" s="293"/>
      <c r="J23" s="293"/>
    </row>
    <row r="24" spans="2:10" ht="25.5" customHeight="1" x14ac:dyDescent="0.2">
      <c r="B24" s="240">
        <v>42271</v>
      </c>
      <c r="C24" s="368">
        <v>43008</v>
      </c>
      <c r="D24" s="255"/>
      <c r="E24" s="255"/>
      <c r="F24" s="369" t="s">
        <v>664</v>
      </c>
      <c r="G24" s="369"/>
      <c r="H24" s="369"/>
      <c r="I24" s="369"/>
      <c r="J24" s="369"/>
    </row>
    <row r="25" spans="2:10" ht="26.25" customHeight="1" x14ac:dyDescent="0.2"/>
  </sheetData>
  <mergeCells count="10">
    <mergeCell ref="B20:J20"/>
    <mergeCell ref="C23:E23"/>
    <mergeCell ref="F23:J23"/>
    <mergeCell ref="C24:E24"/>
    <mergeCell ref="F24:J24"/>
    <mergeCell ref="B5:J5"/>
    <mergeCell ref="B7:J7"/>
    <mergeCell ref="B10:J10"/>
    <mergeCell ref="I12:J12"/>
    <mergeCell ref="B18:J18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 melléklet az 5/2016. (V. 27.)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workbookViewId="0">
      <selection activeCell="I17" sqref="I17"/>
    </sheetView>
  </sheetViews>
  <sheetFormatPr defaultRowHeight="12.75" x14ac:dyDescent="0.2"/>
  <cols>
    <col min="1" max="1" width="14.28515625" customWidth="1"/>
    <col min="2" max="2" width="10.28515625" customWidth="1"/>
    <col min="3" max="3" width="9.85546875" customWidth="1"/>
    <col min="4" max="4" width="8.85546875" customWidth="1"/>
    <col min="5" max="5" width="9.42578125" customWidth="1"/>
    <col min="6" max="6" width="10" customWidth="1"/>
    <col min="7" max="7" width="10.140625" customWidth="1"/>
    <col min="8" max="8" width="11" customWidth="1"/>
    <col min="9" max="9" width="12.85546875" customWidth="1"/>
    <col min="10" max="10" width="14.7109375" customWidth="1"/>
  </cols>
  <sheetData>
    <row r="1" spans="1:10" x14ac:dyDescent="0.2">
      <c r="D1" s="20" t="s">
        <v>673</v>
      </c>
    </row>
    <row r="2" spans="1:10" x14ac:dyDescent="0.2">
      <c r="B2" s="370" t="s">
        <v>367</v>
      </c>
      <c r="C2" s="370"/>
      <c r="D2" s="370"/>
      <c r="E2" s="370"/>
      <c r="F2" s="370"/>
      <c r="G2" s="370"/>
      <c r="H2" s="259"/>
    </row>
    <row r="3" spans="1:10" x14ac:dyDescent="0.2">
      <c r="B3" s="370" t="s">
        <v>335</v>
      </c>
      <c r="C3" s="370"/>
      <c r="D3" s="370"/>
      <c r="E3" s="370"/>
      <c r="F3" s="370"/>
      <c r="G3" s="370"/>
      <c r="H3" s="370"/>
    </row>
    <row r="4" spans="1:10" x14ac:dyDescent="0.2">
      <c r="I4" t="s">
        <v>320</v>
      </c>
    </row>
    <row r="5" spans="1:10" x14ac:dyDescent="0.2">
      <c r="A5" s="371" t="s">
        <v>321</v>
      </c>
      <c r="B5" s="373" t="s">
        <v>336</v>
      </c>
      <c r="C5" s="374"/>
      <c r="D5" s="374"/>
      <c r="E5" s="375"/>
      <c r="F5" s="373" t="s">
        <v>23</v>
      </c>
      <c r="G5" s="374"/>
      <c r="H5" s="374"/>
      <c r="I5" s="375"/>
      <c r="J5" s="63"/>
    </row>
    <row r="6" spans="1:10" ht="56.25" x14ac:dyDescent="0.2">
      <c r="A6" s="372"/>
      <c r="B6" s="139" t="s">
        <v>337</v>
      </c>
      <c r="C6" s="139" t="s">
        <v>338</v>
      </c>
      <c r="D6" s="139" t="s">
        <v>366</v>
      </c>
      <c r="E6" s="140" t="s">
        <v>137</v>
      </c>
      <c r="F6" s="139" t="s">
        <v>337</v>
      </c>
      <c r="G6" s="139" t="s">
        <v>338</v>
      </c>
      <c r="H6" s="139" t="s">
        <v>339</v>
      </c>
      <c r="I6" s="140" t="s">
        <v>137</v>
      </c>
      <c r="J6" s="141" t="s">
        <v>340</v>
      </c>
    </row>
    <row r="7" spans="1:10" x14ac:dyDescent="0.2">
      <c r="A7" s="42" t="s">
        <v>363</v>
      </c>
      <c r="B7" s="142">
        <v>61486</v>
      </c>
      <c r="C7" s="142">
        <v>0</v>
      </c>
      <c r="D7" s="142">
        <v>0</v>
      </c>
      <c r="E7" s="142">
        <f t="shared" ref="E7:E12" si="0">SUM(B7:D7)</f>
        <v>61486</v>
      </c>
      <c r="F7" s="142">
        <v>67272</v>
      </c>
      <c r="G7" s="142">
        <v>0</v>
      </c>
      <c r="H7" s="142">
        <v>0</v>
      </c>
      <c r="I7" s="142">
        <f t="shared" ref="I7:I12" si="1">SUM(F7:H7)</f>
        <v>67272</v>
      </c>
      <c r="J7" s="143">
        <f t="shared" ref="J7:J11" si="2">E7-I7</f>
        <v>-5786</v>
      </c>
    </row>
    <row r="8" spans="1:10" x14ac:dyDescent="0.2">
      <c r="A8" s="42" t="s">
        <v>365</v>
      </c>
      <c r="B8" s="142">
        <v>19575</v>
      </c>
      <c r="C8" s="142">
        <v>63133</v>
      </c>
      <c r="D8" s="142">
        <v>0</v>
      </c>
      <c r="E8" s="142">
        <f t="shared" si="0"/>
        <v>82708</v>
      </c>
      <c r="F8" s="142">
        <v>27242</v>
      </c>
      <c r="G8" s="142">
        <v>64859</v>
      </c>
      <c r="H8" s="142">
        <v>0</v>
      </c>
      <c r="I8" s="142">
        <f t="shared" si="1"/>
        <v>92101</v>
      </c>
      <c r="J8" s="143">
        <f t="shared" si="2"/>
        <v>-9393</v>
      </c>
    </row>
    <row r="9" spans="1:10" x14ac:dyDescent="0.2">
      <c r="A9" s="42" t="s">
        <v>341</v>
      </c>
      <c r="B9" s="142">
        <v>5260</v>
      </c>
      <c r="C9" s="142">
        <v>0</v>
      </c>
      <c r="D9" s="142">
        <v>0</v>
      </c>
      <c r="E9" s="142">
        <f t="shared" si="0"/>
        <v>5260</v>
      </c>
      <c r="F9" s="142">
        <v>7034</v>
      </c>
      <c r="G9" s="142">
        <v>0</v>
      </c>
      <c r="H9" s="142">
        <v>0</v>
      </c>
      <c r="I9" s="142">
        <f t="shared" si="1"/>
        <v>7034</v>
      </c>
      <c r="J9" s="143">
        <f t="shared" si="2"/>
        <v>-1774</v>
      </c>
    </row>
    <row r="10" spans="1:10" x14ac:dyDescent="0.2">
      <c r="A10" s="42" t="s">
        <v>364</v>
      </c>
      <c r="B10" s="142">
        <v>51770</v>
      </c>
      <c r="C10" s="142">
        <v>0</v>
      </c>
      <c r="D10" s="142">
        <v>13293</v>
      </c>
      <c r="E10" s="142">
        <f t="shared" si="0"/>
        <v>65063</v>
      </c>
      <c r="F10" s="142">
        <v>66017</v>
      </c>
      <c r="G10" s="142">
        <v>0</v>
      </c>
      <c r="H10" s="142">
        <v>19644</v>
      </c>
      <c r="I10" s="142">
        <f t="shared" si="1"/>
        <v>85661</v>
      </c>
      <c r="J10" s="143">
        <f t="shared" si="2"/>
        <v>-20598</v>
      </c>
    </row>
    <row r="11" spans="1:10" x14ac:dyDescent="0.2">
      <c r="A11" s="42" t="s">
        <v>228</v>
      </c>
      <c r="B11" s="142">
        <v>317455</v>
      </c>
      <c r="C11" s="142">
        <v>142624</v>
      </c>
      <c r="D11" s="142">
        <v>0</v>
      </c>
      <c r="E11" s="142">
        <f t="shared" si="0"/>
        <v>460079</v>
      </c>
      <c r="F11" s="142">
        <v>224605</v>
      </c>
      <c r="G11" s="142">
        <v>176475</v>
      </c>
      <c r="H11" s="142"/>
      <c r="I11" s="142">
        <f t="shared" si="1"/>
        <v>401080</v>
      </c>
      <c r="J11" s="143">
        <f t="shared" si="2"/>
        <v>58999</v>
      </c>
    </row>
    <row r="12" spans="1:10" x14ac:dyDescent="0.2">
      <c r="A12" s="94" t="s">
        <v>342</v>
      </c>
      <c r="B12" s="144">
        <f>SUM(B7:B11)</f>
        <v>455546</v>
      </c>
      <c r="C12" s="144">
        <f>SUM(C7:C11)</f>
        <v>205757</v>
      </c>
      <c r="D12" s="142">
        <f>SUM(D7:D11)</f>
        <v>13293</v>
      </c>
      <c r="E12" s="144">
        <f t="shared" si="0"/>
        <v>674596</v>
      </c>
      <c r="F12" s="144">
        <f>SUM(F7:F11)</f>
        <v>392170</v>
      </c>
      <c r="G12" s="144">
        <f>SUM(G7:G11)</f>
        <v>241334</v>
      </c>
      <c r="H12" s="142">
        <f>SUM(H7:H11)</f>
        <v>19644</v>
      </c>
      <c r="I12" s="144">
        <f t="shared" si="1"/>
        <v>653148</v>
      </c>
      <c r="J12" s="143"/>
    </row>
    <row r="17" spans="5:7" x14ac:dyDescent="0.2">
      <c r="F17" t="s">
        <v>581</v>
      </c>
      <c r="G17" s="174"/>
    </row>
    <row r="18" spans="5:7" x14ac:dyDescent="0.2">
      <c r="E18" s="173"/>
    </row>
    <row r="20" spans="5:7" x14ac:dyDescent="0.2">
      <c r="F20" s="4"/>
    </row>
  </sheetData>
  <mergeCells count="5">
    <mergeCell ref="B2:H2"/>
    <mergeCell ref="B3:H3"/>
    <mergeCell ref="A5:A6"/>
    <mergeCell ref="B5:E5"/>
    <mergeCell ref="F5:I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&amp;C12. melléklet az 5/2016. (V. 27.)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6"/>
  <sheetViews>
    <sheetView view="pageLayout" workbookViewId="0">
      <selection activeCell="J15" sqref="J15"/>
    </sheetView>
  </sheetViews>
  <sheetFormatPr defaultRowHeight="12.75" x14ac:dyDescent="0.2"/>
  <cols>
    <col min="1" max="1" width="4.28515625" customWidth="1"/>
    <col min="2" max="2" width="27.85546875" customWidth="1"/>
    <col min="4" max="6" width="10" customWidth="1"/>
    <col min="8" max="8" width="10.140625" customWidth="1"/>
    <col min="12" max="12" width="11.140625" customWidth="1"/>
  </cols>
  <sheetData>
    <row r="4" spans="1:13" x14ac:dyDescent="0.2">
      <c r="A4" s="35" t="s">
        <v>672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x14ac:dyDescent="0.2">
      <c r="L7" s="4" t="s">
        <v>320</v>
      </c>
    </row>
    <row r="8" spans="1:13" ht="38.25" x14ac:dyDescent="0.2">
      <c r="A8" s="135" t="s">
        <v>306</v>
      </c>
      <c r="B8" s="109" t="s">
        <v>321</v>
      </c>
      <c r="C8" s="38" t="s">
        <v>322</v>
      </c>
      <c r="D8" s="136" t="s">
        <v>323</v>
      </c>
      <c r="E8" s="38" t="s">
        <v>324</v>
      </c>
      <c r="F8" s="137" t="s">
        <v>319</v>
      </c>
      <c r="G8" s="138" t="s">
        <v>325</v>
      </c>
      <c r="H8" s="138" t="s">
        <v>326</v>
      </c>
      <c r="I8" s="138" t="s">
        <v>327</v>
      </c>
      <c r="J8" s="138" t="s">
        <v>328</v>
      </c>
      <c r="K8" s="138" t="s">
        <v>392</v>
      </c>
      <c r="L8" s="137" t="s">
        <v>318</v>
      </c>
      <c r="M8" s="34"/>
    </row>
    <row r="9" spans="1:13" ht="18" customHeight="1" x14ac:dyDescent="0.2">
      <c r="A9" s="1">
        <v>1</v>
      </c>
      <c r="B9" s="2" t="s">
        <v>207</v>
      </c>
      <c r="C9" s="64">
        <v>36355</v>
      </c>
      <c r="D9" s="2">
        <v>46353</v>
      </c>
      <c r="E9" s="2">
        <v>9393</v>
      </c>
      <c r="F9" s="6">
        <f>C9+D9+E9</f>
        <v>92101</v>
      </c>
      <c r="G9" s="2">
        <v>44532</v>
      </c>
      <c r="H9" s="2">
        <v>11863</v>
      </c>
      <c r="I9" s="2">
        <v>35658</v>
      </c>
      <c r="J9" s="2"/>
      <c r="K9" s="2">
        <v>48</v>
      </c>
      <c r="L9" s="6">
        <f>SUM(G9:K9)</f>
        <v>92101</v>
      </c>
    </row>
    <row r="10" spans="1:13" ht="18" customHeight="1" x14ac:dyDescent="0.2">
      <c r="A10" s="1">
        <v>2</v>
      </c>
      <c r="B10" s="2" t="s">
        <v>206</v>
      </c>
      <c r="C10" s="2">
        <v>4700</v>
      </c>
      <c r="D10" s="2">
        <v>56786</v>
      </c>
      <c r="E10" s="2">
        <v>5786</v>
      </c>
      <c r="F10" s="6">
        <f>C10+D10+E10</f>
        <v>67272</v>
      </c>
      <c r="G10" s="2">
        <v>42837</v>
      </c>
      <c r="H10" s="2">
        <v>11490</v>
      </c>
      <c r="I10" s="2">
        <v>12854</v>
      </c>
      <c r="J10" s="2"/>
      <c r="K10" s="2">
        <v>91</v>
      </c>
      <c r="L10" s="6">
        <f>SUM(G10:K10)</f>
        <v>67272</v>
      </c>
    </row>
    <row r="11" spans="1:13" ht="18" customHeight="1" x14ac:dyDescent="0.2">
      <c r="A11" s="1">
        <v>3</v>
      </c>
      <c r="B11" s="2" t="s">
        <v>329</v>
      </c>
      <c r="C11" s="2">
        <v>759</v>
      </c>
      <c r="D11" s="2">
        <v>4501</v>
      </c>
      <c r="E11" s="2">
        <v>1774</v>
      </c>
      <c r="F11" s="6">
        <f>C11+D11+E11</f>
        <v>7034</v>
      </c>
      <c r="G11" s="2">
        <v>3658</v>
      </c>
      <c r="H11" s="2">
        <v>988</v>
      </c>
      <c r="I11" s="2">
        <v>2388</v>
      </c>
      <c r="J11" s="2"/>
      <c r="K11" s="2"/>
      <c r="L11" s="6">
        <f>SUM(G11:K11)</f>
        <v>7034</v>
      </c>
    </row>
    <row r="12" spans="1:13" ht="18" customHeight="1" x14ac:dyDescent="0.2">
      <c r="A12" s="1">
        <v>4</v>
      </c>
      <c r="B12" s="2" t="s">
        <v>153</v>
      </c>
      <c r="C12" s="2">
        <v>2942</v>
      </c>
      <c r="D12" s="2">
        <v>62121</v>
      </c>
      <c r="E12" s="2">
        <v>20598</v>
      </c>
      <c r="F12" s="6">
        <f>C12+D12+E12</f>
        <v>85661</v>
      </c>
      <c r="G12" s="2">
        <v>47676</v>
      </c>
      <c r="H12" s="2">
        <v>12484</v>
      </c>
      <c r="I12" s="2">
        <v>9635</v>
      </c>
      <c r="J12" s="2">
        <v>14492</v>
      </c>
      <c r="K12" s="2">
        <v>1374</v>
      </c>
      <c r="L12" s="6">
        <f>SUM(G12:K12)</f>
        <v>85661</v>
      </c>
    </row>
    <row r="13" spans="1:13" ht="18" customHeight="1" x14ac:dyDescent="0.2">
      <c r="A13" s="291" t="s">
        <v>330</v>
      </c>
      <c r="B13" s="272"/>
      <c r="C13" s="6">
        <f>SUM(C9:C12)</f>
        <v>44756</v>
      </c>
      <c r="D13" s="6">
        <f t="shared" ref="D13:J13" si="0">SUM(D9:D12)</f>
        <v>169761</v>
      </c>
      <c r="E13" s="6">
        <f>SUM(E9:E12)</f>
        <v>37551</v>
      </c>
      <c r="F13" s="6">
        <f>C13+D13+E13</f>
        <v>252068</v>
      </c>
      <c r="G13" s="6">
        <f t="shared" si="0"/>
        <v>138703</v>
      </c>
      <c r="H13" s="6">
        <f t="shared" si="0"/>
        <v>36825</v>
      </c>
      <c r="I13" s="6">
        <f t="shared" si="0"/>
        <v>60535</v>
      </c>
      <c r="J13" s="6">
        <f t="shared" si="0"/>
        <v>14492</v>
      </c>
      <c r="K13" s="6">
        <f>SUM(K9:K12)</f>
        <v>1513</v>
      </c>
      <c r="L13" s="6">
        <f>SUM(G13:K13)</f>
        <v>252068</v>
      </c>
    </row>
    <row r="16" spans="1:13" x14ac:dyDescent="0.2">
      <c r="C16" s="49"/>
    </row>
  </sheetData>
  <mergeCells count="1">
    <mergeCell ref="A13:B1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&amp;C13. melléklet az 5/2016. (V. 27.)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Layout" workbookViewId="0">
      <selection activeCell="F13" sqref="F13"/>
    </sheetView>
  </sheetViews>
  <sheetFormatPr defaultRowHeight="15" x14ac:dyDescent="0.25"/>
  <cols>
    <col min="1" max="1" width="47.140625" style="181" customWidth="1"/>
    <col min="2" max="2" width="13.140625" style="181" customWidth="1"/>
    <col min="3" max="3" width="13.7109375" style="181" customWidth="1"/>
    <col min="4" max="4" width="11.140625" style="181" customWidth="1"/>
    <col min="5" max="5" width="11.5703125" style="181" customWidth="1"/>
    <col min="6" max="6" width="12.42578125" style="181" customWidth="1"/>
    <col min="7" max="7" width="13.5703125" style="181" customWidth="1"/>
    <col min="8" max="16384" width="9.140625" style="181"/>
  </cols>
  <sheetData>
    <row r="1" spans="1:7" x14ac:dyDescent="0.25">
      <c r="A1" s="376" t="s">
        <v>665</v>
      </c>
      <c r="B1" s="376"/>
      <c r="C1" s="376"/>
      <c r="D1" s="376"/>
      <c r="E1" s="376"/>
      <c r="F1" s="376"/>
      <c r="G1" s="376"/>
    </row>
    <row r="3" spans="1:7" x14ac:dyDescent="0.25">
      <c r="G3" s="182" t="s">
        <v>429</v>
      </c>
    </row>
    <row r="4" spans="1:7" ht="30" x14ac:dyDescent="0.25">
      <c r="A4" s="183" t="s">
        <v>2</v>
      </c>
      <c r="B4" s="184" t="s">
        <v>228</v>
      </c>
      <c r="C4" s="185" t="s">
        <v>153</v>
      </c>
      <c r="D4" s="186" t="s">
        <v>430</v>
      </c>
      <c r="E4" s="185" t="s">
        <v>341</v>
      </c>
      <c r="F4" s="187" t="s">
        <v>207</v>
      </c>
      <c r="G4" s="186" t="s">
        <v>137</v>
      </c>
    </row>
    <row r="5" spans="1:7" x14ac:dyDescent="0.25">
      <c r="A5" s="188" t="s">
        <v>431</v>
      </c>
      <c r="B5" s="189">
        <v>559974</v>
      </c>
      <c r="C5" s="189">
        <v>6</v>
      </c>
      <c r="D5" s="189">
        <v>2105</v>
      </c>
      <c r="E5" s="189">
        <v>460</v>
      </c>
      <c r="F5" s="189">
        <v>33674</v>
      </c>
      <c r="G5" s="189">
        <f>SUM(B5:F5)</f>
        <v>596219</v>
      </c>
    </row>
    <row r="6" spans="1:7" x14ac:dyDescent="0.25">
      <c r="A6" s="188" t="s">
        <v>432</v>
      </c>
      <c r="B6" s="189">
        <v>372549</v>
      </c>
      <c r="C6" s="189">
        <v>71397</v>
      </c>
      <c r="D6" s="189">
        <v>67273</v>
      </c>
      <c r="E6" s="189">
        <v>7035</v>
      </c>
      <c r="F6" s="189">
        <v>92104</v>
      </c>
      <c r="G6" s="189">
        <f t="shared" ref="G6:G23" si="0">SUM(B6:F6)</f>
        <v>610358</v>
      </c>
    </row>
    <row r="7" spans="1:7" x14ac:dyDescent="0.25">
      <c r="A7" s="190" t="s">
        <v>433</v>
      </c>
      <c r="B7" s="189">
        <f>B5-B6</f>
        <v>187425</v>
      </c>
      <c r="C7" s="189">
        <f>C5-C6</f>
        <v>-71391</v>
      </c>
      <c r="D7" s="189">
        <f>D5-D6</f>
        <v>-65168</v>
      </c>
      <c r="E7" s="189">
        <f t="shared" ref="E7:F7" si="1">E5-E6</f>
        <v>-6575</v>
      </c>
      <c r="F7" s="189">
        <f t="shared" si="1"/>
        <v>-58430</v>
      </c>
      <c r="G7" s="189">
        <f t="shared" si="0"/>
        <v>-14139</v>
      </c>
    </row>
    <row r="8" spans="1:7" x14ac:dyDescent="0.25">
      <c r="A8" s="188" t="s">
        <v>434</v>
      </c>
      <c r="B8" s="189">
        <v>69866</v>
      </c>
      <c r="C8" s="189">
        <v>72369</v>
      </c>
      <c r="D8" s="189">
        <v>65433</v>
      </c>
      <c r="E8" s="189">
        <v>6722</v>
      </c>
      <c r="F8" s="189">
        <v>59151</v>
      </c>
      <c r="G8" s="189">
        <f t="shared" si="0"/>
        <v>273541</v>
      </c>
    </row>
    <row r="9" spans="1:7" x14ac:dyDescent="0.25">
      <c r="A9" s="188" t="s">
        <v>435</v>
      </c>
      <c r="B9" s="189">
        <v>237960</v>
      </c>
      <c r="C9" s="189"/>
      <c r="D9" s="189"/>
      <c r="E9" s="189"/>
      <c r="F9" s="189"/>
      <c r="G9" s="189">
        <f t="shared" si="0"/>
        <v>237960</v>
      </c>
    </row>
    <row r="10" spans="1:7" x14ac:dyDescent="0.25">
      <c r="A10" s="190" t="s">
        <v>436</v>
      </c>
      <c r="B10" s="189">
        <f>B8-B9</f>
        <v>-168094</v>
      </c>
      <c r="C10" s="189">
        <f>C8-C9</f>
        <v>72369</v>
      </c>
      <c r="D10" s="189">
        <f>D8-D9</f>
        <v>65433</v>
      </c>
      <c r="E10" s="189">
        <f t="shared" ref="E10:F10" si="2">E8-E9</f>
        <v>6722</v>
      </c>
      <c r="F10" s="189">
        <f t="shared" si="2"/>
        <v>59151</v>
      </c>
      <c r="G10" s="189">
        <f t="shared" si="0"/>
        <v>35581</v>
      </c>
    </row>
    <row r="11" spans="1:7" x14ac:dyDescent="0.25">
      <c r="A11" s="190" t="s">
        <v>437</v>
      </c>
      <c r="B11" s="189">
        <f>+B7+B10</f>
        <v>19331</v>
      </c>
      <c r="C11" s="189">
        <f>+C7+C10</f>
        <v>978</v>
      </c>
      <c r="D11" s="189">
        <f>+D7+D10</f>
        <v>265</v>
      </c>
      <c r="E11" s="189">
        <f t="shared" ref="E11:F11" si="3">+E7+E10</f>
        <v>147</v>
      </c>
      <c r="F11" s="189">
        <f t="shared" si="3"/>
        <v>721</v>
      </c>
      <c r="G11" s="189">
        <f t="shared" si="0"/>
        <v>21442</v>
      </c>
    </row>
    <row r="12" spans="1:7" x14ac:dyDescent="0.25">
      <c r="A12" s="188" t="s">
        <v>438</v>
      </c>
      <c r="B12" s="189"/>
      <c r="C12" s="189"/>
      <c r="D12" s="189"/>
      <c r="E12" s="189"/>
      <c r="F12" s="189"/>
      <c r="G12" s="189">
        <f t="shared" si="0"/>
        <v>0</v>
      </c>
    </row>
    <row r="13" spans="1:7" x14ac:dyDescent="0.25">
      <c r="A13" s="188" t="s">
        <v>439</v>
      </c>
      <c r="B13" s="189"/>
      <c r="C13" s="189"/>
      <c r="D13" s="189"/>
      <c r="E13" s="189"/>
      <c r="F13" s="189"/>
      <c r="G13" s="189">
        <f t="shared" si="0"/>
        <v>0</v>
      </c>
    </row>
    <row r="14" spans="1:7" x14ac:dyDescent="0.25">
      <c r="A14" s="190" t="s">
        <v>440</v>
      </c>
      <c r="B14" s="189"/>
      <c r="C14" s="189"/>
      <c r="D14" s="189"/>
      <c r="E14" s="189"/>
      <c r="F14" s="189"/>
      <c r="G14" s="189">
        <f t="shared" si="0"/>
        <v>0</v>
      </c>
    </row>
    <row r="15" spans="1:7" x14ac:dyDescent="0.25">
      <c r="A15" s="188" t="s">
        <v>441</v>
      </c>
      <c r="B15" s="189"/>
      <c r="C15" s="189"/>
      <c r="D15" s="189"/>
      <c r="E15" s="189"/>
      <c r="F15" s="189"/>
      <c r="G15" s="189">
        <f t="shared" si="0"/>
        <v>0</v>
      </c>
    </row>
    <row r="16" spans="1:7" x14ac:dyDescent="0.25">
      <c r="A16" s="188" t="s">
        <v>442</v>
      </c>
      <c r="B16" s="189"/>
      <c r="C16" s="189"/>
      <c r="D16" s="189"/>
      <c r="E16" s="189"/>
      <c r="F16" s="189"/>
      <c r="G16" s="189">
        <f t="shared" si="0"/>
        <v>0</v>
      </c>
    </row>
    <row r="17" spans="1:7" x14ac:dyDescent="0.25">
      <c r="A17" s="190" t="s">
        <v>443</v>
      </c>
      <c r="B17" s="189"/>
      <c r="C17" s="189"/>
      <c r="D17" s="189"/>
      <c r="E17" s="189"/>
      <c r="F17" s="189"/>
      <c r="G17" s="189">
        <f t="shared" si="0"/>
        <v>0</v>
      </c>
    </row>
    <row r="18" spans="1:7" x14ac:dyDescent="0.25">
      <c r="A18" s="190" t="s">
        <v>444</v>
      </c>
      <c r="B18" s="189"/>
      <c r="C18" s="189"/>
      <c r="D18" s="189"/>
      <c r="E18" s="189"/>
      <c r="F18" s="189"/>
      <c r="G18" s="189">
        <f t="shared" si="0"/>
        <v>0</v>
      </c>
    </row>
    <row r="19" spans="1:7" x14ac:dyDescent="0.25">
      <c r="A19" s="190" t="s">
        <v>445</v>
      </c>
      <c r="B19" s="189">
        <f>B11</f>
        <v>19331</v>
      </c>
      <c r="C19" s="189">
        <f>C11</f>
        <v>978</v>
      </c>
      <c r="D19" s="189">
        <f t="shared" ref="D19:F19" si="4">D11</f>
        <v>265</v>
      </c>
      <c r="E19" s="189">
        <f t="shared" si="4"/>
        <v>147</v>
      </c>
      <c r="F19" s="189">
        <f t="shared" si="4"/>
        <v>721</v>
      </c>
      <c r="G19" s="189">
        <f t="shared" si="0"/>
        <v>21442</v>
      </c>
    </row>
    <row r="20" spans="1:7" ht="30" x14ac:dyDescent="0.25">
      <c r="A20" s="191" t="s">
        <v>446</v>
      </c>
      <c r="B20" s="189"/>
      <c r="C20" s="189"/>
      <c r="D20" s="189"/>
      <c r="E20" s="189"/>
      <c r="F20" s="189"/>
      <c r="G20" s="189">
        <f t="shared" si="0"/>
        <v>0</v>
      </c>
    </row>
    <row r="21" spans="1:7" x14ac:dyDescent="0.25">
      <c r="A21" s="190" t="s">
        <v>447</v>
      </c>
      <c r="B21" s="189">
        <f>B19-B20</f>
        <v>19331</v>
      </c>
      <c r="C21" s="189">
        <f>C19</f>
        <v>978</v>
      </c>
      <c r="D21" s="189">
        <f t="shared" ref="D21:F21" si="5">D19</f>
        <v>265</v>
      </c>
      <c r="E21" s="189">
        <f t="shared" si="5"/>
        <v>147</v>
      </c>
      <c r="F21" s="189">
        <f t="shared" si="5"/>
        <v>721</v>
      </c>
      <c r="G21" s="189">
        <f t="shared" si="0"/>
        <v>21442</v>
      </c>
    </row>
    <row r="22" spans="1:7" ht="30" x14ac:dyDescent="0.25">
      <c r="A22" s="191" t="s">
        <v>448</v>
      </c>
      <c r="B22" s="189"/>
      <c r="C22" s="189"/>
      <c r="D22" s="189"/>
      <c r="E22" s="189"/>
      <c r="F22" s="189"/>
      <c r="G22" s="189">
        <f t="shared" si="0"/>
        <v>0</v>
      </c>
    </row>
    <row r="23" spans="1:7" ht="30" x14ac:dyDescent="0.25">
      <c r="A23" s="191" t="s">
        <v>449</v>
      </c>
      <c r="B23" s="189"/>
      <c r="C23" s="189"/>
      <c r="D23" s="189"/>
      <c r="E23" s="189"/>
      <c r="F23" s="189"/>
      <c r="G23" s="189">
        <f t="shared" si="0"/>
        <v>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&amp;C14.melléklet az 5/2016. (V. 27.)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view="pageLayout" workbookViewId="0">
      <selection activeCell="B50" sqref="B50"/>
    </sheetView>
  </sheetViews>
  <sheetFormatPr defaultRowHeight="15" x14ac:dyDescent="0.25"/>
  <cols>
    <col min="1" max="1" width="28.85546875" style="181" customWidth="1"/>
    <col min="2" max="3" width="10.85546875" style="181" bestFit="1" customWidth="1"/>
    <col min="4" max="11" width="9.28515625" style="181" bestFit="1" customWidth="1"/>
    <col min="12" max="13" width="10.85546875" style="181" bestFit="1" customWidth="1"/>
    <col min="14" max="16384" width="9.140625" style="181"/>
  </cols>
  <sheetData>
    <row r="1" spans="1:13" x14ac:dyDescent="0.25">
      <c r="A1" s="192" t="s">
        <v>666</v>
      </c>
      <c r="B1" s="192"/>
      <c r="C1" s="192"/>
      <c r="D1" s="192"/>
      <c r="E1" s="192"/>
      <c r="F1" s="192"/>
      <c r="G1" s="192"/>
      <c r="H1" s="193"/>
      <c r="I1" s="193"/>
      <c r="J1" s="193"/>
      <c r="K1" s="193"/>
      <c r="L1" s="193"/>
      <c r="M1" s="193"/>
    </row>
    <row r="2" spans="1:13" x14ac:dyDescent="0.25">
      <c r="A2" s="192"/>
      <c r="B2" s="192"/>
      <c r="C2" s="192"/>
      <c r="D2" s="192"/>
      <c r="E2" s="192"/>
      <c r="F2" s="192"/>
      <c r="G2" s="192"/>
      <c r="H2" s="193"/>
      <c r="I2" s="193"/>
      <c r="J2" s="193"/>
      <c r="K2" s="193"/>
      <c r="L2" s="193"/>
      <c r="M2" s="193"/>
    </row>
    <row r="3" spans="1:13" x14ac:dyDescent="0.25">
      <c r="A3" s="194"/>
      <c r="B3" s="194"/>
      <c r="C3" s="194"/>
      <c r="D3" s="194"/>
      <c r="E3" s="194"/>
      <c r="F3" s="194"/>
      <c r="M3" s="181" t="s">
        <v>429</v>
      </c>
    </row>
    <row r="4" spans="1:13" x14ac:dyDescent="0.25">
      <c r="A4" s="378" t="s">
        <v>2</v>
      </c>
      <c r="B4" s="380" t="s">
        <v>228</v>
      </c>
      <c r="C4" s="380"/>
      <c r="D4" s="380" t="s">
        <v>450</v>
      </c>
      <c r="E4" s="380"/>
      <c r="F4" s="380" t="s">
        <v>430</v>
      </c>
      <c r="G4" s="380"/>
      <c r="H4" s="188" t="s">
        <v>207</v>
      </c>
      <c r="I4" s="188"/>
      <c r="J4" s="381" t="s">
        <v>341</v>
      </c>
      <c r="K4" s="381"/>
      <c r="L4" s="377" t="s">
        <v>137</v>
      </c>
      <c r="M4" s="377"/>
    </row>
    <row r="5" spans="1:13" x14ac:dyDescent="0.25">
      <c r="A5" s="379"/>
      <c r="B5" s="183" t="s">
        <v>451</v>
      </c>
      <c r="C5" s="183" t="s">
        <v>452</v>
      </c>
      <c r="D5" s="183" t="s">
        <v>451</v>
      </c>
      <c r="E5" s="183" t="s">
        <v>452</v>
      </c>
      <c r="F5" s="183" t="s">
        <v>451</v>
      </c>
      <c r="G5" s="183" t="s">
        <v>452</v>
      </c>
      <c r="H5" s="183" t="s">
        <v>451</v>
      </c>
      <c r="I5" s="183" t="s">
        <v>452</v>
      </c>
      <c r="J5" s="183" t="s">
        <v>451</v>
      </c>
      <c r="K5" s="183" t="s">
        <v>452</v>
      </c>
      <c r="L5" s="183" t="s">
        <v>451</v>
      </c>
      <c r="M5" s="183" t="s">
        <v>452</v>
      </c>
    </row>
    <row r="6" spans="1:13" x14ac:dyDescent="0.25">
      <c r="A6" s="195" t="s">
        <v>453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 x14ac:dyDescent="0.25">
      <c r="A7" s="188" t="s">
        <v>454</v>
      </c>
      <c r="B7" s="189">
        <v>22806</v>
      </c>
      <c r="C7" s="189">
        <v>19959</v>
      </c>
      <c r="D7" s="189"/>
      <c r="E7" s="189"/>
      <c r="F7" s="189"/>
      <c r="G7" s="189"/>
      <c r="H7" s="189"/>
      <c r="I7" s="189"/>
      <c r="J7" s="189"/>
      <c r="K7" s="189"/>
      <c r="L7" s="189">
        <f>B7+D7+F7+H7+J7</f>
        <v>22806</v>
      </c>
      <c r="M7" s="189">
        <f>C7+E7+G7+I7+K7</f>
        <v>19959</v>
      </c>
    </row>
    <row r="8" spans="1:13" x14ac:dyDescent="0.25">
      <c r="A8" s="188" t="s">
        <v>455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x14ac:dyDescent="0.25">
      <c r="A9" s="190" t="s">
        <v>456</v>
      </c>
      <c r="B9" s="189">
        <f>SUM(B7:B8)</f>
        <v>22806</v>
      </c>
      <c r="C9" s="189">
        <f t="shared" ref="C9:M9" si="0">SUM(C7:C8)</f>
        <v>19959</v>
      </c>
      <c r="D9" s="189">
        <f t="shared" si="0"/>
        <v>0</v>
      </c>
      <c r="E9" s="189">
        <f t="shared" si="0"/>
        <v>0</v>
      </c>
      <c r="F9" s="189">
        <f t="shared" si="0"/>
        <v>0</v>
      </c>
      <c r="G9" s="189">
        <f t="shared" si="0"/>
        <v>0</v>
      </c>
      <c r="H9" s="189">
        <f t="shared" si="0"/>
        <v>0</v>
      </c>
      <c r="I9" s="189">
        <f t="shared" si="0"/>
        <v>0</v>
      </c>
      <c r="J9" s="189">
        <f t="shared" si="0"/>
        <v>0</v>
      </c>
      <c r="K9" s="189">
        <f t="shared" si="0"/>
        <v>0</v>
      </c>
      <c r="L9" s="189">
        <f t="shared" si="0"/>
        <v>22806</v>
      </c>
      <c r="M9" s="189">
        <f t="shared" si="0"/>
        <v>19959</v>
      </c>
    </row>
    <row r="10" spans="1:13" x14ac:dyDescent="0.25">
      <c r="A10" s="188" t="s">
        <v>457</v>
      </c>
      <c r="B10" s="189">
        <v>3028016</v>
      </c>
      <c r="C10" s="189">
        <v>3014526</v>
      </c>
      <c r="D10" s="189"/>
      <c r="E10" s="189"/>
      <c r="F10" s="189"/>
      <c r="G10" s="189"/>
      <c r="H10" s="189"/>
      <c r="I10" s="189"/>
      <c r="J10" s="189"/>
      <c r="K10" s="189"/>
      <c r="L10" s="189">
        <f>B10+D10+F10+H10+J10</f>
        <v>3028016</v>
      </c>
      <c r="M10" s="189">
        <f>C10+E10+G10+I10+K10</f>
        <v>3014526</v>
      </c>
    </row>
    <row r="11" spans="1:13" x14ac:dyDescent="0.25">
      <c r="A11" s="188" t="s">
        <v>458</v>
      </c>
      <c r="B11" s="189">
        <v>59964</v>
      </c>
      <c r="C11" s="189">
        <v>49196</v>
      </c>
      <c r="D11" s="189">
        <v>210</v>
      </c>
      <c r="E11" s="189">
        <v>1103</v>
      </c>
      <c r="F11" s="189">
        <v>72</v>
      </c>
      <c r="G11" s="189">
        <v>127</v>
      </c>
      <c r="H11" s="189">
        <v>228</v>
      </c>
      <c r="I11" s="189">
        <v>229</v>
      </c>
      <c r="J11" s="189">
        <v>11</v>
      </c>
      <c r="K11" s="189">
        <v>9</v>
      </c>
      <c r="L11" s="189">
        <f t="shared" ref="L11:M15" si="1">B11+D11+F11+H11+J11</f>
        <v>60485</v>
      </c>
      <c r="M11" s="189">
        <f t="shared" si="1"/>
        <v>50664</v>
      </c>
    </row>
    <row r="12" spans="1:13" x14ac:dyDescent="0.25">
      <c r="A12" s="188" t="s">
        <v>459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>
        <f t="shared" si="1"/>
        <v>0</v>
      </c>
      <c r="M12" s="189">
        <f t="shared" si="1"/>
        <v>0</v>
      </c>
    </row>
    <row r="13" spans="1:13" x14ac:dyDescent="0.25">
      <c r="A13" s="188" t="s">
        <v>460</v>
      </c>
      <c r="B13" s="189">
        <v>17641</v>
      </c>
      <c r="C13" s="189">
        <v>120</v>
      </c>
      <c r="D13" s="189"/>
      <c r="E13" s="189"/>
      <c r="F13" s="189"/>
      <c r="G13" s="189"/>
      <c r="H13" s="189"/>
      <c r="I13" s="189"/>
      <c r="J13" s="189"/>
      <c r="K13" s="189"/>
      <c r="L13" s="189">
        <f t="shared" si="1"/>
        <v>17641</v>
      </c>
      <c r="M13" s="189">
        <f t="shared" si="1"/>
        <v>120</v>
      </c>
    </row>
    <row r="14" spans="1:13" x14ac:dyDescent="0.25">
      <c r="A14" s="190" t="s">
        <v>461</v>
      </c>
      <c r="B14" s="189">
        <f>SUM(B10:B13)</f>
        <v>3105621</v>
      </c>
      <c r="C14" s="189">
        <f t="shared" ref="C14:M14" si="2">SUM(C10:C13)</f>
        <v>3063842</v>
      </c>
      <c r="D14" s="189">
        <f t="shared" si="2"/>
        <v>210</v>
      </c>
      <c r="E14" s="189">
        <f t="shared" si="2"/>
        <v>1103</v>
      </c>
      <c r="F14" s="189">
        <f t="shared" si="2"/>
        <v>72</v>
      </c>
      <c r="G14" s="189">
        <f t="shared" si="2"/>
        <v>127</v>
      </c>
      <c r="H14" s="189">
        <f t="shared" si="2"/>
        <v>228</v>
      </c>
      <c r="I14" s="189">
        <f t="shared" si="2"/>
        <v>229</v>
      </c>
      <c r="J14" s="189">
        <f t="shared" si="2"/>
        <v>11</v>
      </c>
      <c r="K14" s="189">
        <f t="shared" si="2"/>
        <v>9</v>
      </c>
      <c r="L14" s="189">
        <f t="shared" si="2"/>
        <v>3106142</v>
      </c>
      <c r="M14" s="189">
        <f t="shared" si="2"/>
        <v>3065310</v>
      </c>
    </row>
    <row r="15" spans="1:13" x14ac:dyDescent="0.25">
      <c r="A15" s="188" t="s">
        <v>462</v>
      </c>
      <c r="B15" s="189">
        <v>81704</v>
      </c>
      <c r="C15" s="189">
        <v>81704</v>
      </c>
      <c r="D15" s="189"/>
      <c r="E15" s="189"/>
      <c r="F15" s="189"/>
      <c r="G15" s="189"/>
      <c r="H15" s="189"/>
      <c r="I15" s="189"/>
      <c r="J15" s="189"/>
      <c r="K15" s="189"/>
      <c r="L15" s="189">
        <f t="shared" si="1"/>
        <v>81704</v>
      </c>
      <c r="M15" s="189">
        <f t="shared" si="1"/>
        <v>81704</v>
      </c>
    </row>
    <row r="16" spans="1:13" x14ac:dyDescent="0.25">
      <c r="A16" s="188" t="s">
        <v>463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ht="30" x14ac:dyDescent="0.25">
      <c r="A17" s="191" t="s">
        <v>464</v>
      </c>
      <c r="B17" s="189">
        <f>SUM(B15:B16)</f>
        <v>81704</v>
      </c>
      <c r="C17" s="189">
        <f t="shared" ref="C17:M17" si="3">SUM(C15:C16)</f>
        <v>81704</v>
      </c>
      <c r="D17" s="189">
        <f t="shared" si="3"/>
        <v>0</v>
      </c>
      <c r="E17" s="189">
        <f t="shared" si="3"/>
        <v>0</v>
      </c>
      <c r="F17" s="189">
        <f t="shared" si="3"/>
        <v>0</v>
      </c>
      <c r="G17" s="189">
        <f t="shared" si="3"/>
        <v>0</v>
      </c>
      <c r="H17" s="189">
        <f t="shared" si="3"/>
        <v>0</v>
      </c>
      <c r="I17" s="189">
        <f t="shared" si="3"/>
        <v>0</v>
      </c>
      <c r="J17" s="189">
        <f t="shared" si="3"/>
        <v>0</v>
      </c>
      <c r="K17" s="189">
        <f t="shared" si="3"/>
        <v>0</v>
      </c>
      <c r="L17" s="189">
        <f t="shared" si="3"/>
        <v>81704</v>
      </c>
      <c r="M17" s="189">
        <f t="shared" si="3"/>
        <v>81704</v>
      </c>
    </row>
    <row r="18" spans="1:13" ht="45" x14ac:dyDescent="0.25">
      <c r="A18" s="191" t="s">
        <v>465</v>
      </c>
      <c r="B18" s="189">
        <v>331606</v>
      </c>
      <c r="C18" s="189">
        <v>293703</v>
      </c>
      <c r="D18" s="189"/>
      <c r="E18" s="189"/>
      <c r="F18" s="189"/>
      <c r="G18" s="189"/>
      <c r="H18" s="189"/>
      <c r="I18" s="189"/>
      <c r="J18" s="189"/>
      <c r="K18" s="189"/>
      <c r="L18" s="189">
        <f t="shared" ref="L18:M20" si="4">B18+D18+F18+H18+J18</f>
        <v>331606</v>
      </c>
      <c r="M18" s="189">
        <f t="shared" si="4"/>
        <v>293703</v>
      </c>
    </row>
    <row r="19" spans="1:13" ht="30" x14ac:dyDescent="0.25">
      <c r="A19" s="191" t="s">
        <v>466</v>
      </c>
      <c r="B19" s="197">
        <f>B9+B14+B17+B18</f>
        <v>3541737</v>
      </c>
      <c r="C19" s="197">
        <f>C9+C14+C17+C18</f>
        <v>3459208</v>
      </c>
      <c r="D19" s="197">
        <f t="shared" ref="D19:M19" si="5">D9+D14+D17+D18</f>
        <v>210</v>
      </c>
      <c r="E19" s="197">
        <f t="shared" si="5"/>
        <v>1103</v>
      </c>
      <c r="F19" s="197">
        <f t="shared" si="5"/>
        <v>72</v>
      </c>
      <c r="G19" s="197">
        <f t="shared" si="5"/>
        <v>127</v>
      </c>
      <c r="H19" s="197">
        <f t="shared" si="5"/>
        <v>228</v>
      </c>
      <c r="I19" s="197">
        <f t="shared" si="5"/>
        <v>229</v>
      </c>
      <c r="J19" s="197">
        <f t="shared" si="5"/>
        <v>11</v>
      </c>
      <c r="K19" s="197">
        <f t="shared" si="5"/>
        <v>9</v>
      </c>
      <c r="L19" s="197">
        <f t="shared" si="5"/>
        <v>3542258</v>
      </c>
      <c r="M19" s="197">
        <f t="shared" si="5"/>
        <v>3460676</v>
      </c>
    </row>
    <row r="20" spans="1:13" x14ac:dyDescent="0.25">
      <c r="A20" s="191" t="s">
        <v>467</v>
      </c>
      <c r="B20" s="189">
        <v>11333</v>
      </c>
      <c r="C20" s="189">
        <v>12000</v>
      </c>
      <c r="D20" s="189"/>
      <c r="E20" s="189"/>
      <c r="F20" s="189"/>
      <c r="G20" s="189"/>
      <c r="H20" s="189"/>
      <c r="I20" s="189"/>
      <c r="J20" s="189"/>
      <c r="K20" s="189"/>
      <c r="L20" s="189">
        <f t="shared" si="4"/>
        <v>11333</v>
      </c>
      <c r="M20" s="189">
        <f t="shared" si="4"/>
        <v>12000</v>
      </c>
    </row>
    <row r="21" spans="1:13" x14ac:dyDescent="0.25">
      <c r="A21" s="191" t="s">
        <v>468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30" x14ac:dyDescent="0.25">
      <c r="A22" s="191" t="s">
        <v>469</v>
      </c>
      <c r="B22" s="197">
        <f>SUM(B20:B21)</f>
        <v>11333</v>
      </c>
      <c r="C22" s="197">
        <f t="shared" ref="C22:M22" si="6">SUM(C20:C21)</f>
        <v>12000</v>
      </c>
      <c r="D22" s="197">
        <f t="shared" si="6"/>
        <v>0</v>
      </c>
      <c r="E22" s="197">
        <f t="shared" si="6"/>
        <v>0</v>
      </c>
      <c r="F22" s="197">
        <f t="shared" si="6"/>
        <v>0</v>
      </c>
      <c r="G22" s="197">
        <f t="shared" si="6"/>
        <v>0</v>
      </c>
      <c r="H22" s="197">
        <f t="shared" si="6"/>
        <v>0</v>
      </c>
      <c r="I22" s="197">
        <f t="shared" si="6"/>
        <v>0</v>
      </c>
      <c r="J22" s="197">
        <f t="shared" si="6"/>
        <v>0</v>
      </c>
      <c r="K22" s="197">
        <f t="shared" si="6"/>
        <v>0</v>
      </c>
      <c r="L22" s="197">
        <f t="shared" si="6"/>
        <v>11333</v>
      </c>
      <c r="M22" s="197">
        <f t="shared" si="6"/>
        <v>12000</v>
      </c>
    </row>
    <row r="23" spans="1:13" x14ac:dyDescent="0.25">
      <c r="A23" s="198" t="s">
        <v>470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x14ac:dyDescent="0.25">
      <c r="A24" s="199" t="s">
        <v>471</v>
      </c>
      <c r="B24" s="189">
        <v>140</v>
      </c>
      <c r="C24" s="189">
        <v>318</v>
      </c>
      <c r="D24" s="189">
        <v>33</v>
      </c>
      <c r="E24" s="189">
        <v>94</v>
      </c>
      <c r="F24" s="189">
        <v>72</v>
      </c>
      <c r="G24" s="189">
        <v>1</v>
      </c>
      <c r="H24" s="189">
        <v>85</v>
      </c>
      <c r="I24" s="189">
        <v>60</v>
      </c>
      <c r="J24" s="189">
        <v>28</v>
      </c>
      <c r="K24" s="189">
        <v>20</v>
      </c>
      <c r="L24" s="189">
        <f t="shared" ref="L24:M26" si="7">B24+D24+F24+H24+J24</f>
        <v>358</v>
      </c>
      <c r="M24" s="189">
        <f t="shared" si="7"/>
        <v>493</v>
      </c>
    </row>
    <row r="25" spans="1:13" x14ac:dyDescent="0.25">
      <c r="A25" s="199" t="s">
        <v>472</v>
      </c>
      <c r="B25" s="189">
        <v>34727</v>
      </c>
      <c r="C25" s="189">
        <v>49896</v>
      </c>
      <c r="D25" s="189">
        <v>1141</v>
      </c>
      <c r="E25" s="189">
        <v>245</v>
      </c>
      <c r="F25" s="189">
        <v>325</v>
      </c>
      <c r="G25" s="189">
        <v>24</v>
      </c>
      <c r="H25" s="189">
        <v>114</v>
      </c>
      <c r="I25" s="189">
        <v>362</v>
      </c>
      <c r="J25" s="189">
        <v>50</v>
      </c>
      <c r="K25" s="189">
        <v>91</v>
      </c>
      <c r="L25" s="189">
        <f t="shared" si="7"/>
        <v>36357</v>
      </c>
      <c r="M25" s="189">
        <f t="shared" si="7"/>
        <v>50618</v>
      </c>
    </row>
    <row r="26" spans="1:13" x14ac:dyDescent="0.25">
      <c r="A26" s="199" t="s">
        <v>473</v>
      </c>
      <c r="B26" s="189">
        <v>1398</v>
      </c>
      <c r="C26" s="189">
        <v>1101</v>
      </c>
      <c r="D26" s="189"/>
      <c r="E26" s="189"/>
      <c r="F26" s="189"/>
      <c r="G26" s="189"/>
      <c r="H26" s="189"/>
      <c r="I26" s="189"/>
      <c r="J26" s="189"/>
      <c r="K26" s="189"/>
      <c r="L26" s="189">
        <f t="shared" si="7"/>
        <v>1398</v>
      </c>
      <c r="M26" s="189">
        <f t="shared" si="7"/>
        <v>1101</v>
      </c>
    </row>
    <row r="27" spans="1:13" x14ac:dyDescent="0.25">
      <c r="A27" s="191" t="s">
        <v>474</v>
      </c>
      <c r="B27" s="197">
        <f>SUM(B23:B26)</f>
        <v>36265</v>
      </c>
      <c r="C27" s="197">
        <f>SUM(C24:C26)</f>
        <v>51315</v>
      </c>
      <c r="D27" s="197">
        <f t="shared" ref="D27:M27" si="8">SUM(D24:D26)</f>
        <v>1174</v>
      </c>
      <c r="E27" s="197">
        <f t="shared" si="8"/>
        <v>339</v>
      </c>
      <c r="F27" s="197">
        <f t="shared" si="8"/>
        <v>397</v>
      </c>
      <c r="G27" s="197">
        <f t="shared" si="8"/>
        <v>25</v>
      </c>
      <c r="H27" s="197">
        <f t="shared" si="8"/>
        <v>199</v>
      </c>
      <c r="I27" s="197">
        <f t="shared" si="8"/>
        <v>422</v>
      </c>
      <c r="J27" s="197">
        <f t="shared" si="8"/>
        <v>78</v>
      </c>
      <c r="K27" s="197">
        <f t="shared" si="8"/>
        <v>111</v>
      </c>
      <c r="L27" s="197">
        <f t="shared" si="8"/>
        <v>38113</v>
      </c>
      <c r="M27" s="197">
        <f t="shared" si="8"/>
        <v>52212</v>
      </c>
    </row>
    <row r="28" spans="1:13" ht="30" x14ac:dyDescent="0.25">
      <c r="A28" s="191" t="s">
        <v>475</v>
      </c>
      <c r="B28" s="189">
        <v>23027</v>
      </c>
      <c r="C28" s="189">
        <v>47106</v>
      </c>
      <c r="D28" s="189"/>
      <c r="E28" s="189"/>
      <c r="F28" s="189">
        <v>2148</v>
      </c>
      <c r="G28" s="189">
        <v>3808</v>
      </c>
      <c r="H28" s="189">
        <v>3298</v>
      </c>
      <c r="I28" s="189">
        <v>4041</v>
      </c>
      <c r="J28" s="189">
        <v>9</v>
      </c>
      <c r="K28" s="189"/>
      <c r="L28" s="189">
        <f>B28+D28+F28+H28+J28</f>
        <v>28482</v>
      </c>
      <c r="M28" s="189">
        <f>C28+E28+G28+I28+K28</f>
        <v>54955</v>
      </c>
    </row>
    <row r="29" spans="1:13" ht="30" x14ac:dyDescent="0.25">
      <c r="A29" s="191" t="s">
        <v>476</v>
      </c>
      <c r="B29" s="189">
        <v>12568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>
        <f t="shared" ref="L29:M44" si="9">B29+D29+F29+H29+J29</f>
        <v>12568</v>
      </c>
      <c r="M29" s="189">
        <f t="shared" si="9"/>
        <v>0</v>
      </c>
    </row>
    <row r="30" spans="1:13" x14ac:dyDescent="0.25">
      <c r="A30" s="199" t="s">
        <v>477</v>
      </c>
      <c r="B30" s="189">
        <v>622</v>
      </c>
      <c r="C30" s="189">
        <v>544</v>
      </c>
      <c r="D30" s="189"/>
      <c r="E30" s="189"/>
      <c r="F30" s="189"/>
      <c r="G30" s="189"/>
      <c r="H30" s="189"/>
      <c r="I30" s="189"/>
      <c r="J30" s="189"/>
      <c r="K30" s="189"/>
      <c r="L30" s="189">
        <f t="shared" si="9"/>
        <v>622</v>
      </c>
      <c r="M30" s="189">
        <f t="shared" si="9"/>
        <v>544</v>
      </c>
    </row>
    <row r="31" spans="1:13" ht="30" x14ac:dyDescent="0.25">
      <c r="A31" s="191" t="s">
        <v>478</v>
      </c>
      <c r="B31" s="200">
        <f>SUM(B30)</f>
        <v>622</v>
      </c>
      <c r="C31" s="200">
        <f>SUM(C30)</f>
        <v>544</v>
      </c>
      <c r="D31" s="200"/>
      <c r="E31" s="200"/>
      <c r="F31" s="200"/>
      <c r="G31" s="200"/>
      <c r="H31" s="200"/>
      <c r="I31" s="200"/>
      <c r="J31" s="200"/>
      <c r="K31" s="200"/>
      <c r="L31" s="200">
        <f t="shared" si="9"/>
        <v>622</v>
      </c>
      <c r="M31" s="200">
        <f t="shared" si="9"/>
        <v>544</v>
      </c>
    </row>
    <row r="32" spans="1:13" x14ac:dyDescent="0.25">
      <c r="A32" s="191" t="s">
        <v>479</v>
      </c>
      <c r="B32" s="197">
        <f>B28+B29+B31</f>
        <v>36217</v>
      </c>
      <c r="C32" s="197">
        <f>C28+C29+C31</f>
        <v>47650</v>
      </c>
      <c r="D32" s="197">
        <f t="shared" ref="D32:K32" si="10">D28+D29+D31</f>
        <v>0</v>
      </c>
      <c r="E32" s="197">
        <f t="shared" si="10"/>
        <v>0</v>
      </c>
      <c r="F32" s="197">
        <f t="shared" si="10"/>
        <v>2148</v>
      </c>
      <c r="G32" s="197">
        <f t="shared" si="10"/>
        <v>3808</v>
      </c>
      <c r="H32" s="197">
        <f t="shared" si="10"/>
        <v>3298</v>
      </c>
      <c r="I32" s="197">
        <f t="shared" si="10"/>
        <v>4041</v>
      </c>
      <c r="J32" s="197">
        <f t="shared" si="10"/>
        <v>9</v>
      </c>
      <c r="K32" s="197">
        <f t="shared" si="10"/>
        <v>0</v>
      </c>
      <c r="L32" s="197">
        <f>B32+D32+F32+H32+J32</f>
        <v>41672</v>
      </c>
      <c r="M32" s="197">
        <f t="shared" si="9"/>
        <v>55499</v>
      </c>
    </row>
    <row r="33" spans="1:13" ht="30" x14ac:dyDescent="0.25">
      <c r="A33" s="191" t="s">
        <v>480</v>
      </c>
      <c r="B33" s="197">
        <v>7218</v>
      </c>
      <c r="C33" s="197">
        <v>0</v>
      </c>
      <c r="D33" s="197">
        <v>1760</v>
      </c>
      <c r="E33" s="197">
        <v>641</v>
      </c>
      <c r="F33" s="197">
        <v>2196</v>
      </c>
      <c r="G33" s="197">
        <v>212</v>
      </c>
      <c r="H33" s="197">
        <v>2481</v>
      </c>
      <c r="I33" s="197">
        <v>247</v>
      </c>
      <c r="J33" s="197">
        <v>205</v>
      </c>
      <c r="K33" s="197">
        <v>20</v>
      </c>
      <c r="L33" s="197">
        <f t="shared" ref="L33:M51" si="11">B33+D33+F33+H33+J33</f>
        <v>13860</v>
      </c>
      <c r="M33" s="197">
        <f t="shared" si="9"/>
        <v>1120</v>
      </c>
    </row>
    <row r="34" spans="1:13" x14ac:dyDescent="0.25">
      <c r="A34" s="191" t="s">
        <v>481</v>
      </c>
      <c r="B34" s="197"/>
      <c r="C34" s="197">
        <v>908</v>
      </c>
      <c r="D34" s="197"/>
      <c r="E34" s="197"/>
      <c r="F34" s="197"/>
      <c r="G34" s="197"/>
      <c r="H34" s="197"/>
      <c r="I34" s="197"/>
      <c r="J34" s="197"/>
      <c r="K34" s="197"/>
      <c r="L34" s="197">
        <f t="shared" si="11"/>
        <v>0</v>
      </c>
      <c r="M34" s="197">
        <f t="shared" si="9"/>
        <v>908</v>
      </c>
    </row>
    <row r="35" spans="1:13" x14ac:dyDescent="0.25">
      <c r="A35" s="191" t="s">
        <v>482</v>
      </c>
      <c r="B35" s="197">
        <f>B19+B22+B27+B32+B33</f>
        <v>3632770</v>
      </c>
      <c r="C35" s="197">
        <f>C19+C22+C27+C32+C33+C34</f>
        <v>3571081</v>
      </c>
      <c r="D35" s="197">
        <f t="shared" ref="D35:K35" si="12">D19+D22+D27+D32+D33</f>
        <v>3144</v>
      </c>
      <c r="E35" s="197">
        <f t="shared" si="12"/>
        <v>2083</v>
      </c>
      <c r="F35" s="197">
        <f t="shared" si="12"/>
        <v>4813</v>
      </c>
      <c r="G35" s="197">
        <f t="shared" si="12"/>
        <v>4172</v>
      </c>
      <c r="H35" s="197">
        <f t="shared" si="12"/>
        <v>6206</v>
      </c>
      <c r="I35" s="197">
        <f t="shared" si="12"/>
        <v>4939</v>
      </c>
      <c r="J35" s="197">
        <f t="shared" si="12"/>
        <v>303</v>
      </c>
      <c r="K35" s="197">
        <f t="shared" si="12"/>
        <v>140</v>
      </c>
      <c r="L35" s="197">
        <f t="shared" si="11"/>
        <v>3647236</v>
      </c>
      <c r="M35" s="197">
        <f t="shared" si="9"/>
        <v>3582415</v>
      </c>
    </row>
    <row r="36" spans="1:13" x14ac:dyDescent="0.25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5">
      <c r="A37" s="201" t="s">
        <v>483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ht="30" x14ac:dyDescent="0.25">
      <c r="A38" s="199" t="s">
        <v>484</v>
      </c>
      <c r="B38" s="189">
        <v>3932357</v>
      </c>
      <c r="C38" s="189">
        <v>3932357</v>
      </c>
      <c r="D38" s="189"/>
      <c r="E38" s="189"/>
      <c r="F38" s="189"/>
      <c r="G38" s="189"/>
      <c r="H38" s="189"/>
      <c r="I38" s="189"/>
      <c r="J38" s="189"/>
      <c r="K38" s="189"/>
      <c r="L38" s="189">
        <f t="shared" si="11"/>
        <v>3932357</v>
      </c>
      <c r="M38" s="189">
        <f t="shared" si="9"/>
        <v>3932357</v>
      </c>
    </row>
    <row r="39" spans="1:13" x14ac:dyDescent="0.25">
      <c r="A39" s="198" t="s">
        <v>485</v>
      </c>
      <c r="B39" s="189">
        <v>12989</v>
      </c>
      <c r="C39" s="189">
        <v>-24914</v>
      </c>
      <c r="D39" s="189"/>
      <c r="E39" s="189"/>
      <c r="F39" s="189"/>
      <c r="G39" s="189"/>
      <c r="H39" s="189"/>
      <c r="I39" s="189"/>
      <c r="J39" s="189"/>
      <c r="K39" s="189"/>
      <c r="L39" s="189">
        <f t="shared" si="11"/>
        <v>12989</v>
      </c>
      <c r="M39" s="189">
        <f t="shared" si="9"/>
        <v>-24914</v>
      </c>
    </row>
    <row r="40" spans="1:13" ht="30" x14ac:dyDescent="0.25">
      <c r="A40" s="198" t="s">
        <v>486</v>
      </c>
      <c r="B40" s="189">
        <v>166026</v>
      </c>
      <c r="C40" s="189">
        <v>166026</v>
      </c>
      <c r="D40" s="189">
        <v>63</v>
      </c>
      <c r="E40" s="189">
        <v>63</v>
      </c>
      <c r="F40" s="189">
        <v>750</v>
      </c>
      <c r="G40" s="189">
        <v>750</v>
      </c>
      <c r="H40" s="189">
        <v>1565</v>
      </c>
      <c r="I40" s="189">
        <v>1565</v>
      </c>
      <c r="J40" s="189">
        <v>103</v>
      </c>
      <c r="K40" s="189">
        <v>103</v>
      </c>
      <c r="L40" s="189">
        <f>B40+D40+F40+H40+J40</f>
        <v>168507</v>
      </c>
      <c r="M40" s="189">
        <f t="shared" si="9"/>
        <v>168507</v>
      </c>
    </row>
    <row r="41" spans="1:13" x14ac:dyDescent="0.25">
      <c r="A41" s="198" t="s">
        <v>487</v>
      </c>
      <c r="B41" s="189">
        <v>-289154</v>
      </c>
      <c r="C41" s="189">
        <v>-469142</v>
      </c>
      <c r="D41" s="189">
        <v>77</v>
      </c>
      <c r="E41" s="189">
        <v>3081</v>
      </c>
      <c r="F41" s="189">
        <v>-768</v>
      </c>
      <c r="G41" s="189">
        <v>-374</v>
      </c>
      <c r="H41" s="189">
        <v>2938</v>
      </c>
      <c r="I41" s="189">
        <v>665</v>
      </c>
      <c r="J41" s="189">
        <v>-173</v>
      </c>
      <c r="K41" s="189">
        <v>-249</v>
      </c>
      <c r="L41" s="189">
        <f t="shared" ref="L41:L42" si="13">B41+D41+F41+H41+J41</f>
        <v>-287080</v>
      </c>
      <c r="M41" s="189">
        <f t="shared" si="9"/>
        <v>-466019</v>
      </c>
    </row>
    <row r="42" spans="1:13" x14ac:dyDescent="0.25">
      <c r="A42" s="198" t="s">
        <v>488</v>
      </c>
      <c r="B42" s="189">
        <v>-210261</v>
      </c>
      <c r="C42" s="189">
        <v>-60451</v>
      </c>
      <c r="D42" s="189">
        <v>3004</v>
      </c>
      <c r="E42" s="189">
        <v>-8763</v>
      </c>
      <c r="F42" s="189">
        <v>395</v>
      </c>
      <c r="G42" s="189">
        <v>-1931</v>
      </c>
      <c r="H42" s="189">
        <v>-2274</v>
      </c>
      <c r="I42" s="189">
        <v>-2308</v>
      </c>
      <c r="J42" s="188">
        <v>-73</v>
      </c>
      <c r="K42" s="189">
        <v>-210</v>
      </c>
      <c r="L42" s="189">
        <f t="shared" si="13"/>
        <v>-209209</v>
      </c>
      <c r="M42" s="189">
        <f t="shared" si="9"/>
        <v>-73663</v>
      </c>
    </row>
    <row r="43" spans="1:13" x14ac:dyDescent="0.25">
      <c r="A43" s="191" t="s">
        <v>489</v>
      </c>
      <c r="B43" s="197">
        <f>SUM(B38:B42)</f>
        <v>3611957</v>
      </c>
      <c r="C43" s="197">
        <f>SUM(C38:C42)</f>
        <v>3543876</v>
      </c>
      <c r="D43" s="197">
        <f t="shared" ref="D43:K43" si="14">SUM(D38:D42)</f>
        <v>3144</v>
      </c>
      <c r="E43" s="197">
        <f t="shared" si="14"/>
        <v>-5619</v>
      </c>
      <c r="F43" s="197">
        <f t="shared" si="14"/>
        <v>377</v>
      </c>
      <c r="G43" s="197">
        <f t="shared" si="14"/>
        <v>-1555</v>
      </c>
      <c r="H43" s="197">
        <f t="shared" si="14"/>
        <v>2229</v>
      </c>
      <c r="I43" s="197">
        <f>SUM(I38:I42)</f>
        <v>-78</v>
      </c>
      <c r="J43" s="197">
        <f t="shared" si="14"/>
        <v>-143</v>
      </c>
      <c r="K43" s="197">
        <f t="shared" si="14"/>
        <v>-356</v>
      </c>
      <c r="L43" s="197">
        <f t="shared" si="11"/>
        <v>3617564</v>
      </c>
      <c r="M43" s="197">
        <f t="shared" si="9"/>
        <v>3536268</v>
      </c>
    </row>
    <row r="44" spans="1:13" ht="30" x14ac:dyDescent="0.25">
      <c r="A44" s="191" t="s">
        <v>490</v>
      </c>
      <c r="B44" s="189">
        <v>9198</v>
      </c>
      <c r="C44" s="189">
        <v>6504</v>
      </c>
      <c r="D44" s="189"/>
      <c r="E44" s="189"/>
      <c r="F44" s="189">
        <v>4406</v>
      </c>
      <c r="G44" s="189">
        <v>533</v>
      </c>
      <c r="H44" s="189">
        <v>3977</v>
      </c>
      <c r="I44" s="189"/>
      <c r="J44" s="189">
        <v>446</v>
      </c>
      <c r="K44" s="189">
        <v>78</v>
      </c>
      <c r="L44" s="189">
        <f t="shared" si="11"/>
        <v>18027</v>
      </c>
      <c r="M44" s="189">
        <f t="shared" si="9"/>
        <v>7115</v>
      </c>
    </row>
    <row r="45" spans="1:13" ht="45" x14ac:dyDescent="0.25">
      <c r="A45" s="191" t="s">
        <v>491</v>
      </c>
      <c r="B45" s="189">
        <v>7921</v>
      </c>
      <c r="C45" s="189">
        <v>8722</v>
      </c>
      <c r="D45" s="189"/>
      <c r="E45" s="189"/>
      <c r="F45" s="189">
        <v>30</v>
      </c>
      <c r="G45" s="189">
        <v>4</v>
      </c>
      <c r="H45" s="189"/>
      <c r="I45" s="189"/>
      <c r="J45" s="189"/>
      <c r="K45" s="189"/>
      <c r="L45" s="189">
        <f t="shared" si="11"/>
        <v>7951</v>
      </c>
      <c r="M45" s="189">
        <f t="shared" si="11"/>
        <v>8726</v>
      </c>
    </row>
    <row r="46" spans="1:13" ht="30" x14ac:dyDescent="0.25">
      <c r="A46" s="191" t="s">
        <v>492</v>
      </c>
      <c r="B46" s="189">
        <v>3694</v>
      </c>
      <c r="C46" s="189">
        <v>344</v>
      </c>
      <c r="D46" s="189"/>
      <c r="E46" s="189"/>
      <c r="F46" s="189"/>
      <c r="G46" s="189"/>
      <c r="H46" s="189"/>
      <c r="I46" s="189"/>
      <c r="J46" s="189"/>
      <c r="K46" s="189"/>
      <c r="L46" s="189">
        <f t="shared" si="11"/>
        <v>3694</v>
      </c>
      <c r="M46" s="189">
        <f t="shared" si="11"/>
        <v>344</v>
      </c>
    </row>
    <row r="47" spans="1:13" x14ac:dyDescent="0.25">
      <c r="A47" s="191" t="s">
        <v>493</v>
      </c>
      <c r="B47" s="197">
        <f>SUM(B44:B46)</f>
        <v>20813</v>
      </c>
      <c r="C47" s="197">
        <f>SUM(C44:C46)</f>
        <v>15570</v>
      </c>
      <c r="D47" s="197">
        <f t="shared" ref="D47:K47" si="15">SUM(D44:D46)</f>
        <v>0</v>
      </c>
      <c r="E47" s="197">
        <f t="shared" si="15"/>
        <v>0</v>
      </c>
      <c r="F47" s="197">
        <f t="shared" si="15"/>
        <v>4436</v>
      </c>
      <c r="G47" s="197">
        <f t="shared" si="15"/>
        <v>537</v>
      </c>
      <c r="H47" s="197">
        <f t="shared" si="15"/>
        <v>3977</v>
      </c>
      <c r="I47" s="197">
        <f t="shared" si="15"/>
        <v>0</v>
      </c>
      <c r="J47" s="197">
        <f t="shared" si="15"/>
        <v>446</v>
      </c>
      <c r="K47" s="197">
        <f t="shared" si="15"/>
        <v>78</v>
      </c>
      <c r="L47" s="197">
        <f t="shared" si="11"/>
        <v>29672</v>
      </c>
      <c r="M47" s="197">
        <f t="shared" si="11"/>
        <v>16185</v>
      </c>
    </row>
    <row r="48" spans="1:13" ht="30" x14ac:dyDescent="0.25">
      <c r="A48" s="191" t="s">
        <v>494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>
        <f t="shared" si="11"/>
        <v>0</v>
      </c>
      <c r="M48" s="197">
        <f t="shared" si="11"/>
        <v>0</v>
      </c>
    </row>
    <row r="49" spans="1:13" ht="30" x14ac:dyDescent="0.25">
      <c r="A49" s="191" t="s">
        <v>495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>
        <f t="shared" si="11"/>
        <v>0</v>
      </c>
      <c r="M49" s="189">
        <f t="shared" si="11"/>
        <v>0</v>
      </c>
    </row>
    <row r="50" spans="1:13" ht="30" x14ac:dyDescent="0.25">
      <c r="A50" s="191" t="s">
        <v>496</v>
      </c>
      <c r="B50" s="189"/>
      <c r="C50" s="189">
        <v>11635</v>
      </c>
      <c r="D50" s="189"/>
      <c r="E50" s="189">
        <v>7702</v>
      </c>
      <c r="F50" s="189"/>
      <c r="G50" s="189">
        <v>5190</v>
      </c>
      <c r="H50" s="189"/>
      <c r="I50" s="189">
        <v>5017</v>
      </c>
      <c r="J50" s="189"/>
      <c r="K50" s="189">
        <v>418</v>
      </c>
      <c r="L50" s="189">
        <f t="shared" si="11"/>
        <v>0</v>
      </c>
      <c r="M50" s="189">
        <f t="shared" si="11"/>
        <v>29962</v>
      </c>
    </row>
    <row r="51" spans="1:13" x14ac:dyDescent="0.25">
      <c r="A51" s="191" t="s">
        <v>497</v>
      </c>
      <c r="B51" s="197">
        <f>B43+B47+B48+B49+B50</f>
        <v>3632770</v>
      </c>
      <c r="C51" s="197">
        <f>C43+C47+C48+C49+C50</f>
        <v>3571081</v>
      </c>
      <c r="D51" s="197">
        <f t="shared" ref="D51:K51" si="16">D43+D47+D48+D49+D50</f>
        <v>3144</v>
      </c>
      <c r="E51" s="197">
        <f t="shared" si="16"/>
        <v>2083</v>
      </c>
      <c r="F51" s="197">
        <f t="shared" si="16"/>
        <v>4813</v>
      </c>
      <c r="G51" s="197">
        <f t="shared" si="16"/>
        <v>4172</v>
      </c>
      <c r="H51" s="197">
        <f t="shared" si="16"/>
        <v>6206</v>
      </c>
      <c r="I51" s="197">
        <f t="shared" si="16"/>
        <v>4939</v>
      </c>
      <c r="J51" s="197">
        <f t="shared" si="16"/>
        <v>303</v>
      </c>
      <c r="K51" s="197">
        <f t="shared" si="16"/>
        <v>140</v>
      </c>
      <c r="L51" s="197">
        <f t="shared" si="11"/>
        <v>3647236</v>
      </c>
      <c r="M51" s="197">
        <f t="shared" si="11"/>
        <v>3582415</v>
      </c>
    </row>
    <row r="52" spans="1:13" x14ac:dyDescent="0.25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</row>
    <row r="53" spans="1:13" x14ac:dyDescent="0.25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</row>
    <row r="54" spans="1:13" x14ac:dyDescent="0.25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</row>
    <row r="55" spans="1:13" x14ac:dyDescent="0.25"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</row>
    <row r="56" spans="1:13" x14ac:dyDescent="0.25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</row>
    <row r="57" spans="1:13" x14ac:dyDescent="0.25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</row>
    <row r="58" spans="1:13" x14ac:dyDescent="0.25"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</row>
    <row r="59" spans="1:13" x14ac:dyDescent="0.25"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</row>
    <row r="60" spans="1:13" x14ac:dyDescent="0.25"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</row>
    <row r="61" spans="1:13" x14ac:dyDescent="0.25"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</row>
    <row r="62" spans="1:13" x14ac:dyDescent="0.25"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</row>
    <row r="63" spans="1:13" x14ac:dyDescent="0.25"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</row>
    <row r="64" spans="1:13" x14ac:dyDescent="0.25"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</row>
    <row r="65" spans="2:13" x14ac:dyDescent="0.25"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</row>
    <row r="66" spans="2:13" x14ac:dyDescent="0.25"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</row>
    <row r="67" spans="2:13" x14ac:dyDescent="0.25"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</row>
    <row r="68" spans="2:13" x14ac:dyDescent="0.25"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</row>
    <row r="69" spans="2:13" x14ac:dyDescent="0.25"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</row>
    <row r="70" spans="2:13" x14ac:dyDescent="0.25"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</row>
    <row r="71" spans="2:13" x14ac:dyDescent="0.25"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</row>
    <row r="72" spans="2:13" x14ac:dyDescent="0.25"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</row>
    <row r="73" spans="2:13" x14ac:dyDescent="0.25"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</row>
    <row r="74" spans="2:13" x14ac:dyDescent="0.25"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</row>
    <row r="75" spans="2:13" x14ac:dyDescent="0.25"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</row>
    <row r="76" spans="2:13" x14ac:dyDescent="0.25"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</row>
    <row r="77" spans="2:13" x14ac:dyDescent="0.25"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</row>
    <row r="78" spans="2:13" x14ac:dyDescent="0.25"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</row>
    <row r="79" spans="2:13" x14ac:dyDescent="0.25"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</row>
  </sheetData>
  <mergeCells count="6">
    <mergeCell ref="L4:M4"/>
    <mergeCell ref="A4:A5"/>
    <mergeCell ref="B4:C4"/>
    <mergeCell ref="D4:E4"/>
    <mergeCell ref="F4:G4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&amp;C15.melléklet az 5/2016. (V. 27.) önkormányzati rendelethez</oddHeader>
  </headerFooter>
  <rowBreaks count="1" manualBreakCount="1">
    <brk id="2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G34" sqref="G34"/>
    </sheetView>
  </sheetViews>
  <sheetFormatPr defaultRowHeight="15" x14ac:dyDescent="0.25"/>
  <cols>
    <col min="1" max="1" width="5.5703125" style="181" customWidth="1"/>
    <col min="2" max="2" width="38.5703125" style="181" customWidth="1"/>
    <col min="3" max="3" width="13.85546875" style="181" customWidth="1"/>
    <col min="4" max="4" width="13.5703125" style="181" customWidth="1"/>
    <col min="5" max="5" width="10.85546875" style="181" customWidth="1"/>
    <col min="6" max="6" width="11.7109375" style="181" customWidth="1"/>
    <col min="7" max="7" width="11.140625" style="181" customWidth="1"/>
    <col min="8" max="8" width="12.85546875" style="181" customWidth="1"/>
    <col min="9" max="16384" width="9.140625" style="181"/>
  </cols>
  <sheetData>
    <row r="1" spans="1:9" x14ac:dyDescent="0.25">
      <c r="A1" s="376" t="s">
        <v>667</v>
      </c>
      <c r="B1" s="376"/>
      <c r="C1" s="376"/>
      <c r="D1" s="376"/>
      <c r="E1" s="376"/>
      <c r="F1" s="376"/>
      <c r="G1" s="376"/>
      <c r="H1" s="376"/>
    </row>
    <row r="2" spans="1:9" x14ac:dyDescent="0.25">
      <c r="A2" s="194"/>
      <c r="B2" s="194"/>
      <c r="C2" s="194"/>
      <c r="D2" s="194"/>
      <c r="E2" s="194"/>
      <c r="F2" s="194"/>
      <c r="G2" s="194"/>
      <c r="H2" s="194" t="s">
        <v>429</v>
      </c>
    </row>
    <row r="3" spans="1:9" ht="30" x14ac:dyDescent="0.25">
      <c r="A3" s="188"/>
      <c r="B3" s="186" t="s">
        <v>2</v>
      </c>
      <c r="C3" s="186" t="s">
        <v>228</v>
      </c>
      <c r="D3" s="187" t="s">
        <v>153</v>
      </c>
      <c r="E3" s="186" t="s">
        <v>430</v>
      </c>
      <c r="F3" s="187" t="s">
        <v>207</v>
      </c>
      <c r="G3" s="187" t="s">
        <v>341</v>
      </c>
      <c r="H3" s="186" t="s">
        <v>137</v>
      </c>
    </row>
    <row r="4" spans="1:9" x14ac:dyDescent="0.25">
      <c r="A4" s="207" t="s">
        <v>498</v>
      </c>
      <c r="B4" s="188" t="s">
        <v>499</v>
      </c>
      <c r="C4" s="189">
        <v>48703</v>
      </c>
      <c r="D4" s="189"/>
      <c r="E4" s="189"/>
      <c r="F4" s="189"/>
      <c r="G4" s="189"/>
      <c r="H4" s="189">
        <f t="shared" ref="H4:H9" si="0">SUM(C4:G4)</f>
        <v>48703</v>
      </c>
    </row>
    <row r="5" spans="1:9" x14ac:dyDescent="0.25">
      <c r="A5" s="207" t="s">
        <v>500</v>
      </c>
      <c r="B5" s="188" t="s">
        <v>501</v>
      </c>
      <c r="C5" s="189">
        <v>11615</v>
      </c>
      <c r="D5" s="189"/>
      <c r="E5" s="189"/>
      <c r="F5" s="189"/>
      <c r="G5" s="189"/>
      <c r="H5" s="189">
        <f t="shared" si="0"/>
        <v>11615</v>
      </c>
    </row>
    <row r="6" spans="1:9" x14ac:dyDescent="0.25">
      <c r="A6" s="207" t="s">
        <v>502</v>
      </c>
      <c r="B6" s="188" t="s">
        <v>503</v>
      </c>
      <c r="C6" s="189"/>
      <c r="D6" s="189"/>
      <c r="E6" s="189">
        <v>1663</v>
      </c>
      <c r="F6" s="189">
        <v>32536</v>
      </c>
      <c r="G6" s="189">
        <v>335</v>
      </c>
      <c r="H6" s="189">
        <f t="shared" si="0"/>
        <v>34534</v>
      </c>
      <c r="I6" s="202"/>
    </row>
    <row r="7" spans="1:9" x14ac:dyDescent="0.25">
      <c r="A7" s="205" t="s">
        <v>504</v>
      </c>
      <c r="B7" s="190" t="s">
        <v>505</v>
      </c>
      <c r="C7" s="197">
        <f>SUM(C4:C6)</f>
        <v>60318</v>
      </c>
      <c r="D7" s="197">
        <f>SUM(D4:D6)</f>
        <v>0</v>
      </c>
      <c r="E7" s="197">
        <f>SUM(E4:E6)</f>
        <v>1663</v>
      </c>
      <c r="F7" s="197">
        <f>SUM(F4:F6)</f>
        <v>32536</v>
      </c>
      <c r="G7" s="197">
        <f>SUM(G4:G6)</f>
        <v>335</v>
      </c>
      <c r="H7" s="189">
        <f t="shared" si="0"/>
        <v>94852</v>
      </c>
    </row>
    <row r="8" spans="1:9" x14ac:dyDescent="0.25">
      <c r="A8" s="207" t="s">
        <v>506</v>
      </c>
      <c r="B8" s="188" t="s">
        <v>507</v>
      </c>
      <c r="C8" s="189"/>
      <c r="D8" s="189"/>
      <c r="E8" s="189"/>
      <c r="F8" s="189"/>
      <c r="G8" s="189"/>
      <c r="H8" s="189">
        <f t="shared" si="0"/>
        <v>0</v>
      </c>
    </row>
    <row r="9" spans="1:9" x14ac:dyDescent="0.25">
      <c r="A9" s="207" t="s">
        <v>508</v>
      </c>
      <c r="B9" s="188" t="s">
        <v>509</v>
      </c>
      <c r="C9" s="189"/>
      <c r="D9" s="189"/>
      <c r="E9" s="189"/>
      <c r="F9" s="189"/>
      <c r="G9" s="189"/>
      <c r="H9" s="189">
        <f t="shared" si="0"/>
        <v>0</v>
      </c>
    </row>
    <row r="10" spans="1:9" x14ac:dyDescent="0.25">
      <c r="A10" s="208" t="s">
        <v>510</v>
      </c>
      <c r="B10" s="190" t="s">
        <v>511</v>
      </c>
      <c r="C10" s="189"/>
      <c r="D10" s="189"/>
      <c r="E10" s="189"/>
      <c r="F10" s="189"/>
      <c r="G10" s="189"/>
      <c r="H10" s="189">
        <f>SUM(H8:H9)</f>
        <v>0</v>
      </c>
    </row>
    <row r="11" spans="1:9" x14ac:dyDescent="0.25">
      <c r="A11" s="207" t="s">
        <v>512</v>
      </c>
      <c r="B11" s="188" t="s">
        <v>513</v>
      </c>
      <c r="C11" s="189">
        <v>254968</v>
      </c>
      <c r="D11" s="189">
        <v>69435</v>
      </c>
      <c r="E11" s="189">
        <v>62838</v>
      </c>
      <c r="F11" s="189">
        <v>56468</v>
      </c>
      <c r="G11" s="189">
        <v>6423</v>
      </c>
      <c r="H11" s="189">
        <f t="shared" ref="H11:H37" si="1">SUM(C11:G11)</f>
        <v>450132</v>
      </c>
    </row>
    <row r="12" spans="1:9" x14ac:dyDescent="0.25">
      <c r="A12" s="207" t="s">
        <v>514</v>
      </c>
      <c r="B12" s="188" t="s">
        <v>515</v>
      </c>
      <c r="C12" s="189">
        <v>126017</v>
      </c>
      <c r="D12" s="189"/>
      <c r="E12" s="189"/>
      <c r="F12" s="189"/>
      <c r="G12" s="189"/>
      <c r="H12" s="189">
        <f t="shared" si="1"/>
        <v>126017</v>
      </c>
    </row>
    <row r="13" spans="1:9" x14ac:dyDescent="0.25">
      <c r="A13" s="207" t="s">
        <v>516</v>
      </c>
      <c r="B13" s="188" t="s">
        <v>517</v>
      </c>
      <c r="C13" s="189">
        <v>32858</v>
      </c>
      <c r="D13" s="189">
        <v>5</v>
      </c>
      <c r="E13" s="189"/>
      <c r="F13" s="189"/>
      <c r="G13" s="189">
        <v>24</v>
      </c>
      <c r="H13" s="189">
        <f t="shared" si="1"/>
        <v>32887</v>
      </c>
    </row>
    <row r="14" spans="1:9" x14ac:dyDescent="0.25">
      <c r="A14" s="208" t="s">
        <v>518</v>
      </c>
      <c r="B14" s="190" t="s">
        <v>519</v>
      </c>
      <c r="C14" s="197">
        <f>SUM(C11:C13)</f>
        <v>413843</v>
      </c>
      <c r="D14" s="197">
        <f>SUM(D11:D13)</f>
        <v>69440</v>
      </c>
      <c r="E14" s="197">
        <f>SUM(E11:E13)</f>
        <v>62838</v>
      </c>
      <c r="F14" s="197">
        <f>SUM(F11:F13)</f>
        <v>56468</v>
      </c>
      <c r="G14" s="197">
        <f>SUM(G11:G13)</f>
        <v>6447</v>
      </c>
      <c r="H14" s="189">
        <f t="shared" si="1"/>
        <v>609036</v>
      </c>
    </row>
    <row r="15" spans="1:9" x14ac:dyDescent="0.25">
      <c r="A15" s="207" t="s">
        <v>520</v>
      </c>
      <c r="B15" s="188" t="s">
        <v>521</v>
      </c>
      <c r="C15" s="189">
        <v>18100</v>
      </c>
      <c r="D15" s="189">
        <v>1858</v>
      </c>
      <c r="E15" s="189">
        <v>669</v>
      </c>
      <c r="F15" s="189">
        <v>1674</v>
      </c>
      <c r="G15" s="189">
        <v>142</v>
      </c>
      <c r="H15" s="189">
        <f t="shared" si="1"/>
        <v>22443</v>
      </c>
    </row>
    <row r="16" spans="1:9" x14ac:dyDescent="0.25">
      <c r="A16" s="207" t="s">
        <v>522</v>
      </c>
      <c r="B16" s="188" t="s">
        <v>523</v>
      </c>
      <c r="C16" s="189">
        <v>30876</v>
      </c>
      <c r="D16" s="189">
        <v>5353</v>
      </c>
      <c r="E16" s="189">
        <v>9521</v>
      </c>
      <c r="F16" s="189">
        <v>26557</v>
      </c>
      <c r="G16" s="189">
        <v>1506</v>
      </c>
      <c r="H16" s="189">
        <f t="shared" si="1"/>
        <v>73813</v>
      </c>
    </row>
    <row r="17" spans="1:8" x14ac:dyDescent="0.25">
      <c r="A17" s="207" t="s">
        <v>524</v>
      </c>
      <c r="B17" s="188" t="s">
        <v>525</v>
      </c>
      <c r="C17" s="189"/>
      <c r="D17" s="189"/>
      <c r="E17" s="189"/>
      <c r="F17" s="189"/>
      <c r="G17" s="189"/>
      <c r="H17" s="189">
        <f t="shared" si="1"/>
        <v>0</v>
      </c>
    </row>
    <row r="18" spans="1:8" x14ac:dyDescent="0.25">
      <c r="A18" s="207" t="s">
        <v>526</v>
      </c>
      <c r="B18" s="188" t="s">
        <v>527</v>
      </c>
      <c r="C18" s="189"/>
      <c r="D18" s="189"/>
      <c r="E18" s="189"/>
      <c r="F18" s="189"/>
      <c r="G18" s="189"/>
      <c r="H18" s="189">
        <f t="shared" si="1"/>
        <v>0</v>
      </c>
    </row>
    <row r="19" spans="1:8" x14ac:dyDescent="0.25">
      <c r="A19" s="205" t="s">
        <v>528</v>
      </c>
      <c r="B19" s="190" t="s">
        <v>529</v>
      </c>
      <c r="C19" s="197">
        <f>SUM(C15:C18)</f>
        <v>48976</v>
      </c>
      <c r="D19" s="197">
        <f>SUM(D15:D18)</f>
        <v>7211</v>
      </c>
      <c r="E19" s="197">
        <f>SUM(E15:E18)</f>
        <v>10190</v>
      </c>
      <c r="F19" s="197">
        <f>SUM(F15:F18)</f>
        <v>28231</v>
      </c>
      <c r="G19" s="197">
        <f>SUM(G15:G18)</f>
        <v>1648</v>
      </c>
      <c r="H19" s="189">
        <f t="shared" si="1"/>
        <v>96256</v>
      </c>
    </row>
    <row r="20" spans="1:8" x14ac:dyDescent="0.25">
      <c r="A20" s="186">
        <v>13</v>
      </c>
      <c r="B20" s="188" t="s">
        <v>530</v>
      </c>
      <c r="C20" s="189">
        <v>129586</v>
      </c>
      <c r="D20" s="189">
        <v>33915</v>
      </c>
      <c r="E20" s="189">
        <v>40537</v>
      </c>
      <c r="F20" s="189">
        <v>42834</v>
      </c>
      <c r="G20" s="189">
        <v>3656</v>
      </c>
      <c r="H20" s="189">
        <f t="shared" si="1"/>
        <v>250528</v>
      </c>
    </row>
    <row r="21" spans="1:8" x14ac:dyDescent="0.25">
      <c r="A21" s="186">
        <v>14</v>
      </c>
      <c r="B21" s="188" t="s">
        <v>531</v>
      </c>
      <c r="C21" s="189">
        <v>7790</v>
      </c>
      <c r="D21" s="189">
        <v>11625</v>
      </c>
      <c r="E21" s="189">
        <v>3295</v>
      </c>
      <c r="F21" s="189">
        <v>2501</v>
      </c>
      <c r="G21" s="189">
        <v>36</v>
      </c>
      <c r="H21" s="189">
        <f t="shared" si="1"/>
        <v>25247</v>
      </c>
    </row>
    <row r="22" spans="1:8" x14ac:dyDescent="0.25">
      <c r="A22" s="186">
        <v>15</v>
      </c>
      <c r="B22" s="188" t="s">
        <v>532</v>
      </c>
      <c r="C22" s="189">
        <v>22122</v>
      </c>
      <c r="D22" s="189">
        <v>12029</v>
      </c>
      <c r="E22" s="189">
        <v>11810</v>
      </c>
      <c r="F22" s="189">
        <v>12101</v>
      </c>
      <c r="G22" s="189">
        <v>997</v>
      </c>
      <c r="H22" s="189">
        <f t="shared" si="1"/>
        <v>59059</v>
      </c>
    </row>
    <row r="23" spans="1:8" x14ac:dyDescent="0.25">
      <c r="A23" s="205" t="s">
        <v>533</v>
      </c>
      <c r="B23" s="190" t="s">
        <v>534</v>
      </c>
      <c r="C23" s="197">
        <f>SUM(C20:C22)</f>
        <v>159498</v>
      </c>
      <c r="D23" s="197">
        <f>SUM(D20:D22)</f>
        <v>57569</v>
      </c>
      <c r="E23" s="197">
        <f>SUM(E20:E22)</f>
        <v>55642</v>
      </c>
      <c r="F23" s="197">
        <f>SUM(F20:F22)</f>
        <v>57436</v>
      </c>
      <c r="G23" s="197">
        <f>SUM(G20:G22)</f>
        <v>4689</v>
      </c>
      <c r="H23" s="189">
        <f t="shared" si="1"/>
        <v>334834</v>
      </c>
    </row>
    <row r="24" spans="1:8" x14ac:dyDescent="0.25">
      <c r="A24" s="205" t="s">
        <v>535</v>
      </c>
      <c r="B24" s="190" t="s">
        <v>536</v>
      </c>
      <c r="C24" s="197">
        <v>121017</v>
      </c>
      <c r="D24" s="197">
        <v>188</v>
      </c>
      <c r="E24" s="197">
        <v>18</v>
      </c>
      <c r="F24" s="197">
        <v>37</v>
      </c>
      <c r="G24" s="197">
        <v>2</v>
      </c>
      <c r="H24" s="189">
        <f t="shared" si="1"/>
        <v>121262</v>
      </c>
    </row>
    <row r="25" spans="1:8" x14ac:dyDescent="0.25">
      <c r="A25" s="205" t="s">
        <v>537</v>
      </c>
      <c r="B25" s="190" t="s">
        <v>538</v>
      </c>
      <c r="C25" s="197">
        <v>302398</v>
      </c>
      <c r="D25" s="197">
        <v>13181</v>
      </c>
      <c r="E25" s="197">
        <v>581</v>
      </c>
      <c r="F25" s="197">
        <v>5530</v>
      </c>
      <c r="G25" s="197">
        <v>603</v>
      </c>
      <c r="H25" s="189">
        <f t="shared" si="1"/>
        <v>322293</v>
      </c>
    </row>
    <row r="26" spans="1:8" x14ac:dyDescent="0.25">
      <c r="A26" s="205" t="s">
        <v>539</v>
      </c>
      <c r="B26" s="190" t="s">
        <v>540</v>
      </c>
      <c r="C26" s="197">
        <f>C7+C10+C14-C19-C23-C24-C25</f>
        <v>-157728</v>
      </c>
      <c r="D26" s="197">
        <f>D7+D10+D14-D19-D23-D24-D25</f>
        <v>-8709</v>
      </c>
      <c r="E26" s="197">
        <f>E7+E10+E14-E19-E23-E24-E25</f>
        <v>-1930</v>
      </c>
      <c r="F26" s="197">
        <f>F7+F10+F14-F19-F23-F24-F25</f>
        <v>-2230</v>
      </c>
      <c r="G26" s="197">
        <f>G7+G10+G14-G19-G23-G24-G25</f>
        <v>-160</v>
      </c>
      <c r="H26" s="189">
        <f t="shared" si="1"/>
        <v>-170757</v>
      </c>
    </row>
    <row r="27" spans="1:8" x14ac:dyDescent="0.25">
      <c r="A27" s="186">
        <v>16</v>
      </c>
      <c r="B27" s="188" t="s">
        <v>541</v>
      </c>
      <c r="C27" s="189"/>
      <c r="D27" s="189"/>
      <c r="E27" s="189"/>
      <c r="F27" s="189"/>
      <c r="G27" s="189"/>
      <c r="H27" s="189">
        <f t="shared" si="1"/>
        <v>0</v>
      </c>
    </row>
    <row r="28" spans="1:8" x14ac:dyDescent="0.25">
      <c r="A28" s="186">
        <v>17</v>
      </c>
      <c r="B28" s="188" t="s">
        <v>542</v>
      </c>
      <c r="C28" s="189">
        <v>3</v>
      </c>
      <c r="D28" s="189"/>
      <c r="E28" s="189"/>
      <c r="F28" s="189"/>
      <c r="G28" s="189"/>
      <c r="H28" s="189">
        <f t="shared" si="1"/>
        <v>3</v>
      </c>
    </row>
    <row r="29" spans="1:8" x14ac:dyDescent="0.25">
      <c r="A29" s="186">
        <v>18</v>
      </c>
      <c r="B29" s="188" t="s">
        <v>543</v>
      </c>
      <c r="C29" s="189"/>
      <c r="D29" s="189"/>
      <c r="E29" s="189"/>
      <c r="F29" s="189"/>
      <c r="G29" s="189"/>
      <c r="H29" s="189">
        <f t="shared" si="1"/>
        <v>0</v>
      </c>
    </row>
    <row r="30" spans="1:8" x14ac:dyDescent="0.25">
      <c r="A30" s="186" t="s">
        <v>544</v>
      </c>
      <c r="B30" s="206" t="s">
        <v>545</v>
      </c>
      <c r="C30" s="189"/>
      <c r="D30" s="189"/>
      <c r="E30" s="189"/>
      <c r="F30" s="189"/>
      <c r="G30" s="189"/>
      <c r="H30" s="189">
        <f t="shared" si="1"/>
        <v>0</v>
      </c>
    </row>
    <row r="31" spans="1:8" x14ac:dyDescent="0.25">
      <c r="A31" s="205" t="s">
        <v>546</v>
      </c>
      <c r="B31" s="190" t="s">
        <v>547</v>
      </c>
      <c r="C31" s="197">
        <f>SUM(C27:C30)</f>
        <v>3</v>
      </c>
      <c r="D31" s="197">
        <f>SUM(D27:D30)</f>
        <v>0</v>
      </c>
      <c r="E31" s="197">
        <f>SUM(E27:E30)</f>
        <v>0</v>
      </c>
      <c r="F31" s="197">
        <f>SUM(F27:F30)</f>
        <v>0</v>
      </c>
      <c r="G31" s="189">
        <f>SUM(G27:G30)</f>
        <v>0</v>
      </c>
      <c r="H31" s="189">
        <f t="shared" si="1"/>
        <v>3</v>
      </c>
    </row>
    <row r="32" spans="1:8" x14ac:dyDescent="0.25">
      <c r="A32" s="186">
        <v>19</v>
      </c>
      <c r="B32" s="188" t="s">
        <v>548</v>
      </c>
      <c r="C32" s="189">
        <v>7985</v>
      </c>
      <c r="D32" s="189">
        <v>54</v>
      </c>
      <c r="E32" s="189">
        <v>1</v>
      </c>
      <c r="F32" s="189">
        <v>53</v>
      </c>
      <c r="G32" s="189">
        <v>50</v>
      </c>
      <c r="H32" s="189">
        <f t="shared" si="1"/>
        <v>8143</v>
      </c>
    </row>
    <row r="33" spans="1:10" x14ac:dyDescent="0.25">
      <c r="A33" s="186">
        <v>20</v>
      </c>
      <c r="B33" s="188" t="s">
        <v>549</v>
      </c>
      <c r="C33" s="189"/>
      <c r="D33" s="189"/>
      <c r="E33" s="189"/>
      <c r="F33" s="189"/>
      <c r="G33" s="189"/>
      <c r="H33" s="189">
        <f t="shared" si="1"/>
        <v>0</v>
      </c>
    </row>
    <row r="34" spans="1:10" x14ac:dyDescent="0.25">
      <c r="A34" s="186">
        <v>21</v>
      </c>
      <c r="B34" s="188" t="s">
        <v>550</v>
      </c>
      <c r="C34" s="189"/>
      <c r="D34" s="189"/>
      <c r="E34" s="189"/>
      <c r="F34" s="189"/>
      <c r="G34" s="189"/>
      <c r="H34" s="189">
        <f t="shared" si="1"/>
        <v>0</v>
      </c>
    </row>
    <row r="35" spans="1:10" x14ac:dyDescent="0.25">
      <c r="A35" s="186" t="s">
        <v>551</v>
      </c>
      <c r="B35" s="206" t="s">
        <v>552</v>
      </c>
      <c r="C35" s="189"/>
      <c r="D35" s="189"/>
      <c r="E35" s="189"/>
      <c r="F35" s="189"/>
      <c r="G35" s="189"/>
      <c r="H35" s="189">
        <f t="shared" si="1"/>
        <v>0</v>
      </c>
    </row>
    <row r="36" spans="1:10" x14ac:dyDescent="0.25">
      <c r="A36" s="205" t="s">
        <v>553</v>
      </c>
      <c r="B36" s="190" t="s">
        <v>554</v>
      </c>
      <c r="C36" s="197">
        <f>SUM(C32:C35)</f>
        <v>7985</v>
      </c>
      <c r="D36" s="197">
        <f>SUM(D32:D35)</f>
        <v>54</v>
      </c>
      <c r="E36" s="197">
        <v>1</v>
      </c>
      <c r="F36" s="197">
        <f>SUM(F32:F35)</f>
        <v>53</v>
      </c>
      <c r="G36" s="197">
        <f>SUM(G32:G35)</f>
        <v>50</v>
      </c>
      <c r="H36" s="189">
        <f t="shared" si="1"/>
        <v>8143</v>
      </c>
    </row>
    <row r="37" spans="1:10" x14ac:dyDescent="0.25">
      <c r="A37" s="205" t="s">
        <v>555</v>
      </c>
      <c r="B37" s="190" t="s">
        <v>556</v>
      </c>
      <c r="C37" s="197">
        <f>C31-C36</f>
        <v>-7982</v>
      </c>
      <c r="D37" s="197">
        <f>D31-D36</f>
        <v>-54</v>
      </c>
      <c r="E37" s="197">
        <f>E31-E36</f>
        <v>-1</v>
      </c>
      <c r="F37" s="197">
        <f>F31-F36</f>
        <v>-53</v>
      </c>
      <c r="G37" s="197">
        <f>G31-G36</f>
        <v>-50</v>
      </c>
      <c r="H37" s="189">
        <f t="shared" si="1"/>
        <v>-8140</v>
      </c>
    </row>
    <row r="38" spans="1:10" x14ac:dyDescent="0.25">
      <c r="A38" s="205" t="s">
        <v>557</v>
      </c>
      <c r="B38" s="190" t="s">
        <v>558</v>
      </c>
      <c r="C38" s="197">
        <f t="shared" ref="C38:H38" si="2">C26+(C37)</f>
        <v>-165710</v>
      </c>
      <c r="D38" s="197">
        <f t="shared" si="2"/>
        <v>-8763</v>
      </c>
      <c r="E38" s="197">
        <f t="shared" si="2"/>
        <v>-1931</v>
      </c>
      <c r="F38" s="197">
        <f t="shared" si="2"/>
        <v>-2283</v>
      </c>
      <c r="G38" s="197">
        <f t="shared" si="2"/>
        <v>-210</v>
      </c>
      <c r="H38" s="197">
        <f t="shared" si="2"/>
        <v>-178897</v>
      </c>
    </row>
    <row r="39" spans="1:10" x14ac:dyDescent="0.25">
      <c r="A39" s="186">
        <v>22</v>
      </c>
      <c r="B39" s="188" t="s">
        <v>559</v>
      </c>
      <c r="C39" s="189">
        <v>105259</v>
      </c>
      <c r="D39" s="189"/>
      <c r="E39" s="189"/>
      <c r="F39" s="189"/>
      <c r="G39" s="189"/>
      <c r="H39" s="189">
        <f t="shared" ref="H39:H44" si="3">SUM(C39:G39)</f>
        <v>105259</v>
      </c>
    </row>
    <row r="40" spans="1:10" x14ac:dyDescent="0.25">
      <c r="A40" s="186">
        <v>23</v>
      </c>
      <c r="B40" s="188" t="s">
        <v>560</v>
      </c>
      <c r="C40" s="189"/>
      <c r="D40" s="189"/>
      <c r="E40" s="189"/>
      <c r="F40" s="189">
        <v>-25</v>
      </c>
      <c r="G40" s="189"/>
      <c r="H40" s="189">
        <f t="shared" si="3"/>
        <v>-25</v>
      </c>
    </row>
    <row r="41" spans="1:10" x14ac:dyDescent="0.25">
      <c r="A41" s="186" t="s">
        <v>561</v>
      </c>
      <c r="B41" s="190" t="s">
        <v>562</v>
      </c>
      <c r="C41" s="197">
        <f>SUM(C39:C40)</f>
        <v>105259</v>
      </c>
      <c r="D41" s="197">
        <f>SUM(D39:D40)</f>
        <v>0</v>
      </c>
      <c r="E41" s="189"/>
      <c r="F41" s="197">
        <v>-25</v>
      </c>
      <c r="G41" s="189"/>
      <c r="H41" s="189">
        <f t="shared" si="3"/>
        <v>105234</v>
      </c>
    </row>
    <row r="42" spans="1:10" x14ac:dyDescent="0.25">
      <c r="A42" s="186" t="s">
        <v>563</v>
      </c>
      <c r="B42" s="188" t="s">
        <v>564</v>
      </c>
      <c r="C42" s="189"/>
      <c r="D42" s="189"/>
      <c r="E42" s="189"/>
      <c r="F42" s="189"/>
      <c r="G42" s="189"/>
      <c r="H42" s="189">
        <f t="shared" si="3"/>
        <v>0</v>
      </c>
    </row>
    <row r="43" spans="1:10" x14ac:dyDescent="0.25">
      <c r="A43" s="205" t="s">
        <v>565</v>
      </c>
      <c r="B43" s="190" t="s">
        <v>566</v>
      </c>
      <c r="C43" s="197">
        <f>C41-C42</f>
        <v>105259</v>
      </c>
      <c r="D43" s="197">
        <f>D41-D42</f>
        <v>0</v>
      </c>
      <c r="E43" s="197">
        <f>E41-E42</f>
        <v>0</v>
      </c>
      <c r="F43" s="197">
        <f>F41-F42</f>
        <v>-25</v>
      </c>
      <c r="G43" s="197"/>
      <c r="H43" s="189">
        <f t="shared" si="3"/>
        <v>105234</v>
      </c>
      <c r="I43" s="204"/>
      <c r="J43" s="204"/>
    </row>
    <row r="44" spans="1:10" x14ac:dyDescent="0.25">
      <c r="A44" s="205" t="s">
        <v>567</v>
      </c>
      <c r="B44" s="190" t="s">
        <v>568</v>
      </c>
      <c r="C44" s="197">
        <f>C38+C43</f>
        <v>-60451</v>
      </c>
      <c r="D44" s="197">
        <f>D38+D43</f>
        <v>-8763</v>
      </c>
      <c r="E44" s="197">
        <f>E38+E43</f>
        <v>-1931</v>
      </c>
      <c r="F44" s="197">
        <f>F38+F43</f>
        <v>-2308</v>
      </c>
      <c r="G44" s="197">
        <f>G38+G43</f>
        <v>-210</v>
      </c>
      <c r="H44" s="197">
        <f t="shared" si="3"/>
        <v>-73663</v>
      </c>
      <c r="I44" s="204"/>
      <c r="J44" s="204"/>
    </row>
    <row r="45" spans="1:10" x14ac:dyDescent="0.25">
      <c r="A45" s="203"/>
      <c r="C45" s="202"/>
      <c r="D45" s="202"/>
      <c r="E45" s="202"/>
      <c r="F45" s="202"/>
      <c r="G45" s="202"/>
      <c r="H45" s="202"/>
    </row>
    <row r="46" spans="1:10" x14ac:dyDescent="0.25">
      <c r="A46" s="203"/>
      <c r="C46" s="202"/>
      <c r="D46" s="202"/>
      <c r="E46" s="202"/>
      <c r="F46" s="202"/>
      <c r="G46" s="202"/>
      <c r="H46" s="202"/>
    </row>
    <row r="47" spans="1:10" x14ac:dyDescent="0.25">
      <c r="A47" s="203"/>
      <c r="C47" s="202"/>
      <c r="D47" s="202"/>
      <c r="E47" s="202"/>
      <c r="F47" s="202"/>
      <c r="G47" s="202"/>
      <c r="H47" s="202"/>
    </row>
    <row r="48" spans="1:10" x14ac:dyDescent="0.25">
      <c r="A48" s="203"/>
      <c r="C48" s="202"/>
      <c r="D48" s="202"/>
      <c r="E48" s="202"/>
      <c r="F48" s="202"/>
      <c r="G48" s="202"/>
      <c r="H48" s="202"/>
    </row>
    <row r="49" spans="1:8" x14ac:dyDescent="0.25">
      <c r="A49" s="203"/>
      <c r="C49" s="202"/>
      <c r="D49" s="202"/>
      <c r="E49" s="202"/>
      <c r="F49" s="202"/>
      <c r="G49" s="202"/>
      <c r="H49" s="202"/>
    </row>
    <row r="50" spans="1:8" x14ac:dyDescent="0.25">
      <c r="A50" s="203"/>
      <c r="C50" s="202"/>
      <c r="D50" s="202"/>
      <c r="E50" s="202"/>
      <c r="F50" s="202"/>
      <c r="G50" s="202"/>
      <c r="H50" s="202"/>
    </row>
    <row r="51" spans="1:8" x14ac:dyDescent="0.25">
      <c r="A51" s="203"/>
      <c r="C51" s="202"/>
      <c r="D51" s="202"/>
      <c r="E51" s="202"/>
      <c r="F51" s="202"/>
      <c r="G51" s="202"/>
      <c r="H51" s="202"/>
    </row>
    <row r="52" spans="1:8" x14ac:dyDescent="0.25">
      <c r="A52" s="203"/>
      <c r="C52" s="202"/>
      <c r="D52" s="202"/>
      <c r="E52" s="202"/>
      <c r="F52" s="202"/>
      <c r="G52" s="202"/>
      <c r="H52" s="202"/>
    </row>
    <row r="53" spans="1:8" x14ac:dyDescent="0.25">
      <c r="A53" s="203"/>
      <c r="C53" s="202"/>
      <c r="D53" s="202"/>
      <c r="E53" s="202"/>
      <c r="F53" s="202"/>
      <c r="G53" s="202"/>
      <c r="H53" s="202"/>
    </row>
    <row r="54" spans="1:8" x14ac:dyDescent="0.25">
      <c r="A54" s="203"/>
      <c r="C54" s="202"/>
      <c r="D54" s="202"/>
      <c r="E54" s="202"/>
      <c r="F54" s="202"/>
      <c r="G54" s="202"/>
      <c r="H54" s="202"/>
    </row>
    <row r="55" spans="1:8" x14ac:dyDescent="0.25">
      <c r="A55" s="203"/>
      <c r="C55" s="202"/>
      <c r="D55" s="202"/>
      <c r="E55" s="202"/>
      <c r="F55" s="202"/>
      <c r="G55" s="202"/>
      <c r="H55" s="202"/>
    </row>
    <row r="56" spans="1:8" x14ac:dyDescent="0.25">
      <c r="A56" s="203"/>
      <c r="C56" s="202"/>
      <c r="D56" s="202"/>
      <c r="E56" s="202"/>
      <c r="F56" s="202"/>
      <c r="G56" s="202"/>
      <c r="H56" s="202"/>
    </row>
    <row r="57" spans="1:8" x14ac:dyDescent="0.25">
      <c r="A57" s="203"/>
      <c r="C57" s="202"/>
      <c r="D57" s="202"/>
      <c r="E57" s="202"/>
      <c r="F57" s="202"/>
      <c r="G57" s="202"/>
      <c r="H57" s="202"/>
    </row>
    <row r="58" spans="1:8" x14ac:dyDescent="0.25">
      <c r="A58" s="203"/>
      <c r="C58" s="202"/>
      <c r="D58" s="202"/>
      <c r="E58" s="202"/>
      <c r="F58" s="202"/>
      <c r="G58" s="202"/>
      <c r="H58" s="202"/>
    </row>
    <row r="59" spans="1:8" x14ac:dyDescent="0.25">
      <c r="A59" s="203"/>
      <c r="C59" s="202"/>
      <c r="D59" s="202"/>
      <c r="E59" s="202"/>
      <c r="F59" s="202"/>
      <c r="G59" s="202"/>
      <c r="H59" s="202"/>
    </row>
    <row r="60" spans="1:8" x14ac:dyDescent="0.25">
      <c r="A60" s="203"/>
      <c r="C60" s="202"/>
      <c r="D60" s="202"/>
      <c r="E60" s="202"/>
      <c r="F60" s="202"/>
      <c r="G60" s="202"/>
      <c r="H60" s="202"/>
    </row>
    <row r="61" spans="1:8" x14ac:dyDescent="0.25">
      <c r="A61" s="203"/>
      <c r="C61" s="202"/>
      <c r="D61" s="202"/>
      <c r="E61" s="202"/>
      <c r="F61" s="202"/>
      <c r="G61" s="202"/>
      <c r="H61" s="202"/>
    </row>
    <row r="62" spans="1:8" x14ac:dyDescent="0.25">
      <c r="A62" s="203"/>
      <c r="C62" s="202"/>
      <c r="D62" s="202"/>
      <c r="E62" s="202"/>
      <c r="F62" s="202"/>
      <c r="G62" s="202"/>
      <c r="H62" s="202"/>
    </row>
    <row r="63" spans="1:8" x14ac:dyDescent="0.25">
      <c r="A63" s="203"/>
      <c r="C63" s="202"/>
      <c r="D63" s="202"/>
      <c r="E63" s="202"/>
      <c r="F63" s="202"/>
      <c r="G63" s="202"/>
      <c r="H63" s="202"/>
    </row>
    <row r="64" spans="1:8" x14ac:dyDescent="0.25">
      <c r="A64" s="203"/>
      <c r="C64" s="202"/>
      <c r="D64" s="202"/>
      <c r="E64" s="202"/>
      <c r="F64" s="202"/>
      <c r="G64" s="202"/>
      <c r="H64" s="202"/>
    </row>
    <row r="65" spans="1:8" x14ac:dyDescent="0.25">
      <c r="A65" s="203"/>
      <c r="C65" s="202"/>
      <c r="D65" s="202"/>
      <c r="E65" s="202"/>
      <c r="F65" s="202"/>
      <c r="G65" s="202"/>
      <c r="H65" s="202"/>
    </row>
    <row r="66" spans="1:8" x14ac:dyDescent="0.25">
      <c r="A66" s="203"/>
      <c r="C66" s="202"/>
      <c r="D66" s="202"/>
      <c r="E66" s="202"/>
      <c r="F66" s="202"/>
      <c r="G66" s="202"/>
      <c r="H66" s="202"/>
    </row>
    <row r="67" spans="1:8" x14ac:dyDescent="0.25">
      <c r="A67" s="203"/>
      <c r="C67" s="202"/>
      <c r="D67" s="202"/>
      <c r="E67" s="202"/>
      <c r="F67" s="202"/>
      <c r="G67" s="202"/>
      <c r="H67" s="202"/>
    </row>
    <row r="68" spans="1:8" x14ac:dyDescent="0.25">
      <c r="A68" s="203"/>
    </row>
    <row r="69" spans="1:8" x14ac:dyDescent="0.25">
      <c r="A69" s="203"/>
    </row>
    <row r="70" spans="1:8" x14ac:dyDescent="0.25">
      <c r="A70" s="203"/>
    </row>
    <row r="71" spans="1:8" x14ac:dyDescent="0.25">
      <c r="A71" s="203"/>
    </row>
    <row r="72" spans="1:8" x14ac:dyDescent="0.25">
      <c r="A72" s="203"/>
    </row>
    <row r="73" spans="1:8" x14ac:dyDescent="0.25">
      <c r="A73" s="203"/>
    </row>
    <row r="74" spans="1:8" x14ac:dyDescent="0.25">
      <c r="A74" s="203"/>
    </row>
    <row r="75" spans="1:8" x14ac:dyDescent="0.25">
      <c r="A75" s="20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&amp;C16. melléklet az 5/2016. (V. 27.)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Layout" workbookViewId="0">
      <selection activeCell="D12" sqref="D12"/>
    </sheetView>
  </sheetViews>
  <sheetFormatPr defaultRowHeight="12.75" x14ac:dyDescent="0.2"/>
  <cols>
    <col min="1" max="1" width="5.140625" customWidth="1"/>
    <col min="2" max="2" width="17.140625" customWidth="1"/>
    <col min="4" max="4" width="11.140625" customWidth="1"/>
    <col min="6" max="6" width="11.28515625" customWidth="1"/>
  </cols>
  <sheetData>
    <row r="1" spans="1:7" x14ac:dyDescent="0.2">
      <c r="A1" s="244" t="s">
        <v>668</v>
      </c>
      <c r="B1" s="30"/>
      <c r="C1" s="30"/>
      <c r="D1" s="30"/>
      <c r="E1" s="30"/>
      <c r="F1" s="30"/>
    </row>
    <row r="3" spans="1:7" x14ac:dyDescent="0.2">
      <c r="F3" t="s">
        <v>320</v>
      </c>
    </row>
    <row r="4" spans="1:7" ht="44.25" x14ac:dyDescent="0.2">
      <c r="A4" s="150" t="s">
        <v>306</v>
      </c>
      <c r="B4" s="241" t="s">
        <v>369</v>
      </c>
      <c r="C4" s="138" t="s">
        <v>370</v>
      </c>
      <c r="D4" s="245" t="s">
        <v>670</v>
      </c>
      <c r="E4" s="138" t="s">
        <v>371</v>
      </c>
      <c r="F4" s="245" t="s">
        <v>671</v>
      </c>
    </row>
    <row r="5" spans="1:7" ht="76.5" x14ac:dyDescent="0.2">
      <c r="A5" s="242" t="s">
        <v>56</v>
      </c>
      <c r="B5" s="11" t="s">
        <v>600</v>
      </c>
      <c r="C5" s="243">
        <v>74384</v>
      </c>
      <c r="D5" s="246">
        <v>73989</v>
      </c>
      <c r="E5" s="243">
        <v>74384</v>
      </c>
      <c r="F5" s="246">
        <v>78547</v>
      </c>
    </row>
    <row r="6" spans="1:7" ht="51" x14ac:dyDescent="0.2">
      <c r="A6" s="242" t="s">
        <v>57</v>
      </c>
      <c r="B6" s="11" t="s">
        <v>669</v>
      </c>
      <c r="C6" s="243">
        <v>49127</v>
      </c>
      <c r="D6" s="247"/>
      <c r="E6" s="243">
        <v>49127</v>
      </c>
      <c r="F6" s="247"/>
    </row>
    <row r="7" spans="1:7" x14ac:dyDescent="0.2">
      <c r="A7" s="2"/>
      <c r="B7" s="6" t="s">
        <v>135</v>
      </c>
      <c r="C7" s="7">
        <f>SUM(C5:C6)</f>
        <v>123511</v>
      </c>
      <c r="D7" s="7">
        <f>SUM(D5:D6)</f>
        <v>73989</v>
      </c>
      <c r="E7" s="7">
        <f>SUM(E5:E6)</f>
        <v>123511</v>
      </c>
      <c r="F7" s="7">
        <f>SUM(F5:F6)</f>
        <v>78547</v>
      </c>
    </row>
    <row r="8" spans="1:7" ht="26.25" customHeight="1" x14ac:dyDescent="0.2"/>
    <row r="15" spans="1:7" x14ac:dyDescent="0.2">
      <c r="G15" s="248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&amp;C17. melléklet az 5/2016. (V. 27.)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F30" sqref="F30"/>
    </sheetView>
  </sheetViews>
  <sheetFormatPr defaultRowHeight="12.75" x14ac:dyDescent="0.2"/>
  <cols>
    <col min="2" max="2" width="48.7109375" customWidth="1"/>
    <col min="3" max="4" width="18.28515625" customWidth="1"/>
    <col min="258" max="258" width="48.7109375" customWidth="1"/>
    <col min="259" max="260" width="18.28515625" customWidth="1"/>
    <col min="514" max="514" width="48.7109375" customWidth="1"/>
    <col min="515" max="516" width="18.28515625" customWidth="1"/>
    <col min="770" max="770" width="48.7109375" customWidth="1"/>
    <col min="771" max="772" width="18.28515625" customWidth="1"/>
    <col min="1026" max="1026" width="48.7109375" customWidth="1"/>
    <col min="1027" max="1028" width="18.28515625" customWidth="1"/>
    <col min="1282" max="1282" width="48.7109375" customWidth="1"/>
    <col min="1283" max="1284" width="18.28515625" customWidth="1"/>
    <col min="1538" max="1538" width="48.7109375" customWidth="1"/>
    <col min="1539" max="1540" width="18.28515625" customWidth="1"/>
    <col min="1794" max="1794" width="48.7109375" customWidth="1"/>
    <col min="1795" max="1796" width="18.28515625" customWidth="1"/>
    <col min="2050" max="2050" width="48.7109375" customWidth="1"/>
    <col min="2051" max="2052" width="18.28515625" customWidth="1"/>
    <col min="2306" max="2306" width="48.7109375" customWidth="1"/>
    <col min="2307" max="2308" width="18.28515625" customWidth="1"/>
    <col min="2562" max="2562" width="48.7109375" customWidth="1"/>
    <col min="2563" max="2564" width="18.28515625" customWidth="1"/>
    <col min="2818" max="2818" width="48.7109375" customWidth="1"/>
    <col min="2819" max="2820" width="18.28515625" customWidth="1"/>
    <col min="3074" max="3074" width="48.7109375" customWidth="1"/>
    <col min="3075" max="3076" width="18.28515625" customWidth="1"/>
    <col min="3330" max="3330" width="48.7109375" customWidth="1"/>
    <col min="3331" max="3332" width="18.28515625" customWidth="1"/>
    <col min="3586" max="3586" width="48.7109375" customWidth="1"/>
    <col min="3587" max="3588" width="18.28515625" customWidth="1"/>
    <col min="3842" max="3842" width="48.7109375" customWidth="1"/>
    <col min="3843" max="3844" width="18.28515625" customWidth="1"/>
    <col min="4098" max="4098" width="48.7109375" customWidth="1"/>
    <col min="4099" max="4100" width="18.28515625" customWidth="1"/>
    <col min="4354" max="4354" width="48.7109375" customWidth="1"/>
    <col min="4355" max="4356" width="18.28515625" customWidth="1"/>
    <col min="4610" max="4610" width="48.7109375" customWidth="1"/>
    <col min="4611" max="4612" width="18.28515625" customWidth="1"/>
    <col min="4866" max="4866" width="48.7109375" customWidth="1"/>
    <col min="4867" max="4868" width="18.28515625" customWidth="1"/>
    <col min="5122" max="5122" width="48.7109375" customWidth="1"/>
    <col min="5123" max="5124" width="18.28515625" customWidth="1"/>
    <col min="5378" max="5378" width="48.7109375" customWidth="1"/>
    <col min="5379" max="5380" width="18.28515625" customWidth="1"/>
    <col min="5634" max="5634" width="48.7109375" customWidth="1"/>
    <col min="5635" max="5636" width="18.28515625" customWidth="1"/>
    <col min="5890" max="5890" width="48.7109375" customWidth="1"/>
    <col min="5891" max="5892" width="18.28515625" customWidth="1"/>
    <col min="6146" max="6146" width="48.7109375" customWidth="1"/>
    <col min="6147" max="6148" width="18.28515625" customWidth="1"/>
    <col min="6402" max="6402" width="48.7109375" customWidth="1"/>
    <col min="6403" max="6404" width="18.28515625" customWidth="1"/>
    <col min="6658" max="6658" width="48.7109375" customWidth="1"/>
    <col min="6659" max="6660" width="18.28515625" customWidth="1"/>
    <col min="6914" max="6914" width="48.7109375" customWidth="1"/>
    <col min="6915" max="6916" width="18.28515625" customWidth="1"/>
    <col min="7170" max="7170" width="48.7109375" customWidth="1"/>
    <col min="7171" max="7172" width="18.28515625" customWidth="1"/>
    <col min="7426" max="7426" width="48.7109375" customWidth="1"/>
    <col min="7427" max="7428" width="18.28515625" customWidth="1"/>
    <col min="7682" max="7682" width="48.7109375" customWidth="1"/>
    <col min="7683" max="7684" width="18.28515625" customWidth="1"/>
    <col min="7938" max="7938" width="48.7109375" customWidth="1"/>
    <col min="7939" max="7940" width="18.28515625" customWidth="1"/>
    <col min="8194" max="8194" width="48.7109375" customWidth="1"/>
    <col min="8195" max="8196" width="18.28515625" customWidth="1"/>
    <col min="8450" max="8450" width="48.7109375" customWidth="1"/>
    <col min="8451" max="8452" width="18.28515625" customWidth="1"/>
    <col min="8706" max="8706" width="48.7109375" customWidth="1"/>
    <col min="8707" max="8708" width="18.28515625" customWidth="1"/>
    <col min="8962" max="8962" width="48.7109375" customWidth="1"/>
    <col min="8963" max="8964" width="18.28515625" customWidth="1"/>
    <col min="9218" max="9218" width="48.7109375" customWidth="1"/>
    <col min="9219" max="9220" width="18.28515625" customWidth="1"/>
    <col min="9474" max="9474" width="48.7109375" customWidth="1"/>
    <col min="9475" max="9476" width="18.28515625" customWidth="1"/>
    <col min="9730" max="9730" width="48.7109375" customWidth="1"/>
    <col min="9731" max="9732" width="18.28515625" customWidth="1"/>
    <col min="9986" max="9986" width="48.7109375" customWidth="1"/>
    <col min="9987" max="9988" width="18.28515625" customWidth="1"/>
    <col min="10242" max="10242" width="48.7109375" customWidth="1"/>
    <col min="10243" max="10244" width="18.28515625" customWidth="1"/>
    <col min="10498" max="10498" width="48.7109375" customWidth="1"/>
    <col min="10499" max="10500" width="18.28515625" customWidth="1"/>
    <col min="10754" max="10754" width="48.7109375" customWidth="1"/>
    <col min="10755" max="10756" width="18.28515625" customWidth="1"/>
    <col min="11010" max="11010" width="48.7109375" customWidth="1"/>
    <col min="11011" max="11012" width="18.28515625" customWidth="1"/>
    <col min="11266" max="11266" width="48.7109375" customWidth="1"/>
    <col min="11267" max="11268" width="18.28515625" customWidth="1"/>
    <col min="11522" max="11522" width="48.7109375" customWidth="1"/>
    <col min="11523" max="11524" width="18.28515625" customWidth="1"/>
    <col min="11778" max="11778" width="48.7109375" customWidth="1"/>
    <col min="11779" max="11780" width="18.28515625" customWidth="1"/>
    <col min="12034" max="12034" width="48.7109375" customWidth="1"/>
    <col min="12035" max="12036" width="18.28515625" customWidth="1"/>
    <col min="12290" max="12290" width="48.7109375" customWidth="1"/>
    <col min="12291" max="12292" width="18.28515625" customWidth="1"/>
    <col min="12546" max="12546" width="48.7109375" customWidth="1"/>
    <col min="12547" max="12548" width="18.28515625" customWidth="1"/>
    <col min="12802" max="12802" width="48.7109375" customWidth="1"/>
    <col min="12803" max="12804" width="18.28515625" customWidth="1"/>
    <col min="13058" max="13058" width="48.7109375" customWidth="1"/>
    <col min="13059" max="13060" width="18.28515625" customWidth="1"/>
    <col min="13314" max="13314" width="48.7109375" customWidth="1"/>
    <col min="13315" max="13316" width="18.28515625" customWidth="1"/>
    <col min="13570" max="13570" width="48.7109375" customWidth="1"/>
    <col min="13571" max="13572" width="18.28515625" customWidth="1"/>
    <col min="13826" max="13826" width="48.7109375" customWidth="1"/>
    <col min="13827" max="13828" width="18.28515625" customWidth="1"/>
    <col min="14082" max="14082" width="48.7109375" customWidth="1"/>
    <col min="14083" max="14084" width="18.28515625" customWidth="1"/>
    <col min="14338" max="14338" width="48.7109375" customWidth="1"/>
    <col min="14339" max="14340" width="18.28515625" customWidth="1"/>
    <col min="14594" max="14594" width="48.7109375" customWidth="1"/>
    <col min="14595" max="14596" width="18.28515625" customWidth="1"/>
    <col min="14850" max="14850" width="48.7109375" customWidth="1"/>
    <col min="14851" max="14852" width="18.28515625" customWidth="1"/>
    <col min="15106" max="15106" width="48.7109375" customWidth="1"/>
    <col min="15107" max="15108" width="18.28515625" customWidth="1"/>
    <col min="15362" max="15362" width="48.7109375" customWidth="1"/>
    <col min="15363" max="15364" width="18.28515625" customWidth="1"/>
    <col min="15618" max="15618" width="48.7109375" customWidth="1"/>
    <col min="15619" max="15620" width="18.28515625" customWidth="1"/>
    <col min="15874" max="15874" width="48.7109375" customWidth="1"/>
    <col min="15875" max="15876" width="18.28515625" customWidth="1"/>
    <col min="16130" max="16130" width="48.7109375" customWidth="1"/>
    <col min="16131" max="16132" width="18.28515625" customWidth="1"/>
  </cols>
  <sheetData>
    <row r="1" spans="1:15" ht="35.25" customHeight="1" x14ac:dyDescent="0.25">
      <c r="A1" s="382" t="s">
        <v>394</v>
      </c>
      <c r="B1" s="382"/>
      <c r="C1" s="382"/>
      <c r="D1" s="382"/>
      <c r="E1" s="178"/>
      <c r="F1" s="178"/>
      <c r="G1" s="178"/>
      <c r="H1" s="178"/>
      <c r="I1" s="178"/>
      <c r="J1" s="176"/>
    </row>
    <row r="2" spans="1:15" ht="72" customHeight="1" x14ac:dyDescent="0.2">
      <c r="A2" s="175" t="s">
        <v>395</v>
      </c>
      <c r="B2" s="175" t="s">
        <v>2</v>
      </c>
      <c r="C2" s="46" t="s">
        <v>571</v>
      </c>
      <c r="D2" s="46" t="s">
        <v>675</v>
      </c>
    </row>
    <row r="3" spans="1:15" x14ac:dyDescent="0.2">
      <c r="A3" s="177">
        <v>1</v>
      </c>
      <c r="B3" s="177">
        <v>2</v>
      </c>
      <c r="C3" s="177">
        <v>3</v>
      </c>
      <c r="D3" s="177">
        <v>4</v>
      </c>
    </row>
    <row r="4" spans="1:15" x14ac:dyDescent="0.2">
      <c r="A4" s="180">
        <v>1</v>
      </c>
      <c r="B4" s="179" t="s">
        <v>396</v>
      </c>
      <c r="C4" s="2">
        <v>1</v>
      </c>
      <c r="D4" s="2">
        <v>1</v>
      </c>
    </row>
    <row r="5" spans="1:15" ht="15" x14ac:dyDescent="0.2">
      <c r="A5" s="180">
        <v>2</v>
      </c>
      <c r="B5" s="179" t="s">
        <v>397</v>
      </c>
      <c r="C5" s="2">
        <v>88820</v>
      </c>
      <c r="D5" s="2">
        <v>88531</v>
      </c>
      <c r="G5" s="383"/>
      <c r="H5" s="383"/>
      <c r="I5" s="383"/>
      <c r="J5" s="383"/>
      <c r="K5" s="383"/>
      <c r="L5" s="383"/>
      <c r="M5" s="383"/>
      <c r="N5" s="383"/>
      <c r="O5" s="383"/>
    </row>
    <row r="6" spans="1:15" x14ac:dyDescent="0.2">
      <c r="A6" s="177">
        <v>3</v>
      </c>
      <c r="B6" s="179" t="s">
        <v>398</v>
      </c>
      <c r="C6" s="2">
        <v>0</v>
      </c>
      <c r="D6" s="2">
        <v>450</v>
      </c>
    </row>
    <row r="7" spans="1:15" x14ac:dyDescent="0.2">
      <c r="A7" s="177">
        <v>4</v>
      </c>
      <c r="B7" s="179" t="s">
        <v>399</v>
      </c>
      <c r="C7" s="2">
        <v>7549</v>
      </c>
      <c r="D7" s="2">
        <v>6810</v>
      </c>
    </row>
    <row r="8" spans="1:15" x14ac:dyDescent="0.2">
      <c r="A8" s="177">
        <v>5</v>
      </c>
      <c r="B8" s="179" t="s">
        <v>400</v>
      </c>
      <c r="C8" s="2">
        <v>81271</v>
      </c>
      <c r="D8" s="2">
        <v>81271</v>
      </c>
    </row>
    <row r="9" spans="1:15" x14ac:dyDescent="0.2">
      <c r="A9" s="177">
        <v>6</v>
      </c>
      <c r="B9" s="179" t="s">
        <v>401</v>
      </c>
      <c r="C9" s="2">
        <v>0</v>
      </c>
      <c r="D9" s="2">
        <v>0</v>
      </c>
    </row>
    <row r="10" spans="1:15" x14ac:dyDescent="0.2">
      <c r="A10" s="177">
        <v>7</v>
      </c>
      <c r="B10" s="179" t="s">
        <v>402</v>
      </c>
      <c r="C10" s="2">
        <v>24295</v>
      </c>
      <c r="D10" s="2">
        <v>26286</v>
      </c>
    </row>
    <row r="11" spans="1:15" x14ac:dyDescent="0.2">
      <c r="A11" s="177">
        <v>8</v>
      </c>
      <c r="B11" s="179" t="s">
        <v>403</v>
      </c>
      <c r="C11" s="2">
        <v>0</v>
      </c>
      <c r="D11" s="2">
        <v>0</v>
      </c>
    </row>
    <row r="12" spans="1:15" x14ac:dyDescent="0.2">
      <c r="A12" s="177">
        <v>9</v>
      </c>
      <c r="B12" s="179" t="s">
        <v>404</v>
      </c>
      <c r="C12" s="2">
        <v>23385</v>
      </c>
      <c r="D12" s="2">
        <v>22613</v>
      </c>
    </row>
    <row r="13" spans="1:15" x14ac:dyDescent="0.2">
      <c r="A13" s="177">
        <v>10</v>
      </c>
      <c r="B13" s="179" t="s">
        <v>405</v>
      </c>
      <c r="C13" s="2">
        <v>0</v>
      </c>
      <c r="D13" s="2">
        <v>0</v>
      </c>
    </row>
    <row r="14" spans="1:15" x14ac:dyDescent="0.2">
      <c r="A14" s="177">
        <v>11</v>
      </c>
      <c r="B14" s="179" t="s">
        <v>406</v>
      </c>
      <c r="C14" s="2">
        <v>910</v>
      </c>
      <c r="D14" s="2">
        <v>3673</v>
      </c>
    </row>
    <row r="15" spans="1:15" x14ac:dyDescent="0.2">
      <c r="A15" s="177">
        <v>12</v>
      </c>
      <c r="B15" s="179" t="s">
        <v>407</v>
      </c>
      <c r="C15" s="2">
        <v>81436</v>
      </c>
      <c r="D15" s="2">
        <v>83384</v>
      </c>
    </row>
    <row r="16" spans="1:15" x14ac:dyDescent="0.2">
      <c r="A16" s="177">
        <v>13</v>
      </c>
      <c r="B16" s="179" t="s">
        <v>408</v>
      </c>
      <c r="C16" s="2">
        <v>58000</v>
      </c>
      <c r="D16" s="2">
        <v>58000</v>
      </c>
    </row>
    <row r="17" spans="1:4" x14ac:dyDescent="0.2">
      <c r="A17" s="177">
        <v>14</v>
      </c>
      <c r="B17" s="179" t="s">
        <v>409</v>
      </c>
      <c r="C17" s="2">
        <v>609</v>
      </c>
      <c r="D17" s="2">
        <v>609</v>
      </c>
    </row>
    <row r="18" spans="1:4" x14ac:dyDescent="0.2">
      <c r="A18" s="177">
        <v>15</v>
      </c>
      <c r="B18" s="179" t="s">
        <v>410</v>
      </c>
      <c r="C18" s="2">
        <v>22649</v>
      </c>
      <c r="D18" s="2">
        <v>22827</v>
      </c>
    </row>
    <row r="19" spans="1:4" x14ac:dyDescent="0.2">
      <c r="A19" s="177">
        <v>16</v>
      </c>
      <c r="B19" s="179" t="s">
        <v>411</v>
      </c>
      <c r="C19" s="2">
        <v>31679</v>
      </c>
      <c r="D19" s="2">
        <v>31433</v>
      </c>
    </row>
    <row r="20" spans="1:4" x14ac:dyDescent="0.2">
      <c r="A20" s="177">
        <v>17</v>
      </c>
      <c r="B20" s="179" t="s">
        <v>412</v>
      </c>
      <c r="C20" s="2">
        <v>28695</v>
      </c>
      <c r="D20" s="2">
        <v>28695</v>
      </c>
    </row>
    <row r="21" spans="1:4" x14ac:dyDescent="0.2">
      <c r="A21" s="177">
        <v>18</v>
      </c>
      <c r="B21" s="179" t="s">
        <v>413</v>
      </c>
      <c r="C21" s="2">
        <v>0</v>
      </c>
      <c r="D21" s="2">
        <v>0</v>
      </c>
    </row>
    <row r="22" spans="1:4" x14ac:dyDescent="0.2">
      <c r="A22" s="177">
        <v>19</v>
      </c>
      <c r="B22" s="179" t="s">
        <v>414</v>
      </c>
      <c r="C22" s="2">
        <v>0</v>
      </c>
      <c r="D22" s="2">
        <v>0</v>
      </c>
    </row>
    <row r="23" spans="1:4" ht="22.5" x14ac:dyDescent="0.2">
      <c r="A23" s="177">
        <v>20</v>
      </c>
      <c r="B23" s="179" t="s">
        <v>415</v>
      </c>
      <c r="C23" s="2">
        <v>0</v>
      </c>
      <c r="D23" s="2">
        <v>0</v>
      </c>
    </row>
    <row r="24" spans="1:4" ht="22.5" x14ac:dyDescent="0.2">
      <c r="A24" s="177">
        <v>21</v>
      </c>
      <c r="B24" s="179" t="s">
        <v>416</v>
      </c>
      <c r="C24" s="2">
        <v>0</v>
      </c>
      <c r="D24" s="2">
        <v>0</v>
      </c>
    </row>
    <row r="25" spans="1:4" x14ac:dyDescent="0.2">
      <c r="A25" s="177">
        <v>22</v>
      </c>
      <c r="B25" s="179" t="s">
        <v>417</v>
      </c>
      <c r="C25" s="2">
        <v>0</v>
      </c>
      <c r="D25" s="2">
        <v>0</v>
      </c>
    </row>
    <row r="26" spans="1:4" x14ac:dyDescent="0.2">
      <c r="A26" s="177">
        <v>23</v>
      </c>
      <c r="B26" s="179" t="s">
        <v>418</v>
      </c>
      <c r="C26" s="2">
        <v>2984</v>
      </c>
      <c r="D26" s="2">
        <v>2738</v>
      </c>
    </row>
    <row r="27" spans="1:4" x14ac:dyDescent="0.2">
      <c r="A27" s="177">
        <v>24</v>
      </c>
      <c r="B27" s="179" t="s">
        <v>419</v>
      </c>
      <c r="C27" s="2">
        <v>0</v>
      </c>
      <c r="D27" s="2">
        <v>0</v>
      </c>
    </row>
    <row r="28" spans="1:4" x14ac:dyDescent="0.2">
      <c r="A28" s="177">
        <v>25</v>
      </c>
      <c r="B28" s="179" t="s">
        <v>420</v>
      </c>
      <c r="C28" s="2">
        <v>0</v>
      </c>
      <c r="D28" s="2">
        <v>0</v>
      </c>
    </row>
    <row r="29" spans="1:4" x14ac:dyDescent="0.2">
      <c r="A29" s="177">
        <v>26</v>
      </c>
      <c r="B29" s="179" t="s">
        <v>421</v>
      </c>
      <c r="C29" s="2">
        <v>2984</v>
      </c>
      <c r="D29" s="2">
        <v>2738</v>
      </c>
    </row>
    <row r="30" spans="1:4" ht="22.5" x14ac:dyDescent="0.2">
      <c r="A30" s="177">
        <v>27</v>
      </c>
      <c r="B30" s="179" t="s">
        <v>422</v>
      </c>
      <c r="C30" s="2">
        <v>0</v>
      </c>
      <c r="D30" s="2">
        <v>0</v>
      </c>
    </row>
    <row r="31" spans="1:4" x14ac:dyDescent="0.2">
      <c r="A31" s="177">
        <v>28</v>
      </c>
      <c r="B31" s="179" t="s">
        <v>423</v>
      </c>
      <c r="C31" s="2">
        <v>0</v>
      </c>
      <c r="D31" s="2">
        <v>0</v>
      </c>
    </row>
    <row r="32" spans="1:4" x14ac:dyDescent="0.2">
      <c r="A32" s="177">
        <v>29</v>
      </c>
      <c r="B32" s="179" t="s">
        <v>424</v>
      </c>
      <c r="C32" s="2">
        <v>113115</v>
      </c>
      <c r="D32" s="2">
        <v>114817</v>
      </c>
    </row>
    <row r="33" spans="1:4" x14ac:dyDescent="0.2">
      <c r="A33" s="177">
        <v>30</v>
      </c>
      <c r="B33" s="179" t="s">
        <v>425</v>
      </c>
      <c r="C33" s="2">
        <v>34735</v>
      </c>
      <c r="D33" s="2">
        <v>27054</v>
      </c>
    </row>
    <row r="34" spans="1:4" x14ac:dyDescent="0.2">
      <c r="A34" s="177">
        <v>31</v>
      </c>
      <c r="B34" s="179" t="s">
        <v>426</v>
      </c>
      <c r="C34" s="2">
        <v>541</v>
      </c>
      <c r="D34" s="2">
        <v>2847</v>
      </c>
    </row>
    <row r="35" spans="1:4" x14ac:dyDescent="0.2">
      <c r="A35" s="177">
        <v>32</v>
      </c>
      <c r="B35" s="179" t="s">
        <v>427</v>
      </c>
      <c r="C35" s="2">
        <v>0</v>
      </c>
      <c r="D35" s="2">
        <v>0</v>
      </c>
    </row>
    <row r="36" spans="1:4" x14ac:dyDescent="0.2">
      <c r="A36" s="177">
        <v>33</v>
      </c>
      <c r="B36" s="179" t="s">
        <v>428</v>
      </c>
      <c r="C36" s="2">
        <v>178</v>
      </c>
      <c r="D36" s="2">
        <v>1948</v>
      </c>
    </row>
  </sheetData>
  <mergeCells count="2">
    <mergeCell ref="A1:D1"/>
    <mergeCell ref="G5:O5"/>
  </mergeCells>
  <pageMargins left="0.39370078740157483" right="0.31496062992125984" top="0.98425196850393704" bottom="0.98425196850393704" header="0.51181102362204722" footer="0.51181102362204722"/>
  <pageSetup paperSize="9" orientation="portrait" r:id="rId1"/>
  <headerFooter alignWithMargins="0">
    <oddHeader>&amp;C18. melléklet az 5/2016. (V. 27.) önkormányzati rendelethez</oddHeader>
  </headerFooter>
  <colBreaks count="1" manualBreakCount="1">
    <brk id="4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view="pageLayout" workbookViewId="0">
      <selection activeCell="I12" sqref="I12"/>
    </sheetView>
  </sheetViews>
  <sheetFormatPr defaultRowHeight="12.75" x14ac:dyDescent="0.2"/>
  <cols>
    <col min="1" max="1" width="20.42578125" customWidth="1"/>
    <col min="2" max="5" width="7.7109375" customWidth="1"/>
    <col min="6" max="6" width="9.7109375" customWidth="1"/>
    <col min="7" max="10" width="7.7109375" customWidth="1"/>
    <col min="11" max="11" width="9.28515625" customWidth="1"/>
    <col min="12" max="12" width="9.85546875" customWidth="1"/>
    <col min="13" max="13" width="20.42578125" hidden="1" customWidth="1"/>
    <col min="14" max="14" width="9.28515625" hidden="1" customWidth="1"/>
    <col min="15" max="15" width="9.28515625" customWidth="1"/>
    <col min="16" max="16" width="5.42578125" customWidth="1"/>
    <col min="17" max="17" width="21.42578125" customWidth="1"/>
    <col min="18" max="18" width="6.42578125" customWidth="1"/>
    <col min="19" max="19" width="6.140625" customWidth="1"/>
    <col min="20" max="22" width="6.28515625" customWidth="1"/>
    <col min="23" max="25" width="7.7109375" customWidth="1"/>
    <col min="26" max="26" width="6.140625" customWidth="1"/>
    <col min="27" max="27" width="6.28515625" customWidth="1"/>
    <col min="28" max="28" width="6" customWidth="1"/>
    <col min="29" max="29" width="6.140625" customWidth="1"/>
    <col min="30" max="30" width="7.28515625" customWidth="1"/>
    <col min="31" max="31" width="8.42578125" customWidth="1"/>
    <col min="32" max="32" width="7.140625" customWidth="1"/>
    <col min="33" max="33" width="6.85546875" customWidth="1"/>
    <col min="34" max="34" width="11.42578125" customWidth="1"/>
    <col min="35" max="35" width="14.5703125" customWidth="1"/>
    <col min="36" max="36" width="36.85546875" customWidth="1"/>
    <col min="37" max="38" width="16.7109375" customWidth="1"/>
  </cols>
  <sheetData>
    <row r="1" spans="1:38" x14ac:dyDescent="0.2">
      <c r="A1" s="259" t="s">
        <v>580</v>
      </c>
      <c r="B1" s="262"/>
      <c r="C1" s="262"/>
      <c r="D1" s="262"/>
      <c r="E1" s="262"/>
      <c r="F1" s="262"/>
      <c r="G1" s="262"/>
      <c r="H1" s="262"/>
      <c r="I1" s="262"/>
      <c r="J1" s="262"/>
      <c r="K1" s="263"/>
      <c r="L1" s="263"/>
      <c r="Q1" s="259" t="s">
        <v>580</v>
      </c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</row>
    <row r="2" spans="1:38" x14ac:dyDescent="0.2">
      <c r="A2" s="35" t="s">
        <v>228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2"/>
      <c r="N2" s="33"/>
      <c r="O2" s="33"/>
      <c r="P2" s="33"/>
      <c r="Q2" s="259" t="s">
        <v>228</v>
      </c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103"/>
      <c r="AK2" s="104"/>
      <c r="AL2" s="104"/>
    </row>
    <row r="3" spans="1:38" ht="8.25" customHeight="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AJ3" s="49"/>
      <c r="AK3" s="49"/>
      <c r="AL3" s="49"/>
    </row>
    <row r="4" spans="1:38" ht="12" customHeight="1" thickBo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4" t="s">
        <v>138</v>
      </c>
      <c r="AI4" s="4" t="s">
        <v>138</v>
      </c>
      <c r="AJ4" s="49"/>
      <c r="AK4" s="49"/>
      <c r="AL4" s="95"/>
    </row>
    <row r="5" spans="1:38" ht="41.25" customHeight="1" x14ac:dyDescent="0.2">
      <c r="A5" s="274" t="s">
        <v>175</v>
      </c>
      <c r="B5" s="266" t="s">
        <v>344</v>
      </c>
      <c r="C5" s="267"/>
      <c r="D5" s="266" t="s">
        <v>345</v>
      </c>
      <c r="E5" s="267"/>
      <c r="F5" s="273" t="s">
        <v>346</v>
      </c>
      <c r="G5" s="273"/>
      <c r="H5" s="273" t="s">
        <v>347</v>
      </c>
      <c r="I5" s="273"/>
      <c r="J5" s="260" t="s">
        <v>348</v>
      </c>
      <c r="K5" s="261"/>
      <c r="L5" s="269" t="s">
        <v>352</v>
      </c>
      <c r="M5" s="270"/>
      <c r="N5" s="271"/>
      <c r="O5" s="272"/>
      <c r="Q5" s="274" t="s">
        <v>175</v>
      </c>
      <c r="R5" s="266" t="s">
        <v>353</v>
      </c>
      <c r="S5" s="267"/>
      <c r="T5" s="260" t="s">
        <v>349</v>
      </c>
      <c r="U5" s="268"/>
      <c r="V5" s="268" t="s">
        <v>376</v>
      </c>
      <c r="W5" s="261"/>
      <c r="X5" s="260" t="s">
        <v>377</v>
      </c>
      <c r="Y5" s="261"/>
      <c r="Z5" s="260" t="s">
        <v>350</v>
      </c>
      <c r="AA5" s="276"/>
      <c r="AB5" s="260" t="s">
        <v>351</v>
      </c>
      <c r="AC5" s="261"/>
      <c r="AD5" s="260" t="s">
        <v>583</v>
      </c>
      <c r="AE5" s="261"/>
      <c r="AF5" s="260" t="s">
        <v>584</v>
      </c>
      <c r="AG5" s="261"/>
      <c r="AH5" s="264" t="s">
        <v>226</v>
      </c>
      <c r="AI5" s="265"/>
      <c r="AJ5" s="102"/>
      <c r="AK5" s="69"/>
      <c r="AL5" s="69"/>
    </row>
    <row r="6" spans="1:38" ht="25.5" customHeight="1" x14ac:dyDescent="0.2">
      <c r="A6" s="275"/>
      <c r="B6" s="2" t="s">
        <v>375</v>
      </c>
      <c r="C6" s="151" t="s">
        <v>389</v>
      </c>
      <c r="D6" s="2" t="s">
        <v>375</v>
      </c>
      <c r="E6" s="151" t="s">
        <v>389</v>
      </c>
      <c r="F6" s="2" t="s">
        <v>375</v>
      </c>
      <c r="G6" s="151" t="s">
        <v>389</v>
      </c>
      <c r="H6" s="2" t="s">
        <v>375</v>
      </c>
      <c r="I6" s="151" t="s">
        <v>389</v>
      </c>
      <c r="J6" s="2" t="s">
        <v>375</v>
      </c>
      <c r="K6" s="151" t="s">
        <v>389</v>
      </c>
      <c r="L6" s="2" t="s">
        <v>375</v>
      </c>
      <c r="M6" s="151" t="s">
        <v>389</v>
      </c>
      <c r="N6" s="2" t="s">
        <v>375</v>
      </c>
      <c r="O6" s="151" t="s">
        <v>389</v>
      </c>
      <c r="Q6" s="275"/>
      <c r="R6" s="2" t="s">
        <v>375</v>
      </c>
      <c r="S6" s="151" t="s">
        <v>389</v>
      </c>
      <c r="T6" s="2" t="s">
        <v>375</v>
      </c>
      <c r="U6" s="151" t="s">
        <v>389</v>
      </c>
      <c r="V6" s="2" t="s">
        <v>375</v>
      </c>
      <c r="W6" s="151" t="s">
        <v>389</v>
      </c>
      <c r="X6" s="2" t="s">
        <v>375</v>
      </c>
      <c r="Y6" s="151" t="s">
        <v>389</v>
      </c>
      <c r="Z6" s="2" t="s">
        <v>375</v>
      </c>
      <c r="AA6" s="151" t="s">
        <v>389</v>
      </c>
      <c r="AB6" s="2" t="s">
        <v>375</v>
      </c>
      <c r="AC6" s="151" t="s">
        <v>389</v>
      </c>
      <c r="AD6" s="2" t="s">
        <v>582</v>
      </c>
      <c r="AE6" s="151" t="s">
        <v>389</v>
      </c>
      <c r="AF6" s="2" t="s">
        <v>375</v>
      </c>
      <c r="AG6" s="151" t="s">
        <v>389</v>
      </c>
      <c r="AH6" s="2" t="s">
        <v>375</v>
      </c>
      <c r="AI6" s="151" t="s">
        <v>389</v>
      </c>
      <c r="AJ6" s="102"/>
      <c r="AK6" s="96"/>
      <c r="AL6" s="96"/>
    </row>
    <row r="7" spans="1:38" ht="24.95" customHeight="1" x14ac:dyDescent="0.2">
      <c r="A7" s="46" t="s">
        <v>176</v>
      </c>
      <c r="B7" s="8"/>
      <c r="C7" s="8"/>
      <c r="D7" s="8"/>
      <c r="E7" s="8"/>
      <c r="F7" s="8">
        <v>26191</v>
      </c>
      <c r="G7" s="8">
        <v>2381</v>
      </c>
      <c r="H7" s="8"/>
      <c r="I7" s="8"/>
      <c r="J7" s="8"/>
      <c r="K7" s="8"/>
      <c r="L7" s="8"/>
      <c r="M7" s="46" t="s">
        <v>176</v>
      </c>
      <c r="N7" s="8"/>
      <c r="O7" s="8"/>
      <c r="Q7" s="46" t="s">
        <v>176</v>
      </c>
      <c r="R7" s="8"/>
      <c r="S7" s="8"/>
      <c r="T7" s="8"/>
      <c r="U7" s="8"/>
      <c r="V7" s="8"/>
      <c r="W7" s="8"/>
      <c r="X7" s="8"/>
      <c r="Y7" s="8"/>
      <c r="Z7" s="8">
        <v>622</v>
      </c>
      <c r="AA7" s="8">
        <v>622</v>
      </c>
      <c r="AB7" s="8">
        <v>1270</v>
      </c>
      <c r="AC7" s="8">
        <v>594</v>
      </c>
      <c r="AD7" s="8">
        <v>5350</v>
      </c>
      <c r="AE7" s="8">
        <v>5350</v>
      </c>
      <c r="AF7" s="8"/>
      <c r="AG7" s="8"/>
      <c r="AH7" s="82">
        <f>SUM(B7+D7+F7+H7+J7+N7+R7+V7+Z7+AB7+AF7+L7+T7+X7+AD7)</f>
        <v>33433</v>
      </c>
      <c r="AI7" s="82">
        <f t="shared" ref="AI7:AI12" si="0">SUM(C7+E7+G7+I7+K7+O7+S7+W7+AA7+AC7+AG7+U7+Y7+AE7)</f>
        <v>8947</v>
      </c>
      <c r="AJ7" s="97"/>
      <c r="AK7" s="98"/>
      <c r="AL7" s="98"/>
    </row>
    <row r="8" spans="1:38" ht="22.5" customHeight="1" x14ac:dyDescent="0.2">
      <c r="A8" s="46" t="s">
        <v>177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46" t="s">
        <v>177</v>
      </c>
      <c r="N8" s="8"/>
      <c r="O8" s="8"/>
      <c r="Q8" s="46" t="s">
        <v>177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1">
        <f>SUM(B8+D8+F8+H8+J8+L8+R8+T8+Z8+AB8+AD8+V8+X8+AF8)</f>
        <v>0</v>
      </c>
      <c r="AI8" s="82">
        <f t="shared" si="0"/>
        <v>0</v>
      </c>
      <c r="AJ8" s="97"/>
      <c r="AK8" s="98"/>
      <c r="AL8" s="98"/>
    </row>
    <row r="9" spans="1:38" ht="22.5" customHeight="1" x14ac:dyDescent="0.2">
      <c r="A9" s="46" t="s">
        <v>178</v>
      </c>
      <c r="B9" s="8">
        <v>224</v>
      </c>
      <c r="C9" s="8">
        <v>202</v>
      </c>
      <c r="D9" s="8">
        <v>4321</v>
      </c>
      <c r="E9" s="8">
        <v>2046</v>
      </c>
      <c r="F9" s="8">
        <v>360</v>
      </c>
      <c r="G9" s="8">
        <v>360</v>
      </c>
      <c r="H9" s="8"/>
      <c r="I9" s="8"/>
      <c r="J9" s="8"/>
      <c r="K9" s="8"/>
      <c r="L9" s="8"/>
      <c r="M9" s="46" t="s">
        <v>178</v>
      </c>
      <c r="N9" s="8"/>
      <c r="O9" s="8"/>
      <c r="Q9" s="46" t="s">
        <v>178</v>
      </c>
      <c r="R9" s="8"/>
      <c r="S9" s="8"/>
      <c r="T9" s="8"/>
      <c r="U9" s="8"/>
      <c r="V9" s="8"/>
      <c r="W9" s="8"/>
      <c r="X9" s="8"/>
      <c r="Y9" s="8"/>
      <c r="Z9" s="8"/>
      <c r="AA9" s="8"/>
      <c r="AB9" s="8">
        <v>343</v>
      </c>
      <c r="AC9" s="8">
        <v>195</v>
      </c>
      <c r="AD9" s="8">
        <v>733</v>
      </c>
      <c r="AE9" s="8">
        <v>733</v>
      </c>
      <c r="AF9" s="8"/>
      <c r="AG9" s="8"/>
      <c r="AH9" s="81">
        <f>SUM(B9+D9+F9+H9+J9+L9+R9+T9+Z9+AB9+AD9+V9+X9+AF9)</f>
        <v>5981</v>
      </c>
      <c r="AI9" s="82">
        <f t="shared" si="0"/>
        <v>3536</v>
      </c>
      <c r="AJ9" s="97"/>
      <c r="AK9" s="98"/>
      <c r="AL9" s="98"/>
    </row>
    <row r="10" spans="1:38" ht="21.95" customHeight="1" x14ac:dyDescent="0.2">
      <c r="A10" s="46" t="s">
        <v>271</v>
      </c>
      <c r="B10" s="8">
        <v>828</v>
      </c>
      <c r="C10" s="8">
        <v>749</v>
      </c>
      <c r="D10" s="8">
        <v>25930</v>
      </c>
      <c r="E10" s="8">
        <v>8110</v>
      </c>
      <c r="F10" s="8"/>
      <c r="G10" s="8"/>
      <c r="H10" s="8"/>
      <c r="I10" s="8"/>
      <c r="J10" s="8"/>
      <c r="K10" s="8"/>
      <c r="L10" s="8"/>
      <c r="M10" s="46" t="s">
        <v>179</v>
      </c>
      <c r="N10" s="8"/>
      <c r="O10" s="8"/>
      <c r="Q10" s="46" t="s">
        <v>277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>
        <v>130</v>
      </c>
      <c r="AC10" s="8">
        <v>130</v>
      </c>
      <c r="AD10" s="8"/>
      <c r="AE10" s="8"/>
      <c r="AF10" s="8"/>
      <c r="AG10" s="8"/>
      <c r="AH10" s="81">
        <f>SUM(B10+D10+F10+H10+J10+L10+R10+T10+Z10+AB10+AD10+V10+X10+AF10)</f>
        <v>26888</v>
      </c>
      <c r="AI10" s="82">
        <f t="shared" si="0"/>
        <v>8989</v>
      </c>
      <c r="AJ10" s="97"/>
      <c r="AK10" s="98"/>
      <c r="AL10" s="98"/>
    </row>
    <row r="11" spans="1:38" ht="22.5" customHeight="1" x14ac:dyDescent="0.2">
      <c r="A11" s="46" t="s">
        <v>272</v>
      </c>
      <c r="B11" s="8"/>
      <c r="C11" s="8"/>
      <c r="D11" s="8"/>
      <c r="E11" s="8"/>
      <c r="F11" s="8">
        <v>700</v>
      </c>
      <c r="G11" s="8">
        <v>1197</v>
      </c>
      <c r="H11" s="8"/>
      <c r="I11" s="8"/>
      <c r="J11" s="8"/>
      <c r="K11" s="8"/>
      <c r="L11" s="8">
        <v>241770</v>
      </c>
      <c r="M11" s="46" t="s">
        <v>180</v>
      </c>
      <c r="N11" s="8"/>
      <c r="O11" s="8">
        <v>254969</v>
      </c>
      <c r="Q11" s="46" t="s">
        <v>278</v>
      </c>
      <c r="R11" s="8">
        <v>194</v>
      </c>
      <c r="S11" s="8">
        <v>191</v>
      </c>
      <c r="T11" s="8">
        <v>4567</v>
      </c>
      <c r="U11" s="8">
        <v>5490</v>
      </c>
      <c r="V11" s="8">
        <v>6344</v>
      </c>
      <c r="W11" s="8">
        <v>5470</v>
      </c>
      <c r="X11" s="8">
        <v>6240</v>
      </c>
      <c r="Y11" s="8">
        <v>6194</v>
      </c>
      <c r="Z11" s="8"/>
      <c r="AA11" s="8"/>
      <c r="AB11" s="8"/>
      <c r="AC11" s="8"/>
      <c r="AD11" s="8">
        <v>104349</v>
      </c>
      <c r="AE11" s="8">
        <v>104279</v>
      </c>
      <c r="AF11" s="8">
        <v>3623</v>
      </c>
      <c r="AG11" s="8">
        <v>3196</v>
      </c>
      <c r="AH11" s="81">
        <f>SUM(B11+D11+F11+H11+J11+L11+R11+T11+Z11+AB11+AD11+V11+X11+AF11)</f>
        <v>367787</v>
      </c>
      <c r="AI11" s="82">
        <f t="shared" si="0"/>
        <v>380986</v>
      </c>
      <c r="AJ11" s="97"/>
      <c r="AK11" s="98"/>
      <c r="AL11" s="98"/>
    </row>
    <row r="12" spans="1:38" ht="22.5" customHeight="1" x14ac:dyDescent="0.2">
      <c r="A12" s="46" t="s">
        <v>273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46" t="s">
        <v>181</v>
      </c>
      <c r="N12" s="8"/>
      <c r="O12" s="8"/>
      <c r="Q12" s="46" t="s">
        <v>279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1">
        <f>SUM(B12+D12+F12+H12+J12+L12+T12+Z12+AB12+AD12+R12+T12+V12+X12+AF12)</f>
        <v>0</v>
      </c>
      <c r="AI12" s="82">
        <f t="shared" si="0"/>
        <v>0</v>
      </c>
      <c r="AJ12" s="97"/>
      <c r="AK12" s="98"/>
      <c r="AL12" s="98"/>
    </row>
    <row r="13" spans="1:38" ht="24.95" customHeight="1" x14ac:dyDescent="0.2">
      <c r="A13" s="46" t="s">
        <v>274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>
        <v>65419</v>
      </c>
      <c r="M13" s="46" t="s">
        <v>182</v>
      </c>
      <c r="N13" s="8"/>
      <c r="O13" s="8">
        <v>47163</v>
      </c>
      <c r="Q13" s="46" t="s">
        <v>274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1">
        <f>SUM(B13+D13+F13+H13+J13+L13+R13+T13+Z13+AB13+AD13+V13+X13+AF13)</f>
        <v>65419</v>
      </c>
      <c r="AI13" s="82">
        <f>SUM(C13+E13+G13+I13+K13+S13+W13+AA13+AC13+AG13+O13+U13+Y13+AE13)</f>
        <v>47163</v>
      </c>
      <c r="AJ13" s="97"/>
      <c r="AK13" s="98"/>
      <c r="AL13" s="98"/>
    </row>
    <row r="14" spans="1:38" ht="24.95" customHeight="1" x14ac:dyDescent="0.2">
      <c r="A14" s="47" t="s">
        <v>183</v>
      </c>
      <c r="B14" s="7">
        <f t="shared" ref="B14:L14" si="1">SUM(B7:B13)</f>
        <v>1052</v>
      </c>
      <c r="C14" s="7">
        <f t="shared" si="1"/>
        <v>951</v>
      </c>
      <c r="D14" s="7">
        <f t="shared" si="1"/>
        <v>30251</v>
      </c>
      <c r="E14" s="7">
        <f t="shared" si="1"/>
        <v>10156</v>
      </c>
      <c r="F14" s="7">
        <f t="shared" si="1"/>
        <v>27251</v>
      </c>
      <c r="G14" s="7">
        <f t="shared" si="1"/>
        <v>3938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307189</v>
      </c>
      <c r="M14" s="47" t="s">
        <v>183</v>
      </c>
      <c r="N14" s="7">
        <f>SUM(N7:N13)</f>
        <v>0</v>
      </c>
      <c r="O14" s="7">
        <f>SUM(O7:O13)</f>
        <v>302132</v>
      </c>
      <c r="Q14" s="47" t="s">
        <v>183</v>
      </c>
      <c r="R14" s="7">
        <f t="shared" ref="R14:Z14" si="2">SUM(R7:R13)</f>
        <v>194</v>
      </c>
      <c r="S14" s="7">
        <f t="shared" si="2"/>
        <v>191</v>
      </c>
      <c r="T14" s="7">
        <f t="shared" si="2"/>
        <v>4567</v>
      </c>
      <c r="U14" s="7">
        <f t="shared" si="2"/>
        <v>5490</v>
      </c>
      <c r="V14" s="7">
        <f t="shared" si="2"/>
        <v>6344</v>
      </c>
      <c r="W14" s="7">
        <f t="shared" si="2"/>
        <v>5470</v>
      </c>
      <c r="X14" s="7">
        <f t="shared" si="2"/>
        <v>6240</v>
      </c>
      <c r="Y14" s="7">
        <f t="shared" si="2"/>
        <v>6194</v>
      </c>
      <c r="Z14" s="7">
        <f t="shared" si="2"/>
        <v>622</v>
      </c>
      <c r="AA14" s="7">
        <f t="shared" ref="AA14:AI14" si="3">SUM(AA7:AA13)</f>
        <v>622</v>
      </c>
      <c r="AB14" s="7">
        <f t="shared" si="3"/>
        <v>1743</v>
      </c>
      <c r="AC14" s="7">
        <f t="shared" si="3"/>
        <v>919</v>
      </c>
      <c r="AD14" s="7">
        <f t="shared" si="3"/>
        <v>110432</v>
      </c>
      <c r="AE14" s="7">
        <f t="shared" si="3"/>
        <v>110362</v>
      </c>
      <c r="AF14" s="7">
        <f t="shared" si="3"/>
        <v>3623</v>
      </c>
      <c r="AG14" s="7">
        <f t="shared" si="3"/>
        <v>3196</v>
      </c>
      <c r="AH14" s="81">
        <f t="shared" si="3"/>
        <v>499508</v>
      </c>
      <c r="AI14" s="82">
        <f t="shared" si="3"/>
        <v>449621</v>
      </c>
      <c r="AJ14" s="99"/>
      <c r="AK14" s="98"/>
      <c r="AL14" s="98"/>
    </row>
    <row r="15" spans="1:38" ht="24.95" customHeight="1" x14ac:dyDescent="0.2">
      <c r="A15" s="46" t="s">
        <v>36</v>
      </c>
      <c r="B15" s="8"/>
      <c r="C15" s="8"/>
      <c r="D15" s="8"/>
      <c r="E15" s="8"/>
      <c r="F15" s="8">
        <v>123668</v>
      </c>
      <c r="G15" s="8">
        <v>99317</v>
      </c>
      <c r="H15" s="8"/>
      <c r="I15" s="8"/>
      <c r="J15" s="8"/>
      <c r="K15" s="8"/>
      <c r="L15" s="8"/>
      <c r="M15" s="46" t="s">
        <v>184</v>
      </c>
      <c r="N15" s="8"/>
      <c r="O15" s="8"/>
      <c r="Q15" s="46" t="s">
        <v>36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1">
        <f>SUM(B15+D15+F15+H15+J15+L15+R15+T15+Z15+AB15+AD15+V15+X15+AF15)</f>
        <v>123668</v>
      </c>
      <c r="AI15" s="82">
        <f>SUM(C15+E15+G15+I15+K15+O15+S15+W15+AA15+AC15+AG15+U15+Y15+AE15)</f>
        <v>99317</v>
      </c>
      <c r="AJ15" s="97"/>
      <c r="AK15" s="98"/>
      <c r="AL15" s="98"/>
    </row>
    <row r="16" spans="1:38" ht="24.95" customHeight="1" x14ac:dyDescent="0.2">
      <c r="A16" s="46" t="s">
        <v>275</v>
      </c>
      <c r="B16" s="8"/>
      <c r="C16" s="8"/>
      <c r="D16" s="8"/>
      <c r="E16" s="8"/>
      <c r="F16" s="8">
        <v>18066</v>
      </c>
      <c r="G16" s="8">
        <v>10505</v>
      </c>
      <c r="H16" s="8">
        <v>300</v>
      </c>
      <c r="I16" s="8">
        <v>482</v>
      </c>
      <c r="J16" s="8">
        <v>300</v>
      </c>
      <c r="K16" s="8">
        <v>52</v>
      </c>
      <c r="L16" s="8"/>
      <c r="M16" s="46" t="s">
        <v>17</v>
      </c>
      <c r="N16" s="8"/>
      <c r="O16" s="8"/>
      <c r="Q16" s="46" t="s">
        <v>275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1">
        <f>SUM(B16+D16+F16+H16+J16+L16+R16+T16+Z16+AB16+AD16+V16+X16+AF16)</f>
        <v>18666</v>
      </c>
      <c r="AI16" s="82">
        <f>SUM(C16+E16+G16+I16+K16+O16+S16+W16+AA16+AC16+AG16+U16+Y16+AE16)</f>
        <v>11039</v>
      </c>
      <c r="AJ16" s="97"/>
      <c r="AK16" s="98"/>
      <c r="AL16" s="98"/>
    </row>
    <row r="17" spans="1:38" ht="24.95" customHeight="1" x14ac:dyDescent="0.2">
      <c r="A17" s="48" t="s">
        <v>276</v>
      </c>
      <c r="B17" s="8"/>
      <c r="C17" s="8"/>
      <c r="D17" s="8"/>
      <c r="E17" s="8"/>
      <c r="F17" s="8">
        <v>41467</v>
      </c>
      <c r="G17" s="8">
        <v>41467</v>
      </c>
      <c r="H17" s="8"/>
      <c r="I17" s="8"/>
      <c r="J17" s="8"/>
      <c r="K17" s="8"/>
      <c r="L17" s="8">
        <v>13199</v>
      </c>
      <c r="M17" s="46" t="s">
        <v>18</v>
      </c>
      <c r="N17" s="8"/>
      <c r="O17" s="8"/>
      <c r="Q17" s="46" t="s">
        <v>280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1">
        <f>SUM(B17+F17+D17+H17+J17+L17+R17+T17+Z17+AB17+AD17+V17+X17+AF17)</f>
        <v>54666</v>
      </c>
      <c r="AI17" s="82">
        <f>SUM(C17+E17+G17+I17+K17+O17+S17+W17+AA17+AC17+AG17+U17+Y17+AE17)</f>
        <v>41467</v>
      </c>
      <c r="AJ17" s="97"/>
      <c r="AK17" s="98"/>
      <c r="AL17" s="98"/>
    </row>
    <row r="18" spans="1:38" ht="24.95" customHeight="1" x14ac:dyDescent="0.2">
      <c r="A18" s="46" t="s">
        <v>293</v>
      </c>
      <c r="B18" s="8"/>
      <c r="C18" s="8"/>
      <c r="D18" s="8"/>
      <c r="E18" s="8"/>
      <c r="F18" s="8">
        <v>15206</v>
      </c>
      <c r="G18" s="8">
        <v>19674</v>
      </c>
      <c r="H18" s="8"/>
      <c r="I18" s="8"/>
      <c r="J18" s="8"/>
      <c r="K18" s="8"/>
      <c r="L18" s="8"/>
      <c r="M18" s="46" t="s">
        <v>19</v>
      </c>
      <c r="N18" s="8"/>
      <c r="O18" s="8"/>
      <c r="Q18" s="46" t="s">
        <v>281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1">
        <f>SUM(B18+D18+F18+H18+J18+L18+R18+T18+Z18+AB18+AD18+V18+X18+AF18)</f>
        <v>15206</v>
      </c>
      <c r="AI18" s="82">
        <f>SUM(C18+E18+G18+I18+K18+O18+S18+W18+AA18+AC18+AG18+U18+Y18+AE18)</f>
        <v>19674</v>
      </c>
      <c r="AJ18" s="100"/>
      <c r="AK18" s="98"/>
      <c r="AL18" s="98"/>
    </row>
    <row r="19" spans="1:38" ht="24.95" customHeight="1" x14ac:dyDescent="0.2">
      <c r="A19" s="162" t="s">
        <v>390</v>
      </c>
      <c r="B19" s="8"/>
      <c r="C19" s="8"/>
      <c r="D19" s="8"/>
      <c r="E19" s="8"/>
      <c r="F19" s="8">
        <v>8722</v>
      </c>
      <c r="G19" s="8">
        <v>8722</v>
      </c>
      <c r="H19" s="8"/>
      <c r="I19" s="8"/>
      <c r="J19" s="8"/>
      <c r="K19" s="8"/>
      <c r="L19" s="8"/>
      <c r="M19" s="46"/>
      <c r="N19" s="8"/>
      <c r="O19" s="8"/>
      <c r="Q19" s="4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1">
        <f>SUM(B19+D19+F19+H19+J19+L19+R19+T19+V19+X19+Z19+AB19+AD19+AF19)</f>
        <v>8722</v>
      </c>
      <c r="AI19" s="7">
        <f>SUM(C19+E19+G19+I19+K19+O19+S19+U19+W19+Y19+AA19+AC19+AE19+AG19)</f>
        <v>8722</v>
      </c>
      <c r="AJ19" s="100"/>
      <c r="AK19" s="98"/>
      <c r="AL19" s="98"/>
    </row>
    <row r="20" spans="1:38" ht="13.5" thickBot="1" x14ac:dyDescent="0.25">
      <c r="A20" s="121" t="s">
        <v>47</v>
      </c>
      <c r="B20" s="7">
        <f>SUM(B14:B18)</f>
        <v>1052</v>
      </c>
      <c r="C20" s="7">
        <f>SUM(C14:C18)</f>
        <v>951</v>
      </c>
      <c r="D20" s="7">
        <f>SUM(D14:D18)</f>
        <v>30251</v>
      </c>
      <c r="E20" s="7">
        <f>SUM(E14:E18)</f>
        <v>10156</v>
      </c>
      <c r="F20" s="7">
        <f>SUM(F14:F19)</f>
        <v>234380</v>
      </c>
      <c r="G20" s="7">
        <f t="shared" ref="G20:O20" si="4">SUM(G14:G18)</f>
        <v>174901</v>
      </c>
      <c r="H20" s="7">
        <f t="shared" si="4"/>
        <v>300</v>
      </c>
      <c r="I20" s="7">
        <f t="shared" si="4"/>
        <v>482</v>
      </c>
      <c r="J20" s="7">
        <f t="shared" si="4"/>
        <v>300</v>
      </c>
      <c r="K20" s="7">
        <f t="shared" si="4"/>
        <v>52</v>
      </c>
      <c r="L20" s="7">
        <f t="shared" si="4"/>
        <v>320388</v>
      </c>
      <c r="M20" s="7">
        <f t="shared" si="4"/>
        <v>0</v>
      </c>
      <c r="N20" s="7">
        <f t="shared" si="4"/>
        <v>0</v>
      </c>
      <c r="O20" s="7">
        <f t="shared" si="4"/>
        <v>302132</v>
      </c>
      <c r="Q20" s="18" t="s">
        <v>47</v>
      </c>
      <c r="R20" s="7">
        <f t="shared" ref="R20:AG20" si="5">SUM(R14:R18)</f>
        <v>194</v>
      </c>
      <c r="S20" s="7">
        <f t="shared" si="5"/>
        <v>191</v>
      </c>
      <c r="T20" s="7">
        <f t="shared" si="5"/>
        <v>4567</v>
      </c>
      <c r="U20" s="7">
        <f t="shared" si="5"/>
        <v>5490</v>
      </c>
      <c r="V20" s="7">
        <f t="shared" si="5"/>
        <v>6344</v>
      </c>
      <c r="W20" s="7">
        <f t="shared" si="5"/>
        <v>5470</v>
      </c>
      <c r="X20" s="7">
        <f t="shared" si="5"/>
        <v>6240</v>
      </c>
      <c r="Y20" s="7">
        <f t="shared" si="5"/>
        <v>6194</v>
      </c>
      <c r="Z20" s="7">
        <f t="shared" si="5"/>
        <v>622</v>
      </c>
      <c r="AA20" s="7">
        <f t="shared" si="5"/>
        <v>622</v>
      </c>
      <c r="AB20" s="7">
        <f t="shared" si="5"/>
        <v>1743</v>
      </c>
      <c r="AC20" s="7">
        <f t="shared" si="5"/>
        <v>919</v>
      </c>
      <c r="AD20" s="7">
        <f t="shared" si="5"/>
        <v>110432</v>
      </c>
      <c r="AE20" s="7">
        <f t="shared" si="5"/>
        <v>110362</v>
      </c>
      <c r="AF20" s="7">
        <f t="shared" si="5"/>
        <v>3623</v>
      </c>
      <c r="AG20" s="7">
        <f t="shared" si="5"/>
        <v>3196</v>
      </c>
      <c r="AH20" s="83">
        <f>SUM(AH14:AH19)</f>
        <v>720436</v>
      </c>
      <c r="AI20" s="84">
        <f>SUM(AI14:AI19)</f>
        <v>629840</v>
      </c>
      <c r="AJ20" s="99"/>
      <c r="AK20" s="98"/>
      <c r="AL20" s="98"/>
    </row>
    <row r="21" spans="1:38" x14ac:dyDescent="0.2">
      <c r="AJ21" s="49"/>
      <c r="AK21" s="49"/>
      <c r="AL21" s="49"/>
    </row>
    <row r="22" spans="1:38" x14ac:dyDescent="0.2">
      <c r="AJ22" s="49"/>
      <c r="AK22" s="49"/>
      <c r="AL22" s="49"/>
    </row>
    <row r="23" spans="1:38" x14ac:dyDescent="0.2">
      <c r="AJ23" s="49"/>
      <c r="AK23" s="49"/>
      <c r="AL23" s="49"/>
    </row>
  </sheetData>
  <mergeCells count="20">
    <mergeCell ref="Z5:AA5"/>
    <mergeCell ref="Q5:Q6"/>
    <mergeCell ref="R5:S5"/>
    <mergeCell ref="H5:I5"/>
    <mergeCell ref="Q1:AI1"/>
    <mergeCell ref="J5:K5"/>
    <mergeCell ref="Q2:AI2"/>
    <mergeCell ref="A1:L1"/>
    <mergeCell ref="AH5:AI5"/>
    <mergeCell ref="B5:C5"/>
    <mergeCell ref="AF5:AG5"/>
    <mergeCell ref="AD5:AE5"/>
    <mergeCell ref="T5:U5"/>
    <mergeCell ref="AB5:AC5"/>
    <mergeCell ref="L5:O5"/>
    <mergeCell ref="V5:W5"/>
    <mergeCell ref="X5:Y5"/>
    <mergeCell ref="D5:E5"/>
    <mergeCell ref="F5:G5"/>
    <mergeCell ref="A5:A6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az 5/2016. (V. 27.) önkormányzati rendelethez
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workbookViewId="0">
      <selection activeCell="D16" sqref="D16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59" t="s">
        <v>585</v>
      </c>
      <c r="B1" s="263"/>
      <c r="C1" s="263"/>
      <c r="D1" s="263"/>
      <c r="E1" s="263"/>
    </row>
    <row r="2" spans="1:5" x14ac:dyDescent="0.2">
      <c r="A2" s="259" t="s">
        <v>153</v>
      </c>
      <c r="B2" s="263"/>
      <c r="C2" s="263"/>
      <c r="D2" s="263"/>
      <c r="E2" s="263"/>
    </row>
    <row r="3" spans="1:5" x14ac:dyDescent="0.2">
      <c r="A3" s="35"/>
      <c r="B3" s="30"/>
      <c r="C3" s="30"/>
    </row>
    <row r="4" spans="1:5" x14ac:dyDescent="0.2">
      <c r="A4" s="30"/>
      <c r="B4" s="30"/>
      <c r="C4" s="30"/>
      <c r="E4" s="4" t="s">
        <v>138</v>
      </c>
    </row>
    <row r="5" spans="1:5" ht="41.25" customHeight="1" x14ac:dyDescent="0.2">
      <c r="A5" s="67" t="s">
        <v>175</v>
      </c>
      <c r="B5" s="260" t="s">
        <v>354</v>
      </c>
      <c r="C5" s="261"/>
      <c r="D5" s="260" t="s">
        <v>187</v>
      </c>
      <c r="E5" s="261"/>
    </row>
    <row r="6" spans="1:5" x14ac:dyDescent="0.2">
      <c r="A6" s="68"/>
      <c r="B6" s="2" t="s">
        <v>375</v>
      </c>
      <c r="C6" s="151" t="s">
        <v>389</v>
      </c>
      <c r="D6" s="2" t="s">
        <v>375</v>
      </c>
      <c r="E6" s="151" t="s">
        <v>389</v>
      </c>
    </row>
    <row r="7" spans="1:5" ht="24.95" customHeight="1" x14ac:dyDescent="0.2">
      <c r="A7" s="46" t="s">
        <v>176</v>
      </c>
      <c r="B7" s="8">
        <v>7</v>
      </c>
      <c r="C7" s="8">
        <v>7</v>
      </c>
      <c r="D7" s="7">
        <f>SUM(B7)</f>
        <v>7</v>
      </c>
      <c r="E7" s="7">
        <f>SUM(C7)</f>
        <v>7</v>
      </c>
    </row>
    <row r="8" spans="1:5" ht="22.5" customHeight="1" x14ac:dyDescent="0.2">
      <c r="A8" s="46" t="s">
        <v>177</v>
      </c>
      <c r="B8" s="8"/>
      <c r="C8" s="8"/>
      <c r="D8" s="7">
        <v>0</v>
      </c>
      <c r="E8" s="7">
        <f t="shared" ref="E8:E13" si="0">SUM(C8)</f>
        <v>0</v>
      </c>
    </row>
    <row r="9" spans="1:5" ht="22.5" customHeight="1" x14ac:dyDescent="0.2">
      <c r="A9" s="46" t="s">
        <v>178</v>
      </c>
      <c r="B9" s="8"/>
      <c r="C9" s="8"/>
      <c r="D9" s="7">
        <v>0</v>
      </c>
      <c r="E9" s="7">
        <f t="shared" si="0"/>
        <v>0</v>
      </c>
    </row>
    <row r="10" spans="1:5" ht="21.95" customHeight="1" x14ac:dyDescent="0.2">
      <c r="A10" s="46" t="s">
        <v>271</v>
      </c>
      <c r="B10" s="8"/>
      <c r="C10" s="8"/>
      <c r="D10" s="7">
        <v>0</v>
      </c>
      <c r="E10" s="7">
        <f t="shared" si="0"/>
        <v>0</v>
      </c>
    </row>
    <row r="11" spans="1:5" ht="22.5" customHeight="1" x14ac:dyDescent="0.2">
      <c r="A11" s="46" t="s">
        <v>282</v>
      </c>
      <c r="B11" s="8"/>
      <c r="C11" s="8"/>
      <c r="D11" s="7"/>
      <c r="E11" s="7"/>
    </row>
    <row r="12" spans="1:5" ht="22.5" customHeight="1" x14ac:dyDescent="0.2">
      <c r="A12" s="46" t="s">
        <v>283</v>
      </c>
      <c r="B12" s="8"/>
      <c r="C12" s="8"/>
      <c r="D12" s="7">
        <v>0</v>
      </c>
      <c r="E12" s="7">
        <f t="shared" si="0"/>
        <v>0</v>
      </c>
    </row>
    <row r="13" spans="1:5" ht="24.95" customHeight="1" x14ac:dyDescent="0.2">
      <c r="A13" s="46" t="s">
        <v>284</v>
      </c>
      <c r="B13" s="8"/>
      <c r="C13" s="8"/>
      <c r="D13" s="7">
        <v>0</v>
      </c>
      <c r="E13" s="7">
        <f t="shared" si="0"/>
        <v>0</v>
      </c>
    </row>
    <row r="14" spans="1:5" ht="24.95" customHeight="1" x14ac:dyDescent="0.2">
      <c r="A14" s="47" t="s">
        <v>183</v>
      </c>
      <c r="B14" s="7">
        <f>SUM(B7:B13)</f>
        <v>7</v>
      </c>
      <c r="C14" s="7">
        <f>SUM(C7:C13)</f>
        <v>7</v>
      </c>
      <c r="D14" s="7">
        <f>SUM(D7:D13)</f>
        <v>7</v>
      </c>
      <c r="E14" s="7">
        <f>SUM(E7:E13)</f>
        <v>7</v>
      </c>
    </row>
    <row r="15" spans="1:5" ht="24.95" customHeight="1" x14ac:dyDescent="0.2">
      <c r="A15" s="46" t="s">
        <v>36</v>
      </c>
      <c r="B15" s="8"/>
      <c r="C15" s="8"/>
      <c r="D15" s="7">
        <v>0</v>
      </c>
      <c r="E15" s="7">
        <f>SUM(C15)</f>
        <v>0</v>
      </c>
    </row>
    <row r="16" spans="1:5" ht="24.95" customHeight="1" x14ac:dyDescent="0.2">
      <c r="A16" s="46" t="s">
        <v>285</v>
      </c>
      <c r="B16" s="8"/>
      <c r="C16" s="8"/>
      <c r="D16" s="7">
        <v>0</v>
      </c>
      <c r="E16" s="7">
        <f>SUM(C16)</f>
        <v>0</v>
      </c>
    </row>
    <row r="17" spans="1:5" ht="24.95" customHeight="1" x14ac:dyDescent="0.2">
      <c r="A17" s="48" t="s">
        <v>280</v>
      </c>
      <c r="B17" s="8">
        <v>2935</v>
      </c>
      <c r="C17" s="8">
        <v>2935</v>
      </c>
      <c r="D17" s="7">
        <f>SUM(B17)</f>
        <v>2935</v>
      </c>
      <c r="E17" s="7">
        <f>SUM(C17)</f>
        <v>2935</v>
      </c>
    </row>
    <row r="18" spans="1:5" ht="22.5" x14ac:dyDescent="0.2">
      <c r="A18" s="46" t="s">
        <v>281</v>
      </c>
      <c r="B18" s="8"/>
      <c r="C18" s="8"/>
      <c r="D18" s="7">
        <v>0</v>
      </c>
      <c r="E18" s="7">
        <f>SUM(C18)</f>
        <v>0</v>
      </c>
    </row>
    <row r="19" spans="1:5" x14ac:dyDescent="0.2">
      <c r="A19" s="18" t="s">
        <v>47</v>
      </c>
      <c r="B19" s="7">
        <f>SUM(B14:B18)</f>
        <v>2942</v>
      </c>
      <c r="C19" s="7">
        <f>SUM(C14:C17)</f>
        <v>2942</v>
      </c>
      <c r="D19" s="7">
        <f>SUM(D14:D18)</f>
        <v>2942</v>
      </c>
      <c r="E19" s="7">
        <f>SUM(E14:E18)</f>
        <v>2942</v>
      </c>
    </row>
  </sheetData>
  <mergeCells count="4">
    <mergeCell ref="D5:E5"/>
    <mergeCell ref="B5:C5"/>
    <mergeCell ref="A1:E1"/>
    <mergeCell ref="A2:E2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az 5/2016. (V. 27.) önkormányzati rendelethez</oddHeader>
    <oddFooter xml:space="preserve">&amp;C3. oldal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workbookViewId="0">
      <selection activeCell="E11" sqref="E11"/>
    </sheetView>
  </sheetViews>
  <sheetFormatPr defaultRowHeight="12.75" x14ac:dyDescent="0.2"/>
  <cols>
    <col min="1" max="1" width="20.42578125" customWidth="1"/>
    <col min="4" max="4" width="9.28515625" customWidth="1"/>
  </cols>
  <sheetData>
    <row r="1" spans="1:11" x14ac:dyDescent="0.2">
      <c r="A1" s="35" t="s">
        <v>677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5" t="s">
        <v>206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4" t="s">
        <v>138</v>
      </c>
    </row>
    <row r="5" spans="1:11" ht="41.25" customHeight="1" x14ac:dyDescent="0.2">
      <c r="A5" s="278" t="s">
        <v>175</v>
      </c>
      <c r="B5" s="266" t="s">
        <v>355</v>
      </c>
      <c r="C5" s="267"/>
      <c r="D5" s="277" t="s">
        <v>356</v>
      </c>
      <c r="E5" s="277"/>
      <c r="F5" s="260"/>
      <c r="G5" s="261"/>
      <c r="H5" s="57"/>
      <c r="I5" s="58"/>
      <c r="J5" s="277" t="s">
        <v>135</v>
      </c>
      <c r="K5" s="277"/>
    </row>
    <row r="6" spans="1:11" x14ac:dyDescent="0.2">
      <c r="A6" s="279"/>
      <c r="B6" s="2" t="s">
        <v>375</v>
      </c>
      <c r="C6" s="151" t="s">
        <v>389</v>
      </c>
      <c r="D6" s="2" t="s">
        <v>375</v>
      </c>
      <c r="E6" s="151" t="s">
        <v>389</v>
      </c>
      <c r="F6" s="2"/>
      <c r="G6" s="2"/>
      <c r="H6" s="2"/>
      <c r="I6" s="2"/>
      <c r="J6" s="2" t="s">
        <v>375</v>
      </c>
      <c r="K6" s="151" t="s">
        <v>389</v>
      </c>
    </row>
    <row r="7" spans="1:11" ht="22.5" x14ac:dyDescent="0.2">
      <c r="A7" s="46" t="s">
        <v>176</v>
      </c>
      <c r="B7" s="8"/>
      <c r="C7" s="8"/>
      <c r="D7" s="8">
        <v>353</v>
      </c>
      <c r="E7" s="8">
        <v>353</v>
      </c>
      <c r="F7" s="8"/>
      <c r="G7" s="8"/>
      <c r="H7" s="8"/>
      <c r="I7" s="8"/>
      <c r="J7" s="7">
        <f t="shared" ref="J7:K18" si="0">B7+D7+F7+H7</f>
        <v>353</v>
      </c>
      <c r="K7" s="7">
        <f t="shared" si="0"/>
        <v>353</v>
      </c>
    </row>
    <row r="8" spans="1:11" ht="22.5" customHeight="1" x14ac:dyDescent="0.2">
      <c r="A8" s="46" t="s">
        <v>177</v>
      </c>
      <c r="B8" s="8">
        <v>1732</v>
      </c>
      <c r="C8" s="8">
        <v>1310</v>
      </c>
      <c r="D8" s="8"/>
      <c r="E8" s="8"/>
      <c r="F8" s="8"/>
      <c r="G8" s="8"/>
      <c r="H8" s="8"/>
      <c r="I8" s="8"/>
      <c r="J8" s="7">
        <f t="shared" si="0"/>
        <v>1732</v>
      </c>
      <c r="K8" s="7">
        <f t="shared" si="0"/>
        <v>1310</v>
      </c>
    </row>
    <row r="9" spans="1:11" ht="22.5" customHeight="1" x14ac:dyDescent="0.2">
      <c r="A9" s="46" t="s">
        <v>178</v>
      </c>
      <c r="B9" s="8">
        <v>372</v>
      </c>
      <c r="C9" s="8">
        <v>346</v>
      </c>
      <c r="D9" s="8">
        <v>96</v>
      </c>
      <c r="E9" s="8">
        <v>96</v>
      </c>
      <c r="F9" s="8"/>
      <c r="G9" s="8"/>
      <c r="H9" s="8"/>
      <c r="I9" s="8"/>
      <c r="J9" s="7">
        <f t="shared" si="0"/>
        <v>468</v>
      </c>
      <c r="K9" s="7">
        <f t="shared" si="0"/>
        <v>442</v>
      </c>
    </row>
    <row r="10" spans="1:11" x14ac:dyDescent="0.2">
      <c r="A10" s="46" t="s">
        <v>277</v>
      </c>
      <c r="B10" s="8"/>
      <c r="C10" s="8"/>
      <c r="D10" s="8"/>
      <c r="E10" s="8"/>
      <c r="F10" s="8"/>
      <c r="G10" s="8"/>
      <c r="H10" s="8"/>
      <c r="I10" s="8"/>
      <c r="J10" s="7">
        <f t="shared" si="0"/>
        <v>0</v>
      </c>
      <c r="K10" s="7">
        <f t="shared" si="0"/>
        <v>0</v>
      </c>
    </row>
    <row r="11" spans="1:11" ht="22.5" customHeight="1" x14ac:dyDescent="0.2">
      <c r="A11" s="46" t="s">
        <v>287</v>
      </c>
      <c r="B11" s="8"/>
      <c r="C11" s="8"/>
      <c r="D11" s="8"/>
      <c r="E11" s="8"/>
      <c r="F11" s="8"/>
      <c r="G11" s="8"/>
      <c r="H11" s="8"/>
      <c r="I11" s="8"/>
      <c r="J11" s="7">
        <f t="shared" si="0"/>
        <v>0</v>
      </c>
      <c r="K11" s="7">
        <f t="shared" si="0"/>
        <v>0</v>
      </c>
    </row>
    <row r="12" spans="1:11" ht="22.5" customHeight="1" x14ac:dyDescent="0.2">
      <c r="A12" s="46" t="s">
        <v>286</v>
      </c>
      <c r="B12" s="8"/>
      <c r="C12" s="8"/>
      <c r="D12" s="8"/>
      <c r="E12" s="8"/>
      <c r="F12" s="8"/>
      <c r="G12" s="8"/>
      <c r="H12" s="8"/>
      <c r="I12" s="8"/>
      <c r="J12" s="7">
        <f t="shared" si="0"/>
        <v>0</v>
      </c>
      <c r="K12" s="7">
        <f t="shared" si="0"/>
        <v>0</v>
      </c>
    </row>
    <row r="13" spans="1:11" x14ac:dyDescent="0.2">
      <c r="A13" s="46" t="s">
        <v>274</v>
      </c>
      <c r="B13" s="8"/>
      <c r="C13" s="8"/>
      <c r="D13" s="8"/>
      <c r="E13" s="8"/>
      <c r="F13" s="8"/>
      <c r="G13" s="8"/>
      <c r="H13" s="8"/>
      <c r="I13" s="8"/>
      <c r="J13" s="7">
        <f t="shared" si="0"/>
        <v>0</v>
      </c>
      <c r="K13" s="7">
        <f t="shared" si="0"/>
        <v>0</v>
      </c>
    </row>
    <row r="14" spans="1:11" ht="22.5" x14ac:dyDescent="0.2">
      <c r="A14" s="47" t="s">
        <v>183</v>
      </c>
      <c r="B14" s="7">
        <f>SUM(B7:B13)</f>
        <v>2104</v>
      </c>
      <c r="C14" s="7">
        <f>SUM(C7:C13)</f>
        <v>1656</v>
      </c>
      <c r="D14" s="7">
        <f>SUM(D7:D13)</f>
        <v>449</v>
      </c>
      <c r="E14" s="7">
        <f>SUM(E7:E13)</f>
        <v>449</v>
      </c>
      <c r="F14" s="7"/>
      <c r="G14" s="7"/>
      <c r="H14" s="7"/>
      <c r="I14" s="7"/>
      <c r="J14" s="7">
        <f>SUM(J7:J13)</f>
        <v>2553</v>
      </c>
      <c r="K14" s="7">
        <f>C14+E14+G14+I14</f>
        <v>2105</v>
      </c>
    </row>
    <row r="15" spans="1:11" ht="22.5" x14ac:dyDescent="0.2">
      <c r="A15" s="46" t="s">
        <v>288</v>
      </c>
      <c r="B15" s="8"/>
      <c r="C15" s="8"/>
      <c r="D15" s="8"/>
      <c r="E15" s="8"/>
      <c r="F15" s="8"/>
      <c r="G15" s="8"/>
      <c r="H15" s="8"/>
      <c r="I15" s="8"/>
      <c r="J15" s="7">
        <f t="shared" si="0"/>
        <v>0</v>
      </c>
      <c r="K15" s="7">
        <f t="shared" si="0"/>
        <v>0</v>
      </c>
    </row>
    <row r="16" spans="1:11" ht="22.5" x14ac:dyDescent="0.2">
      <c r="A16" s="46" t="s">
        <v>285</v>
      </c>
      <c r="B16" s="8"/>
      <c r="C16" s="8"/>
      <c r="D16" s="8"/>
      <c r="E16" s="8"/>
      <c r="F16" s="8"/>
      <c r="G16" s="8"/>
      <c r="H16" s="8"/>
      <c r="I16" s="8"/>
      <c r="J16" s="7">
        <f t="shared" si="0"/>
        <v>0</v>
      </c>
      <c r="K16" s="7">
        <f t="shared" si="0"/>
        <v>0</v>
      </c>
    </row>
    <row r="17" spans="1:11" ht="22.5" x14ac:dyDescent="0.2">
      <c r="A17" s="48" t="s">
        <v>289</v>
      </c>
      <c r="B17" s="8"/>
      <c r="C17" s="8"/>
      <c r="D17" s="8">
        <v>2595</v>
      </c>
      <c r="E17" s="8">
        <v>2595</v>
      </c>
      <c r="F17" s="8"/>
      <c r="G17" s="8"/>
      <c r="H17" s="8"/>
      <c r="I17" s="8"/>
      <c r="J17" s="7">
        <f t="shared" si="0"/>
        <v>2595</v>
      </c>
      <c r="K17" s="7">
        <f t="shared" si="0"/>
        <v>2595</v>
      </c>
    </row>
    <row r="18" spans="1:11" ht="22.5" x14ac:dyDescent="0.2">
      <c r="A18" s="46" t="s">
        <v>293</v>
      </c>
      <c r="B18" s="8"/>
      <c r="C18" s="8"/>
      <c r="D18" s="8"/>
      <c r="E18" s="8"/>
      <c r="F18" s="8"/>
      <c r="G18" s="8"/>
      <c r="H18" s="8"/>
      <c r="I18" s="8"/>
      <c r="J18" s="7">
        <f t="shared" si="0"/>
        <v>0</v>
      </c>
      <c r="K18" s="7">
        <f t="shared" si="0"/>
        <v>0</v>
      </c>
    </row>
    <row r="19" spans="1:11" x14ac:dyDescent="0.2">
      <c r="A19" s="18" t="s">
        <v>47</v>
      </c>
      <c r="B19" s="7">
        <f>SUM(B14:B18)</f>
        <v>2104</v>
      </c>
      <c r="C19" s="7">
        <f>SUM(C14:C18)</f>
        <v>1656</v>
      </c>
      <c r="D19" s="7">
        <f>SUM(D14:D18)</f>
        <v>3044</v>
      </c>
      <c r="E19" s="7">
        <f>SUM(E14:E18)</f>
        <v>3044</v>
      </c>
      <c r="F19" s="7"/>
      <c r="G19" s="7"/>
      <c r="H19" s="7"/>
      <c r="I19" s="7"/>
      <c r="J19" s="7">
        <f>SUM(J14:J18)</f>
        <v>5148</v>
      </c>
      <c r="K19" s="7">
        <f>SUM(K14:K18)</f>
        <v>4700</v>
      </c>
    </row>
    <row r="20" spans="1:11" x14ac:dyDescent="0.2">
      <c r="A20" s="45"/>
    </row>
    <row r="21" spans="1:11" x14ac:dyDescent="0.2">
      <c r="A21" s="45"/>
    </row>
    <row r="22" spans="1:11" x14ac:dyDescent="0.2">
      <c r="A22" s="45"/>
    </row>
    <row r="23" spans="1:11" x14ac:dyDescent="0.2">
      <c r="A23" s="45"/>
    </row>
    <row r="24" spans="1:11" x14ac:dyDescent="0.2">
      <c r="A24" s="45"/>
    </row>
    <row r="25" spans="1:11" x14ac:dyDescent="0.2">
      <c r="A25" s="45"/>
    </row>
    <row r="26" spans="1:11" x14ac:dyDescent="0.2">
      <c r="A26" s="45"/>
    </row>
    <row r="27" spans="1:11" x14ac:dyDescent="0.2">
      <c r="A27" s="45"/>
    </row>
    <row r="28" spans="1:11" x14ac:dyDescent="0.2">
      <c r="A28" s="45"/>
    </row>
    <row r="29" spans="1:11" x14ac:dyDescent="0.2">
      <c r="A29" s="45"/>
    </row>
    <row r="30" spans="1:11" x14ac:dyDescent="0.2">
      <c r="A30" s="45"/>
    </row>
    <row r="31" spans="1:11" x14ac:dyDescent="0.2">
      <c r="A31" s="45"/>
    </row>
    <row r="32" spans="1:11" x14ac:dyDescent="0.2">
      <c r="A32" s="45"/>
    </row>
    <row r="33" spans="1:1" x14ac:dyDescent="0.2">
      <c r="A33" s="45"/>
    </row>
    <row r="34" spans="1:1" x14ac:dyDescent="0.2">
      <c r="A34" s="34"/>
    </row>
  </sheetData>
  <mergeCells count="5">
    <mergeCell ref="J5:K5"/>
    <mergeCell ref="A5:A6"/>
    <mergeCell ref="B5:C5"/>
    <mergeCell ref="D5:E5"/>
    <mergeCell ref="F5:G5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&amp;C1/3. melléklet az 5/2016. (V. 27.) önkormányzati rendelethez
</oddHeader>
    <oddFooter>&amp;C5. oldal
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workbookViewId="0">
      <selection activeCell="B3" sqref="B3"/>
    </sheetView>
  </sheetViews>
  <sheetFormatPr defaultRowHeight="12.75" x14ac:dyDescent="0.2"/>
  <cols>
    <col min="1" max="1" width="20.42578125" customWidth="1"/>
    <col min="2" max="4" width="8.28515625" customWidth="1"/>
    <col min="5" max="5" width="7" customWidth="1"/>
    <col min="6" max="7" width="8.28515625" customWidth="1"/>
    <col min="8" max="8" width="7.140625" customWidth="1"/>
    <col min="9" max="10" width="8.28515625" customWidth="1"/>
    <col min="11" max="11" width="7.140625" customWidth="1"/>
    <col min="12" max="12" width="7" customWidth="1"/>
    <col min="13" max="15" width="8.28515625" customWidth="1"/>
  </cols>
  <sheetData>
    <row r="1" spans="1:15" x14ac:dyDescent="0.2">
      <c r="A1" s="35" t="s">
        <v>678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">
      <c r="A2" s="35" t="s">
        <v>247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5" x14ac:dyDescent="0.2">
      <c r="A3" s="35"/>
      <c r="B3" s="30"/>
      <c r="C3" s="30"/>
      <c r="D3" s="30"/>
      <c r="E3" s="30"/>
      <c r="F3" s="30"/>
      <c r="G3" s="30"/>
      <c r="H3" s="30"/>
      <c r="I3" s="262"/>
      <c r="J3" s="262"/>
      <c r="K3" s="262"/>
      <c r="L3" s="262"/>
      <c r="M3" s="65"/>
      <c r="N3" s="30"/>
      <c r="O3" s="30"/>
    </row>
    <row r="4" spans="1: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" t="s">
        <v>138</v>
      </c>
    </row>
    <row r="5" spans="1:15" ht="41.25" customHeight="1" x14ac:dyDescent="0.2">
      <c r="A5" s="278" t="s">
        <v>175</v>
      </c>
      <c r="B5" s="280" t="s">
        <v>357</v>
      </c>
      <c r="C5" s="281"/>
      <c r="D5" s="273" t="s">
        <v>358</v>
      </c>
      <c r="E5" s="273"/>
      <c r="F5" s="273" t="s">
        <v>359</v>
      </c>
      <c r="G5" s="273"/>
      <c r="H5" s="273" t="s">
        <v>360</v>
      </c>
      <c r="I5" s="273"/>
      <c r="J5" s="283" t="s">
        <v>361</v>
      </c>
      <c r="K5" s="284"/>
      <c r="L5" s="273" t="s">
        <v>362</v>
      </c>
      <c r="M5" s="273"/>
      <c r="N5" s="282" t="s">
        <v>135</v>
      </c>
      <c r="O5" s="282"/>
    </row>
    <row r="6" spans="1:15" x14ac:dyDescent="0.2">
      <c r="A6" s="279"/>
      <c r="B6" s="2" t="s">
        <v>375</v>
      </c>
      <c r="C6" s="151" t="s">
        <v>389</v>
      </c>
      <c r="D6" s="2" t="s">
        <v>375</v>
      </c>
      <c r="E6" s="151" t="s">
        <v>389</v>
      </c>
      <c r="F6" s="2" t="s">
        <v>375</v>
      </c>
      <c r="G6" s="151" t="s">
        <v>389</v>
      </c>
      <c r="H6" s="2" t="s">
        <v>375</v>
      </c>
      <c r="I6" s="151" t="s">
        <v>389</v>
      </c>
      <c r="J6" s="2" t="s">
        <v>375</v>
      </c>
      <c r="K6" s="151" t="s">
        <v>389</v>
      </c>
      <c r="L6" s="2" t="s">
        <v>375</v>
      </c>
      <c r="M6" s="151" t="s">
        <v>389</v>
      </c>
      <c r="N6" s="2" t="s">
        <v>375</v>
      </c>
      <c r="O6" s="151" t="s">
        <v>389</v>
      </c>
    </row>
    <row r="7" spans="1:15" ht="22.5" x14ac:dyDescent="0.2">
      <c r="A7" s="46" t="s">
        <v>176</v>
      </c>
      <c r="B7" s="61">
        <v>4</v>
      </c>
      <c r="C7" s="61">
        <v>4</v>
      </c>
      <c r="D7" s="61"/>
      <c r="E7" s="61"/>
      <c r="F7" s="61"/>
      <c r="G7" s="61"/>
      <c r="H7" s="61">
        <v>412</v>
      </c>
      <c r="I7" s="61"/>
      <c r="J7" s="61"/>
      <c r="K7" s="61"/>
      <c r="L7" s="61"/>
      <c r="M7" s="61"/>
      <c r="N7" s="62">
        <f>B7+D7+F7+H7+L7</f>
        <v>416</v>
      </c>
      <c r="O7" s="62">
        <f>C7+E7+G7+I7+M7</f>
        <v>4</v>
      </c>
    </row>
    <row r="8" spans="1:15" ht="22.5" customHeight="1" x14ac:dyDescent="0.2">
      <c r="A8" s="46" t="s">
        <v>177</v>
      </c>
      <c r="B8" s="61">
        <v>26342</v>
      </c>
      <c r="C8" s="61">
        <v>27334</v>
      </c>
      <c r="D8" s="61"/>
      <c r="E8" s="61"/>
      <c r="F8" s="61">
        <v>5512</v>
      </c>
      <c r="G8" s="61">
        <v>4308</v>
      </c>
      <c r="H8" s="61">
        <v>500</v>
      </c>
      <c r="I8" s="61">
        <v>712</v>
      </c>
      <c r="J8" s="61"/>
      <c r="K8" s="61"/>
      <c r="L8" s="61"/>
      <c r="M8" s="61"/>
      <c r="N8" s="62">
        <f>B8+D8+F8+H8+L8</f>
        <v>32354</v>
      </c>
      <c r="O8" s="62">
        <f>C8+E8+G8+I8+M8+K8</f>
        <v>32354</v>
      </c>
    </row>
    <row r="9" spans="1:15" ht="22.5" customHeight="1" x14ac:dyDescent="0.2">
      <c r="A9" s="46" t="s">
        <v>178</v>
      </c>
      <c r="B9" s="61"/>
      <c r="C9" s="61">
        <v>1</v>
      </c>
      <c r="D9" s="61"/>
      <c r="E9" s="61"/>
      <c r="F9" s="61">
        <v>1488</v>
      </c>
      <c r="G9" s="61">
        <v>1163</v>
      </c>
      <c r="H9" s="61"/>
      <c r="I9" s="61"/>
      <c r="J9" s="61">
        <v>32</v>
      </c>
      <c r="K9" s="61">
        <v>32</v>
      </c>
      <c r="L9" s="61"/>
      <c r="M9" s="61"/>
      <c r="N9" s="62">
        <f>B9+D9+F9+H9+L9+J9</f>
        <v>1520</v>
      </c>
      <c r="O9" s="62">
        <f>C9+E9+G9+I9+M9+K9</f>
        <v>1196</v>
      </c>
    </row>
    <row r="10" spans="1:15" x14ac:dyDescent="0.2">
      <c r="A10" s="46" t="s">
        <v>277</v>
      </c>
      <c r="B10" s="61"/>
      <c r="C10" s="61"/>
      <c r="D10" s="61"/>
      <c r="E10" s="61"/>
      <c r="F10" s="61"/>
      <c r="G10" s="61"/>
      <c r="H10" s="61"/>
      <c r="I10" s="61"/>
      <c r="J10" s="61">
        <v>119</v>
      </c>
      <c r="K10" s="61">
        <v>119</v>
      </c>
      <c r="L10" s="61"/>
      <c r="M10" s="61"/>
      <c r="N10" s="62">
        <f>SUM(B10+D10+F10+H10+J10+L10)</f>
        <v>119</v>
      </c>
      <c r="O10" s="62">
        <f>SUM(C10+E10+G10+I10+K10+M10)</f>
        <v>119</v>
      </c>
    </row>
    <row r="11" spans="1:15" ht="22.5" customHeight="1" x14ac:dyDescent="0.2">
      <c r="A11" s="46" t="s">
        <v>290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>
        <f t="shared" ref="N11:N18" si="0">B11+D11+F11+H11+L11</f>
        <v>0</v>
      </c>
      <c r="O11" s="62">
        <f t="shared" ref="O11:O17" si="1">C11+E11+G11+I11+M11</f>
        <v>0</v>
      </c>
    </row>
    <row r="12" spans="1:15" ht="22.5" customHeight="1" x14ac:dyDescent="0.2">
      <c r="A12" s="46" t="s">
        <v>291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>
        <f t="shared" si="0"/>
        <v>0</v>
      </c>
      <c r="O12" s="62">
        <f t="shared" si="1"/>
        <v>0</v>
      </c>
    </row>
    <row r="13" spans="1:15" x14ac:dyDescent="0.2">
      <c r="A13" s="46" t="s">
        <v>274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>
        <f t="shared" si="0"/>
        <v>0</v>
      </c>
      <c r="O13" s="62">
        <f t="shared" si="1"/>
        <v>0</v>
      </c>
    </row>
    <row r="14" spans="1:15" ht="22.5" x14ac:dyDescent="0.2">
      <c r="A14" s="47" t="s">
        <v>183</v>
      </c>
      <c r="B14" s="62">
        <f>SUM(B7:B13)</f>
        <v>26346</v>
      </c>
      <c r="C14" s="62">
        <f t="shared" ref="C14:M14" si="2">SUM(C7:C13)</f>
        <v>27339</v>
      </c>
      <c r="D14" s="62">
        <f>SUM(D7:D13)</f>
        <v>0</v>
      </c>
      <c r="E14" s="62">
        <f t="shared" si="2"/>
        <v>0</v>
      </c>
      <c r="F14" s="62">
        <f t="shared" si="2"/>
        <v>7000</v>
      </c>
      <c r="G14" s="62">
        <f t="shared" si="2"/>
        <v>5471</v>
      </c>
      <c r="H14" s="62">
        <f t="shared" si="2"/>
        <v>912</v>
      </c>
      <c r="I14" s="62">
        <f t="shared" si="2"/>
        <v>712</v>
      </c>
      <c r="J14" s="62">
        <f>SUM(J7:J13)</f>
        <v>151</v>
      </c>
      <c r="K14" s="62">
        <f>SUM(K8:K13)</f>
        <v>151</v>
      </c>
      <c r="L14" s="62">
        <f t="shared" si="2"/>
        <v>0</v>
      </c>
      <c r="M14" s="62">
        <f t="shared" si="2"/>
        <v>0</v>
      </c>
      <c r="N14" s="62">
        <f>SUM(N7:N13)</f>
        <v>34409</v>
      </c>
      <c r="O14" s="62">
        <f>SUM(O7:O13)</f>
        <v>33673</v>
      </c>
    </row>
    <row r="15" spans="1:15" ht="22.5" x14ac:dyDescent="0.2">
      <c r="A15" s="46" t="s">
        <v>36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>
        <f t="shared" si="0"/>
        <v>0</v>
      </c>
      <c r="O15" s="62">
        <f t="shared" si="1"/>
        <v>0</v>
      </c>
    </row>
    <row r="16" spans="1:15" ht="22.5" x14ac:dyDescent="0.2">
      <c r="A16" s="46" t="s">
        <v>285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>
        <f t="shared" si="0"/>
        <v>0</v>
      </c>
      <c r="O16" s="62">
        <f t="shared" si="1"/>
        <v>0</v>
      </c>
    </row>
    <row r="17" spans="1:15" ht="22.5" x14ac:dyDescent="0.2">
      <c r="A17" s="48" t="s">
        <v>289</v>
      </c>
      <c r="B17" s="61">
        <v>2682</v>
      </c>
      <c r="C17" s="61">
        <v>2682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>
        <f t="shared" si="0"/>
        <v>2682</v>
      </c>
      <c r="O17" s="62">
        <f t="shared" si="1"/>
        <v>2682</v>
      </c>
    </row>
    <row r="18" spans="1:15" ht="22.5" x14ac:dyDescent="0.2">
      <c r="A18" s="46" t="s">
        <v>293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>
        <f t="shared" si="0"/>
        <v>0</v>
      </c>
      <c r="O18" s="62">
        <f>C18+E18+G18+I18+M18</f>
        <v>0</v>
      </c>
    </row>
    <row r="19" spans="1:15" x14ac:dyDescent="0.2">
      <c r="A19" s="18" t="s">
        <v>47</v>
      </c>
      <c r="B19" s="62">
        <f t="shared" ref="B19:N19" si="3">SUM(B14:B18)</f>
        <v>29028</v>
      </c>
      <c r="C19" s="62">
        <f t="shared" si="3"/>
        <v>30021</v>
      </c>
      <c r="D19" s="62">
        <f t="shared" si="3"/>
        <v>0</v>
      </c>
      <c r="E19" s="62">
        <f t="shared" si="3"/>
        <v>0</v>
      </c>
      <c r="F19" s="62">
        <f t="shared" si="3"/>
        <v>7000</v>
      </c>
      <c r="G19" s="62">
        <f t="shared" si="3"/>
        <v>5471</v>
      </c>
      <c r="H19" s="62">
        <f t="shared" si="3"/>
        <v>912</v>
      </c>
      <c r="I19" s="62">
        <f t="shared" si="3"/>
        <v>712</v>
      </c>
      <c r="J19" s="62">
        <f t="shared" si="3"/>
        <v>151</v>
      </c>
      <c r="K19" s="62">
        <f t="shared" si="3"/>
        <v>151</v>
      </c>
      <c r="L19" s="62">
        <f t="shared" si="3"/>
        <v>0</v>
      </c>
      <c r="M19" s="62">
        <f t="shared" si="3"/>
        <v>0</v>
      </c>
      <c r="N19" s="62">
        <f t="shared" si="3"/>
        <v>37091</v>
      </c>
      <c r="O19" s="62">
        <f>SUM(O14:O17)</f>
        <v>36355</v>
      </c>
    </row>
    <row r="20" spans="1:15" x14ac:dyDescent="0.2">
      <c r="A20" s="45"/>
    </row>
    <row r="21" spans="1:15" x14ac:dyDescent="0.2">
      <c r="A21" s="45"/>
    </row>
    <row r="22" spans="1:15" x14ac:dyDescent="0.2">
      <c r="A22" s="45"/>
    </row>
    <row r="23" spans="1:15" x14ac:dyDescent="0.2">
      <c r="A23" s="45"/>
    </row>
    <row r="24" spans="1:15" x14ac:dyDescent="0.2">
      <c r="A24" s="45"/>
    </row>
    <row r="25" spans="1:15" x14ac:dyDescent="0.2">
      <c r="A25" s="45"/>
    </row>
    <row r="26" spans="1:15" x14ac:dyDescent="0.2">
      <c r="A26" s="45"/>
    </row>
    <row r="27" spans="1:15" x14ac:dyDescent="0.2">
      <c r="A27" s="45"/>
    </row>
    <row r="28" spans="1:15" x14ac:dyDescent="0.2">
      <c r="A28" s="45"/>
    </row>
    <row r="29" spans="1:15" x14ac:dyDescent="0.2">
      <c r="A29" s="45"/>
    </row>
    <row r="30" spans="1:15" x14ac:dyDescent="0.2">
      <c r="A30" s="45"/>
    </row>
    <row r="31" spans="1:15" x14ac:dyDescent="0.2">
      <c r="A31" s="45"/>
    </row>
    <row r="32" spans="1:15" x14ac:dyDescent="0.2">
      <c r="A32" s="45"/>
    </row>
    <row r="33" spans="1:1" x14ac:dyDescent="0.2">
      <c r="A33" s="45"/>
    </row>
    <row r="34" spans="1:1" x14ac:dyDescent="0.2">
      <c r="A34" s="34"/>
    </row>
  </sheetData>
  <mergeCells count="9">
    <mergeCell ref="N5:O5"/>
    <mergeCell ref="J5:K5"/>
    <mergeCell ref="A5:A6"/>
    <mergeCell ref="B5:C5"/>
    <mergeCell ref="D5:E5"/>
    <mergeCell ref="F5:G5"/>
    <mergeCell ref="I3:L3"/>
    <mergeCell ref="L5:M5"/>
    <mergeCell ref="H5:I5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&amp;C1/4. melléklet az 5/2016. (V. 27.) önkormányzati rendelethez
</oddHeader>
    <oddFooter xml:space="preserve">&amp;C6. oldal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workbookViewId="0">
      <selection activeCell="H12" sqref="H12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35" t="s">
        <v>679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259" t="s">
        <v>227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4" t="s">
        <v>138</v>
      </c>
    </row>
    <row r="5" spans="1:13" ht="41.25" customHeight="1" x14ac:dyDescent="0.2">
      <c r="A5" s="278" t="s">
        <v>175</v>
      </c>
      <c r="B5" s="266" t="s">
        <v>185</v>
      </c>
      <c r="C5" s="267"/>
      <c r="D5" s="277" t="s">
        <v>186</v>
      </c>
      <c r="E5" s="277"/>
      <c r="F5" s="277" t="s">
        <v>220</v>
      </c>
      <c r="G5" s="277"/>
      <c r="H5" s="277" t="s">
        <v>252</v>
      </c>
      <c r="I5" s="277"/>
      <c r="J5" s="277"/>
      <c r="K5" s="277"/>
      <c r="L5" s="277" t="s">
        <v>135</v>
      </c>
      <c r="M5" s="277"/>
    </row>
    <row r="6" spans="1:13" x14ac:dyDescent="0.2">
      <c r="A6" s="279"/>
      <c r="B6" s="2" t="s">
        <v>375</v>
      </c>
      <c r="C6" s="151" t="s">
        <v>389</v>
      </c>
      <c r="D6" s="2" t="s">
        <v>375</v>
      </c>
      <c r="E6" s="151" t="s">
        <v>389</v>
      </c>
      <c r="F6" s="2" t="s">
        <v>375</v>
      </c>
      <c r="G6" s="151" t="s">
        <v>389</v>
      </c>
      <c r="H6" s="2" t="s">
        <v>375</v>
      </c>
      <c r="I6" s="151" t="s">
        <v>389</v>
      </c>
      <c r="J6" s="2"/>
      <c r="K6" s="2"/>
      <c r="L6" s="2" t="s">
        <v>375</v>
      </c>
      <c r="M6" s="151" t="s">
        <v>389</v>
      </c>
    </row>
    <row r="7" spans="1:13" ht="22.5" x14ac:dyDescent="0.2">
      <c r="A7" s="46" t="s">
        <v>176</v>
      </c>
      <c r="B7" s="8"/>
      <c r="C7" s="8"/>
      <c r="D7" s="8">
        <v>24</v>
      </c>
      <c r="E7" s="8">
        <v>24</v>
      </c>
      <c r="F7" s="8"/>
      <c r="G7" s="8"/>
      <c r="H7" s="8"/>
      <c r="I7" s="8"/>
      <c r="J7" s="8"/>
      <c r="K7" s="8"/>
      <c r="L7" s="7">
        <f t="shared" ref="L7:M18" si="0">B7+D7+F7+H7+J7</f>
        <v>24</v>
      </c>
      <c r="M7" s="7">
        <f>SUM(C7+E7+G7+I7)</f>
        <v>24</v>
      </c>
    </row>
    <row r="8" spans="1:13" ht="22.5" customHeight="1" x14ac:dyDescent="0.2">
      <c r="A8" s="46" t="s">
        <v>177</v>
      </c>
      <c r="B8" s="8"/>
      <c r="C8" s="8"/>
      <c r="D8" s="8"/>
      <c r="E8" s="8"/>
      <c r="F8" s="8"/>
      <c r="G8" s="8"/>
      <c r="H8" s="8"/>
      <c r="I8" s="8"/>
      <c r="J8" s="8"/>
      <c r="K8" s="8"/>
      <c r="L8" s="7">
        <f t="shared" si="0"/>
        <v>0</v>
      </c>
      <c r="M8" s="7">
        <f t="shared" si="0"/>
        <v>0</v>
      </c>
    </row>
    <row r="9" spans="1:13" ht="22.5" customHeight="1" x14ac:dyDescent="0.2">
      <c r="A9" s="46" t="s">
        <v>178</v>
      </c>
      <c r="B9" s="8"/>
      <c r="C9" s="8"/>
      <c r="D9" s="8"/>
      <c r="E9" s="8"/>
      <c r="F9" s="8"/>
      <c r="G9" s="8"/>
      <c r="H9" s="8">
        <v>95</v>
      </c>
      <c r="I9" s="8">
        <v>95</v>
      </c>
      <c r="J9" s="8"/>
      <c r="K9" s="8"/>
      <c r="L9" s="7">
        <f t="shared" si="0"/>
        <v>95</v>
      </c>
      <c r="M9" s="7">
        <f t="shared" si="0"/>
        <v>95</v>
      </c>
    </row>
    <row r="10" spans="1:13" x14ac:dyDescent="0.2">
      <c r="A10" s="46" t="s">
        <v>277</v>
      </c>
      <c r="B10" s="8"/>
      <c r="C10" s="8"/>
      <c r="D10" s="8"/>
      <c r="E10" s="8"/>
      <c r="F10" s="8"/>
      <c r="G10" s="8"/>
      <c r="H10" s="8">
        <v>351</v>
      </c>
      <c r="I10" s="8">
        <v>341</v>
      </c>
      <c r="J10" s="8"/>
      <c r="K10" s="8"/>
      <c r="L10" s="7">
        <f t="shared" si="0"/>
        <v>351</v>
      </c>
      <c r="M10" s="7">
        <f t="shared" si="0"/>
        <v>341</v>
      </c>
    </row>
    <row r="11" spans="1:13" ht="22.5" customHeight="1" x14ac:dyDescent="0.2">
      <c r="A11" s="46" t="s">
        <v>290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7">
        <f t="shared" si="0"/>
        <v>0</v>
      </c>
      <c r="M11" s="7">
        <f t="shared" si="0"/>
        <v>0</v>
      </c>
    </row>
    <row r="12" spans="1:13" ht="22.5" customHeight="1" x14ac:dyDescent="0.2">
      <c r="A12" s="46" t="s">
        <v>291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7">
        <f t="shared" si="0"/>
        <v>0</v>
      </c>
      <c r="M12" s="7">
        <f t="shared" si="0"/>
        <v>0</v>
      </c>
    </row>
    <row r="13" spans="1:13" x14ac:dyDescent="0.2">
      <c r="A13" s="46" t="s">
        <v>274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>
        <f t="shared" si="0"/>
        <v>0</v>
      </c>
      <c r="M13" s="7">
        <f t="shared" si="0"/>
        <v>0</v>
      </c>
    </row>
    <row r="14" spans="1:13" ht="22.5" x14ac:dyDescent="0.2">
      <c r="A14" s="47" t="s">
        <v>183</v>
      </c>
      <c r="B14" s="7">
        <f t="shared" ref="B14:G14" si="1">SUM(B7:B13)</f>
        <v>0</v>
      </c>
      <c r="C14" s="7">
        <f t="shared" si="1"/>
        <v>0</v>
      </c>
      <c r="D14" s="7">
        <f t="shared" si="1"/>
        <v>24</v>
      </c>
      <c r="E14" s="7">
        <f t="shared" si="1"/>
        <v>24</v>
      </c>
      <c r="F14" s="7">
        <f t="shared" si="1"/>
        <v>0</v>
      </c>
      <c r="G14" s="7">
        <f t="shared" si="1"/>
        <v>0</v>
      </c>
      <c r="H14" s="7">
        <f>SUM(H7:H13)</f>
        <v>446</v>
      </c>
      <c r="I14" s="7">
        <f>SUM(I7:I13)</f>
        <v>436</v>
      </c>
      <c r="J14" s="7"/>
      <c r="K14" s="7"/>
      <c r="L14" s="7">
        <f>SUM(L7:L13)</f>
        <v>470</v>
      </c>
      <c r="M14" s="7">
        <f>SUM(M7:M13)</f>
        <v>460</v>
      </c>
    </row>
    <row r="15" spans="1:13" ht="22.5" x14ac:dyDescent="0.2">
      <c r="A15" s="46" t="s">
        <v>36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7">
        <f t="shared" si="0"/>
        <v>0</v>
      </c>
      <c r="M15" s="7">
        <f t="shared" si="0"/>
        <v>0</v>
      </c>
    </row>
    <row r="16" spans="1:13" ht="22.5" x14ac:dyDescent="0.2">
      <c r="A16" s="46" t="s">
        <v>285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7">
        <f t="shared" si="0"/>
        <v>0</v>
      </c>
      <c r="M16" s="7">
        <f t="shared" si="0"/>
        <v>0</v>
      </c>
    </row>
    <row r="17" spans="1:13" ht="22.5" x14ac:dyDescent="0.2">
      <c r="A17" s="48" t="s">
        <v>292</v>
      </c>
      <c r="B17" s="8">
        <v>299</v>
      </c>
      <c r="C17" s="8">
        <v>299</v>
      </c>
      <c r="D17" s="8"/>
      <c r="E17" s="8"/>
      <c r="F17" s="8"/>
      <c r="G17" s="8"/>
      <c r="H17" s="8"/>
      <c r="I17" s="8"/>
      <c r="J17" s="8"/>
      <c r="K17" s="8"/>
      <c r="L17" s="7">
        <f t="shared" si="0"/>
        <v>299</v>
      </c>
      <c r="M17" s="7">
        <f t="shared" si="0"/>
        <v>299</v>
      </c>
    </row>
    <row r="18" spans="1:13" ht="22.5" x14ac:dyDescent="0.2">
      <c r="A18" s="46" t="s">
        <v>293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7">
        <f t="shared" si="0"/>
        <v>0</v>
      </c>
      <c r="M18" s="7">
        <f t="shared" si="0"/>
        <v>0</v>
      </c>
    </row>
    <row r="19" spans="1:13" x14ac:dyDescent="0.2">
      <c r="A19" s="18" t="s">
        <v>47</v>
      </c>
      <c r="B19" s="7">
        <f t="shared" ref="B19:I19" si="2">SUM(B14:B18)</f>
        <v>299</v>
      </c>
      <c r="C19" s="7">
        <f t="shared" si="2"/>
        <v>299</v>
      </c>
      <c r="D19" s="7">
        <f t="shared" si="2"/>
        <v>24</v>
      </c>
      <c r="E19" s="7">
        <f t="shared" si="2"/>
        <v>24</v>
      </c>
      <c r="F19" s="7">
        <f t="shared" si="2"/>
        <v>0</v>
      </c>
      <c r="G19" s="7">
        <f t="shared" si="2"/>
        <v>0</v>
      </c>
      <c r="H19" s="7">
        <f t="shared" si="2"/>
        <v>446</v>
      </c>
      <c r="I19" s="7">
        <f t="shared" si="2"/>
        <v>436</v>
      </c>
      <c r="J19" s="7"/>
      <c r="K19" s="7"/>
      <c r="L19" s="7">
        <f>SUM(L14:L18)</f>
        <v>769</v>
      </c>
      <c r="M19" s="7">
        <f>SUM(M14:M18)</f>
        <v>759</v>
      </c>
    </row>
    <row r="20" spans="1:13" x14ac:dyDescent="0.2">
      <c r="A20" s="45"/>
    </row>
    <row r="21" spans="1:13" x14ac:dyDescent="0.2">
      <c r="A21" s="45"/>
    </row>
    <row r="22" spans="1:13" x14ac:dyDescent="0.2">
      <c r="A22" s="45"/>
    </row>
    <row r="23" spans="1:13" x14ac:dyDescent="0.2">
      <c r="A23" s="45"/>
    </row>
    <row r="24" spans="1:13" x14ac:dyDescent="0.2">
      <c r="A24" s="45"/>
    </row>
    <row r="25" spans="1:13" x14ac:dyDescent="0.2">
      <c r="A25" s="45"/>
    </row>
    <row r="26" spans="1:13" x14ac:dyDescent="0.2">
      <c r="A26" s="45"/>
    </row>
    <row r="27" spans="1:13" x14ac:dyDescent="0.2">
      <c r="A27" s="45"/>
    </row>
    <row r="28" spans="1:13" x14ac:dyDescent="0.2">
      <c r="A28" s="45"/>
    </row>
    <row r="29" spans="1:13" x14ac:dyDescent="0.2">
      <c r="A29" s="45"/>
    </row>
    <row r="30" spans="1:13" x14ac:dyDescent="0.2">
      <c r="A30" s="45"/>
    </row>
    <row r="31" spans="1:13" x14ac:dyDescent="0.2">
      <c r="A31" s="45"/>
    </row>
    <row r="32" spans="1:13" x14ac:dyDescent="0.2">
      <c r="A32" s="45"/>
    </row>
    <row r="33" spans="1:1" x14ac:dyDescent="0.2">
      <c r="A33" s="45"/>
    </row>
    <row r="34" spans="1:1" x14ac:dyDescent="0.2">
      <c r="A34" s="34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&amp;C1/5. melléklet az 5/2016. (V. 27.) önkormányzati rendelethez
</oddHeader>
    <oddFooter xml:space="preserve">&amp;C7. oldal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Layout" workbookViewId="0">
      <selection activeCell="E12" sqref="E12"/>
    </sheetView>
  </sheetViews>
  <sheetFormatPr defaultRowHeight="12.75" x14ac:dyDescent="0.2"/>
  <cols>
    <col min="1" max="1" width="46.85546875" customWidth="1"/>
    <col min="2" max="2" width="25.85546875" customWidth="1"/>
    <col min="3" max="3" width="19.28515625" customWidth="1"/>
  </cols>
  <sheetData>
    <row r="1" spans="1:6" x14ac:dyDescent="0.2">
      <c r="A1" s="288" t="s">
        <v>586</v>
      </c>
      <c r="B1" s="288"/>
      <c r="C1" s="288"/>
    </row>
    <row r="2" spans="1:6" x14ac:dyDescent="0.2">
      <c r="A2" s="259" t="s">
        <v>225</v>
      </c>
      <c r="B2" s="285"/>
      <c r="C2" s="285"/>
    </row>
    <row r="4" spans="1:6" x14ac:dyDescent="0.2">
      <c r="C4" s="4" t="s">
        <v>138</v>
      </c>
    </row>
    <row r="5" spans="1:6" x14ac:dyDescent="0.2">
      <c r="A5" s="286" t="s">
        <v>175</v>
      </c>
      <c r="B5" s="260" t="s">
        <v>188</v>
      </c>
      <c r="C5" s="261"/>
    </row>
    <row r="6" spans="1:6" x14ac:dyDescent="0.2">
      <c r="A6" s="287"/>
      <c r="B6" s="210" t="s">
        <v>375</v>
      </c>
      <c r="C6" s="209" t="s">
        <v>129</v>
      </c>
    </row>
    <row r="7" spans="1:6" ht="26.25" customHeight="1" x14ac:dyDescent="0.2">
      <c r="A7" s="46" t="s">
        <v>176</v>
      </c>
      <c r="B7" s="101">
        <v>34233</v>
      </c>
      <c r="C7" s="101">
        <f>SUM('1.1 Önkormányzat'!AI7+'1.2 Polgárm.'!E7+'1.3 Óvoda'!K7+'1.4 Gondozási'!O7+'1.5 Műv. ház'!M7)</f>
        <v>9335</v>
      </c>
    </row>
    <row r="8" spans="1:6" ht="21.75" customHeight="1" x14ac:dyDescent="0.2">
      <c r="A8" s="46" t="s">
        <v>177</v>
      </c>
      <c r="B8" s="163">
        <f>SUM('1.1 Önkormányzat'!AH8+'1.2 Polgárm.'!D8+'1.3 Óvoda'!J8+'1.4 Gondozási'!N8+'1.5 Műv. ház'!L8)</f>
        <v>34086</v>
      </c>
      <c r="C8" s="101">
        <f>SUM('1.1 Önkormányzat'!AI8+'1.2 Polgárm.'!E8+'1.3 Óvoda'!K8+'1.4 Gondozási'!O8+'1.5 Műv. ház'!M8)</f>
        <v>33664</v>
      </c>
      <c r="F8" s="211" t="s">
        <v>581</v>
      </c>
    </row>
    <row r="9" spans="1:6" x14ac:dyDescent="0.2">
      <c r="A9" s="46" t="s">
        <v>178</v>
      </c>
      <c r="B9" s="163">
        <v>8064</v>
      </c>
      <c r="C9" s="101">
        <f>SUM('1.1 Önkormányzat'!AI9+'1.2 Polgárm.'!E9+'1.3 Óvoda'!K9+'1.4 Gondozási'!O9+'1.5 Műv. ház'!M9)</f>
        <v>5269</v>
      </c>
    </row>
    <row r="10" spans="1:6" ht="20.25" customHeight="1" x14ac:dyDescent="0.2">
      <c r="A10" s="46" t="s">
        <v>277</v>
      </c>
      <c r="B10" s="163">
        <f>SUM('1.1 Önkormányzat'!AH10+'1.2 Polgárm.'!D10+'1.3 Óvoda'!J10+'1.4 Gondozási'!N10+'1.5 Műv. ház'!L10)</f>
        <v>27358</v>
      </c>
      <c r="C10" s="101">
        <f>SUM('1.1 Önkormányzat'!AI10+'1.2 Polgárm.'!E10+'1.3 Óvoda'!K10+'1.4 Gondozási'!O10+'1.5 Műv. ház'!M10)</f>
        <v>9449</v>
      </c>
    </row>
    <row r="11" spans="1:6" x14ac:dyDescent="0.2">
      <c r="A11" s="46" t="s">
        <v>290</v>
      </c>
      <c r="B11" s="163">
        <f>SUM('1.1 Önkormányzat'!AH11+'1.2 Polgárm.'!D11+'1.3 Óvoda'!J11+'1.4 Gondozási'!N11+'1.5 Műv. ház'!L11)</f>
        <v>367787</v>
      </c>
      <c r="C11" s="101">
        <f>SUM('1.1 Önkormányzat'!AI11+'1.2 Polgárm.'!E11+'1.3 Óvoda'!K11+'1.4 Gondozási'!O11+'1.5 Műv. ház'!M11)</f>
        <v>380986</v>
      </c>
    </row>
    <row r="12" spans="1:6" ht="22.5" customHeight="1" x14ac:dyDescent="0.2">
      <c r="A12" s="46" t="s">
        <v>291</v>
      </c>
      <c r="B12" s="163">
        <f>SUM('1.1 Önkormányzat'!AH12+'1.2 Polgárm.'!D12+'1.3 Óvoda'!J12+'1.4 Gondozási'!N12+'1.5 Műv. ház'!L12)</f>
        <v>0</v>
      </c>
      <c r="C12" s="101">
        <f>SUM('1.1 Önkormányzat'!AI12+'1.2 Polgárm.'!E12+'1.3 Óvoda'!K12+'1.4 Gondozási'!O12+'1.5 Műv. ház'!M12)</f>
        <v>0</v>
      </c>
    </row>
    <row r="13" spans="1:6" ht="18.75" customHeight="1" x14ac:dyDescent="0.2">
      <c r="A13" s="46" t="s">
        <v>274</v>
      </c>
      <c r="B13" s="163">
        <f>SUM('1.1 Önkormányzat'!AH13+'1.2 Polgárm.'!D13+'1.3 Óvoda'!J13+'1.4 Gondozási'!N13+'1.5 Műv. ház'!L13)</f>
        <v>65419</v>
      </c>
      <c r="C13" s="101">
        <f>SUM('1.1 Önkormányzat'!AI13+'1.2 Polgárm.'!E13+'1.3 Óvoda'!K13+'1.4 Gondozási'!O13+'1.5 Műv. ház'!M13)</f>
        <v>47163</v>
      </c>
    </row>
    <row r="14" spans="1:6" ht="23.25" customHeight="1" x14ac:dyDescent="0.2">
      <c r="A14" s="47" t="s">
        <v>183</v>
      </c>
      <c r="B14" s="101">
        <f>SUM(B7:B13)</f>
        <v>536947</v>
      </c>
      <c r="C14" s="101">
        <f>SUM(C7:C13)</f>
        <v>485866</v>
      </c>
    </row>
    <row r="15" spans="1:6" ht="22.5" customHeight="1" x14ac:dyDescent="0.2">
      <c r="A15" s="46" t="s">
        <v>36</v>
      </c>
      <c r="B15" s="101">
        <v>123668</v>
      </c>
      <c r="C15" s="101">
        <v>99317</v>
      </c>
    </row>
    <row r="16" spans="1:6" ht="21.75" customHeight="1" x14ac:dyDescent="0.2">
      <c r="A16" s="46" t="s">
        <v>285</v>
      </c>
      <c r="B16" s="101">
        <v>18666</v>
      </c>
      <c r="C16" s="101">
        <v>11039</v>
      </c>
    </row>
    <row r="17" spans="1:3" ht="22.5" customHeight="1" x14ac:dyDescent="0.2">
      <c r="A17" s="48" t="s">
        <v>289</v>
      </c>
      <c r="B17" s="101">
        <v>63177</v>
      </c>
      <c r="C17" s="101">
        <v>49978</v>
      </c>
    </row>
    <row r="18" spans="1:3" ht="19.5" customHeight="1" x14ac:dyDescent="0.2">
      <c r="A18" s="46" t="s">
        <v>270</v>
      </c>
      <c r="B18" s="101">
        <v>15206</v>
      </c>
      <c r="C18" s="101">
        <v>19674</v>
      </c>
    </row>
    <row r="19" spans="1:3" ht="19.5" customHeight="1" x14ac:dyDescent="0.2">
      <c r="A19" s="46" t="s">
        <v>391</v>
      </c>
      <c r="B19" s="101">
        <v>8722</v>
      </c>
      <c r="C19" s="101">
        <v>8722</v>
      </c>
    </row>
    <row r="20" spans="1:3" ht="18" customHeight="1" x14ac:dyDescent="0.2">
      <c r="A20" s="47" t="s">
        <v>47</v>
      </c>
      <c r="B20" s="101">
        <f>SUM(B14:B19)</f>
        <v>766386</v>
      </c>
      <c r="C20" s="101">
        <f>SUM(C14:C19)</f>
        <v>674596</v>
      </c>
    </row>
    <row r="23" spans="1:3" x14ac:dyDescent="0.2">
      <c r="C23" s="211" t="s">
        <v>581</v>
      </c>
    </row>
  </sheetData>
  <mergeCells count="4">
    <mergeCell ref="A2:C2"/>
    <mergeCell ref="A5:A6"/>
    <mergeCell ref="B5:C5"/>
    <mergeCell ref="A1:C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&amp;C1/1-1/5.  melléklet az 5/2016. (V. 27.) önkormányzati rendelethez
</oddHeader>
    <oddFooter xml:space="preserve">&amp;C8. oldal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32"/>
  <sheetViews>
    <sheetView topLeftCell="A31" workbookViewId="0">
      <selection activeCell="L31" sqref="L31"/>
    </sheetView>
  </sheetViews>
  <sheetFormatPr defaultRowHeight="12.75" x14ac:dyDescent="0.2"/>
  <cols>
    <col min="1" max="1" width="5.7109375" customWidth="1"/>
    <col min="2" max="2" width="36.140625" customWidth="1"/>
    <col min="3" max="3" width="10.7109375" customWidth="1"/>
    <col min="4" max="4" width="10.85546875" customWidth="1"/>
    <col min="5" max="5" width="10.140625" customWidth="1"/>
    <col min="6" max="6" width="11.28515625" customWidth="1"/>
  </cols>
  <sheetData>
    <row r="1" spans="1:90" ht="15.75" x14ac:dyDescent="0.25">
      <c r="A1" s="289" t="s">
        <v>575</v>
      </c>
      <c r="B1" s="262"/>
      <c r="C1" s="262"/>
      <c r="D1" s="262"/>
      <c r="E1" s="262"/>
      <c r="F1" s="262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</row>
    <row r="2" spans="1:90" x14ac:dyDescent="0.2">
      <c r="A2" s="2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</row>
    <row r="3" spans="1:90" x14ac:dyDescent="0.2">
      <c r="F3" s="4" t="s">
        <v>14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</row>
    <row r="4" spans="1:90" x14ac:dyDescent="0.2">
      <c r="A4" s="255" t="s">
        <v>53</v>
      </c>
      <c r="B4" s="255" t="s">
        <v>54</v>
      </c>
      <c r="C4" s="256" t="s">
        <v>1</v>
      </c>
      <c r="D4" s="257"/>
      <c r="E4" s="257"/>
      <c r="F4" s="257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</row>
    <row r="5" spans="1:90" ht="33.75" x14ac:dyDescent="0.2">
      <c r="A5" s="255"/>
      <c r="B5" s="255"/>
      <c r="C5" s="112" t="s">
        <v>55</v>
      </c>
      <c r="D5" s="112" t="s">
        <v>21</v>
      </c>
      <c r="E5" s="112" t="s">
        <v>129</v>
      </c>
      <c r="F5" s="168" t="s">
        <v>130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</row>
    <row r="6" spans="1:90" x14ac:dyDescent="0.2">
      <c r="A6" s="1" t="s">
        <v>56</v>
      </c>
      <c r="B6" s="2" t="s">
        <v>68</v>
      </c>
      <c r="C6" s="8">
        <v>132285</v>
      </c>
      <c r="D6" s="8">
        <v>251023</v>
      </c>
      <c r="E6" s="8">
        <v>239848</v>
      </c>
      <c r="F6" s="169">
        <f>(E6/D6)</f>
        <v>0.95548216697274757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</row>
    <row r="7" spans="1:90" x14ac:dyDescent="0.2">
      <c r="A7" s="1" t="s">
        <v>57</v>
      </c>
      <c r="B7" s="2" t="s">
        <v>69</v>
      </c>
      <c r="C7" s="8">
        <v>9612</v>
      </c>
      <c r="D7" s="8">
        <v>14150</v>
      </c>
      <c r="E7" s="8">
        <v>12123</v>
      </c>
      <c r="F7" s="169">
        <f t="shared" ref="F7:F25" si="0">(E7/D7)</f>
        <v>0.85674911660777386</v>
      </c>
      <c r="G7" s="49"/>
      <c r="H7" s="172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</row>
    <row r="8" spans="1:90" x14ac:dyDescent="0.2">
      <c r="A8" s="1" t="s">
        <v>58</v>
      </c>
      <c r="B8" s="2" t="s">
        <v>70</v>
      </c>
      <c r="C8" s="8">
        <v>4336</v>
      </c>
      <c r="D8" s="8">
        <v>8097</v>
      </c>
      <c r="E8" s="8">
        <v>6406</v>
      </c>
      <c r="F8" s="169">
        <f t="shared" si="0"/>
        <v>0.79115721872298383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</row>
    <row r="9" spans="1:90" x14ac:dyDescent="0.2">
      <c r="A9" s="21" t="s">
        <v>59</v>
      </c>
      <c r="B9" s="6" t="s">
        <v>67</v>
      </c>
      <c r="C9" s="7">
        <f>SUM(C6:C8)</f>
        <v>146233</v>
      </c>
      <c r="D9" s="7">
        <f>SUM(D6:D8)</f>
        <v>273270</v>
      </c>
      <c r="E9" s="7">
        <f>SUM(E6:E8)</f>
        <v>258377</v>
      </c>
      <c r="F9" s="170">
        <f t="shared" si="0"/>
        <v>0.94550078676766569</v>
      </c>
      <c r="G9" s="27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</row>
    <row r="10" spans="1:90" x14ac:dyDescent="0.2">
      <c r="A10" s="1" t="s">
        <v>56</v>
      </c>
      <c r="B10" s="2" t="s">
        <v>71</v>
      </c>
      <c r="C10" s="8"/>
      <c r="D10" s="8"/>
      <c r="E10" s="8"/>
      <c r="F10" s="16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</row>
    <row r="11" spans="1:90" x14ac:dyDescent="0.2">
      <c r="A11" s="1" t="s">
        <v>57</v>
      </c>
      <c r="B11" s="152" t="s">
        <v>380</v>
      </c>
      <c r="C11" s="8">
        <v>39435</v>
      </c>
      <c r="D11" s="8">
        <v>57925</v>
      </c>
      <c r="E11" s="8">
        <v>52978</v>
      </c>
      <c r="F11" s="169">
        <f t="shared" si="0"/>
        <v>0.91459646094087177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</row>
    <row r="12" spans="1:90" x14ac:dyDescent="0.2">
      <c r="A12" s="1" t="s">
        <v>58</v>
      </c>
      <c r="B12" s="2" t="s">
        <v>384</v>
      </c>
      <c r="C12" s="8">
        <v>0</v>
      </c>
      <c r="D12" s="8"/>
      <c r="E12" s="8"/>
      <c r="F12" s="16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</row>
    <row r="13" spans="1:90" x14ac:dyDescent="0.2">
      <c r="A13" s="1" t="s">
        <v>60</v>
      </c>
      <c r="B13" s="2" t="s">
        <v>72</v>
      </c>
      <c r="C13" s="8">
        <v>0</v>
      </c>
      <c r="D13" s="8"/>
      <c r="E13" s="8"/>
      <c r="F13" s="16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</row>
    <row r="14" spans="1:90" x14ac:dyDescent="0.2">
      <c r="A14" s="1">
        <v>5</v>
      </c>
      <c r="B14" s="2" t="s">
        <v>219</v>
      </c>
      <c r="C14" s="8">
        <v>0</v>
      </c>
      <c r="D14" s="8">
        <v>667</v>
      </c>
      <c r="E14" s="8">
        <v>667</v>
      </c>
      <c r="F14" s="169">
        <f t="shared" si="0"/>
        <v>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</row>
    <row r="15" spans="1:90" x14ac:dyDescent="0.2">
      <c r="A15" s="1">
        <v>6</v>
      </c>
      <c r="B15" s="2" t="s">
        <v>73</v>
      </c>
      <c r="C15" s="8">
        <v>0</v>
      </c>
      <c r="D15" s="8">
        <v>940</v>
      </c>
      <c r="E15" s="8">
        <v>940</v>
      </c>
      <c r="F15" s="169">
        <f t="shared" si="0"/>
        <v>1</v>
      </c>
      <c r="G15" s="2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</row>
    <row r="16" spans="1:90" x14ac:dyDescent="0.2">
      <c r="A16" s="1">
        <v>7</v>
      </c>
      <c r="B16" s="2" t="s">
        <v>74</v>
      </c>
      <c r="C16" s="8">
        <v>0</v>
      </c>
      <c r="D16" s="8"/>
      <c r="E16" s="8"/>
      <c r="F16" s="16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</row>
    <row r="17" spans="1:90" x14ac:dyDescent="0.2">
      <c r="A17" s="1">
        <v>8</v>
      </c>
      <c r="B17" s="151" t="s">
        <v>381</v>
      </c>
      <c r="C17" s="8">
        <v>0</v>
      </c>
      <c r="D17" s="8">
        <v>139</v>
      </c>
      <c r="E17" s="8">
        <v>139</v>
      </c>
      <c r="F17" s="169">
        <f t="shared" si="0"/>
        <v>1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</row>
    <row r="18" spans="1:90" x14ac:dyDescent="0.2">
      <c r="A18" s="21" t="s">
        <v>64</v>
      </c>
      <c r="B18" s="6" t="s">
        <v>297</v>
      </c>
      <c r="C18" s="7">
        <f>SUM(C10:C17)</f>
        <v>39435</v>
      </c>
      <c r="D18" s="7">
        <f>SUM(D10:D17)</f>
        <v>59671</v>
      </c>
      <c r="E18" s="7">
        <f>SUM(E10:E17)</f>
        <v>54724</v>
      </c>
      <c r="F18" s="170">
        <f t="shared" si="0"/>
        <v>0.91709540647885912</v>
      </c>
      <c r="G18" s="27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</row>
    <row r="19" spans="1:90" x14ac:dyDescent="0.2">
      <c r="A19" s="1" t="s">
        <v>56</v>
      </c>
      <c r="B19" s="2" t="s">
        <v>75</v>
      </c>
      <c r="C19" s="8">
        <v>13310</v>
      </c>
      <c r="D19" s="8">
        <v>29635</v>
      </c>
      <c r="E19" s="8">
        <v>23856</v>
      </c>
      <c r="F19" s="169">
        <f t="shared" si="0"/>
        <v>0.80499409482031381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</row>
    <row r="20" spans="1:90" x14ac:dyDescent="0.2">
      <c r="A20" s="1" t="s">
        <v>57</v>
      </c>
      <c r="B20" s="2" t="s">
        <v>76</v>
      </c>
      <c r="C20" s="8">
        <v>62097</v>
      </c>
      <c r="D20" s="8">
        <v>83232</v>
      </c>
      <c r="E20" s="8">
        <v>75101</v>
      </c>
      <c r="F20" s="169">
        <f t="shared" si="0"/>
        <v>0.90230920799692427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</row>
    <row r="21" spans="1:90" x14ac:dyDescent="0.2">
      <c r="A21" s="1" t="s">
        <v>58</v>
      </c>
      <c r="B21" s="2" t="s">
        <v>77</v>
      </c>
      <c r="C21" s="8">
        <v>20976</v>
      </c>
      <c r="D21" s="8">
        <v>43965</v>
      </c>
      <c r="E21" s="8">
        <v>40793</v>
      </c>
      <c r="F21" s="169">
        <f t="shared" si="0"/>
        <v>0.92785170021608099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</row>
    <row r="22" spans="1:90" x14ac:dyDescent="0.2">
      <c r="A22" s="1" t="s">
        <v>60</v>
      </c>
      <c r="B22" s="2" t="s">
        <v>78</v>
      </c>
      <c r="C22" s="8">
        <v>1416</v>
      </c>
      <c r="D22" s="8">
        <v>265</v>
      </c>
      <c r="E22" s="8">
        <v>246</v>
      </c>
      <c r="F22" s="169">
        <f t="shared" si="0"/>
        <v>0.92830188679245285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</row>
    <row r="23" spans="1:90" x14ac:dyDescent="0.2">
      <c r="A23" s="1" t="s">
        <v>61</v>
      </c>
      <c r="B23" s="2" t="s">
        <v>79</v>
      </c>
      <c r="C23" s="8">
        <v>11132</v>
      </c>
      <c r="D23" s="8">
        <v>12459</v>
      </c>
      <c r="E23" s="8">
        <v>8333</v>
      </c>
      <c r="F23" s="169">
        <f t="shared" si="0"/>
        <v>0.66883377478128259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</row>
    <row r="24" spans="1:90" x14ac:dyDescent="0.2">
      <c r="A24" s="1" t="s">
        <v>62</v>
      </c>
      <c r="B24" s="2" t="s">
        <v>253</v>
      </c>
      <c r="C24" s="8">
        <v>435</v>
      </c>
      <c r="D24" s="8">
        <v>8147</v>
      </c>
      <c r="E24" s="8">
        <v>7209</v>
      </c>
      <c r="F24" s="169">
        <f t="shared" si="0"/>
        <v>0.88486559469743464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</row>
    <row r="25" spans="1:90" x14ac:dyDescent="0.2">
      <c r="A25" s="21" t="s">
        <v>65</v>
      </c>
      <c r="B25" s="6" t="s">
        <v>66</v>
      </c>
      <c r="C25" s="7">
        <f>SUM(C19:C24)</f>
        <v>109366</v>
      </c>
      <c r="D25" s="7">
        <f>SUM(D19:D24)</f>
        <v>177703</v>
      </c>
      <c r="E25" s="7">
        <f>SUM(E19:E24)</f>
        <v>155538</v>
      </c>
      <c r="F25" s="170">
        <f t="shared" si="0"/>
        <v>0.87526941019566351</v>
      </c>
      <c r="G25" s="2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</row>
    <row r="26" spans="1:90" x14ac:dyDescent="0.2">
      <c r="A26" s="21" t="s">
        <v>80</v>
      </c>
      <c r="B26" s="6" t="s">
        <v>81</v>
      </c>
      <c r="C26" s="8"/>
      <c r="D26" s="7"/>
      <c r="E26" s="7"/>
      <c r="F26" s="170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</row>
    <row r="27" spans="1:90" ht="25.5" x14ac:dyDescent="0.2">
      <c r="A27" s="1" t="s">
        <v>56</v>
      </c>
      <c r="B27" s="11" t="s">
        <v>85</v>
      </c>
      <c r="C27" s="8">
        <v>24299</v>
      </c>
      <c r="D27" s="8">
        <v>30177</v>
      </c>
      <c r="E27" s="8">
        <v>32177</v>
      </c>
      <c r="F27" s="171">
        <f>(E27/D27)</f>
        <v>1.0662756403883753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</row>
    <row r="28" spans="1:90" ht="25.5" x14ac:dyDescent="0.2">
      <c r="A28" s="1" t="s">
        <v>57</v>
      </c>
      <c r="B28" s="11" t="s">
        <v>86</v>
      </c>
      <c r="C28" s="8">
        <v>2000</v>
      </c>
      <c r="D28" s="8">
        <v>2000</v>
      </c>
      <c r="E28" s="8"/>
      <c r="F28" s="17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</row>
    <row r="29" spans="1:90" ht="25.5" x14ac:dyDescent="0.2">
      <c r="A29" s="1" t="s">
        <v>60</v>
      </c>
      <c r="B29" s="11" t="s">
        <v>87</v>
      </c>
      <c r="C29" s="8"/>
      <c r="D29" s="8"/>
      <c r="E29" s="8"/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</row>
    <row r="30" spans="1:90" x14ac:dyDescent="0.2">
      <c r="A30" s="1" t="s">
        <v>61</v>
      </c>
      <c r="B30" s="11" t="s">
        <v>88</v>
      </c>
      <c r="C30" s="8">
        <v>25156</v>
      </c>
      <c r="D30" s="8">
        <v>24785</v>
      </c>
      <c r="E30" s="8">
        <v>24784</v>
      </c>
      <c r="F30" s="171">
        <f>(E30/D30)</f>
        <v>0.99995965301593703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</row>
    <row r="31" spans="1:90" x14ac:dyDescent="0.2">
      <c r="A31" s="21" t="s">
        <v>82</v>
      </c>
      <c r="B31" s="19" t="s">
        <v>298</v>
      </c>
      <c r="C31" s="7">
        <f>SUM(C27:C30)</f>
        <v>51455</v>
      </c>
      <c r="D31" s="7">
        <f>SUM(D27:D30)</f>
        <v>56962</v>
      </c>
      <c r="E31" s="7">
        <f>SUM(E27:E30)</f>
        <v>56961</v>
      </c>
      <c r="F31" s="165">
        <f>(E31/D31)</f>
        <v>0.99998244443664197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</row>
    <row r="32" spans="1:90" ht="25.5" x14ac:dyDescent="0.2">
      <c r="A32" s="1" t="s">
        <v>56</v>
      </c>
      <c r="B32" s="11" t="s">
        <v>97</v>
      </c>
      <c r="C32" s="8"/>
      <c r="D32" s="8"/>
      <c r="E32" s="8"/>
      <c r="F32" s="4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</row>
    <row r="33" spans="1:90" ht="25.5" x14ac:dyDescent="0.2">
      <c r="A33" s="1" t="s">
        <v>57</v>
      </c>
      <c r="B33" s="11" t="s">
        <v>98</v>
      </c>
      <c r="C33" s="8"/>
      <c r="D33" s="8"/>
      <c r="E33" s="8"/>
      <c r="F33" s="4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</row>
    <row r="34" spans="1:90" ht="25.5" x14ac:dyDescent="0.2">
      <c r="A34" s="1" t="s">
        <v>58</v>
      </c>
      <c r="B34" s="11" t="s">
        <v>99</v>
      </c>
      <c r="C34" s="8"/>
      <c r="D34" s="8"/>
      <c r="E34" s="8"/>
      <c r="F34" s="43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</row>
    <row r="35" spans="1:90" ht="25.5" x14ac:dyDescent="0.2">
      <c r="A35" s="1" t="s">
        <v>60</v>
      </c>
      <c r="B35" s="11" t="s">
        <v>100</v>
      </c>
      <c r="C35" s="8"/>
      <c r="D35" s="8"/>
      <c r="E35" s="8"/>
      <c r="F35" s="43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</row>
    <row r="36" spans="1:90" x14ac:dyDescent="0.2">
      <c r="A36" s="1" t="s">
        <v>61</v>
      </c>
      <c r="B36" s="11" t="s">
        <v>101</v>
      </c>
      <c r="C36" s="8"/>
      <c r="D36" s="8"/>
      <c r="E36" s="8"/>
      <c r="F36" s="165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</row>
    <row r="37" spans="1:90" x14ac:dyDescent="0.2">
      <c r="A37" s="21" t="s">
        <v>83</v>
      </c>
      <c r="B37" s="6" t="s">
        <v>84</v>
      </c>
      <c r="C37" s="8"/>
      <c r="D37" s="7"/>
      <c r="E37" s="7"/>
      <c r="F37" s="165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</row>
    <row r="38" spans="1:90" x14ac:dyDescent="0.2">
      <c r="A38" s="21" t="s">
        <v>89</v>
      </c>
      <c r="B38" s="6" t="s">
        <v>93</v>
      </c>
      <c r="C38" s="8"/>
      <c r="D38" s="8"/>
      <c r="E38" s="8"/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</row>
    <row r="39" spans="1:90" x14ac:dyDescent="0.2">
      <c r="A39" s="21" t="s">
        <v>90</v>
      </c>
      <c r="B39" s="6" t="s">
        <v>94</v>
      </c>
      <c r="C39" s="8"/>
      <c r="D39" s="8"/>
      <c r="E39" s="8"/>
      <c r="F39" s="4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</row>
    <row r="40" spans="1:90" x14ac:dyDescent="0.2">
      <c r="A40" s="21" t="s">
        <v>91</v>
      </c>
      <c r="B40" s="6" t="s">
        <v>95</v>
      </c>
      <c r="C40" s="8"/>
      <c r="D40" s="8"/>
      <c r="E40" s="8"/>
      <c r="F40" s="43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</row>
    <row r="41" spans="1:90" x14ac:dyDescent="0.2">
      <c r="A41" s="21" t="s">
        <v>92</v>
      </c>
      <c r="B41" s="6" t="s">
        <v>96</v>
      </c>
      <c r="C41" s="8"/>
      <c r="D41" s="8"/>
      <c r="E41" s="8"/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</row>
    <row r="42" spans="1:90" x14ac:dyDescent="0.2">
      <c r="A42" s="22" t="s">
        <v>56</v>
      </c>
      <c r="B42" s="23" t="s">
        <v>102</v>
      </c>
      <c r="C42" s="8">
        <v>953</v>
      </c>
      <c r="D42" s="8">
        <v>69047</v>
      </c>
      <c r="E42" s="8">
        <v>69047</v>
      </c>
      <c r="F42" s="165">
        <f>(E42/D42)</f>
        <v>1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</row>
    <row r="43" spans="1:90" x14ac:dyDescent="0.2">
      <c r="A43" s="22" t="s">
        <v>57</v>
      </c>
      <c r="B43" s="23" t="s">
        <v>299</v>
      </c>
      <c r="C43" s="8"/>
      <c r="D43" s="8"/>
      <c r="E43" s="8"/>
      <c r="F43" s="165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</row>
    <row r="44" spans="1:90" x14ac:dyDescent="0.2">
      <c r="A44" s="22" t="s">
        <v>58</v>
      </c>
      <c r="B44" s="23" t="s">
        <v>103</v>
      </c>
      <c r="C44" s="8"/>
      <c r="D44" s="8"/>
      <c r="E44" s="8"/>
      <c r="F44" s="165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</row>
    <row r="45" spans="1:90" x14ac:dyDescent="0.2">
      <c r="A45" s="22" t="s">
        <v>60</v>
      </c>
      <c r="B45" s="23" t="s">
        <v>104</v>
      </c>
      <c r="C45" s="8">
        <v>257</v>
      </c>
      <c r="D45" s="8">
        <v>5668</v>
      </c>
      <c r="E45" s="8">
        <v>5668</v>
      </c>
      <c r="F45" s="165">
        <f t="shared" ref="F45:F64" si="1">(E45/D45)</f>
        <v>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</row>
    <row r="46" spans="1:90" x14ac:dyDescent="0.2">
      <c r="A46" s="21" t="s">
        <v>105</v>
      </c>
      <c r="B46" s="6" t="s">
        <v>106</v>
      </c>
      <c r="C46" s="7">
        <f>SUM(C42+C45)</f>
        <v>1210</v>
      </c>
      <c r="D46" s="7">
        <f>SUM(D42:D45)</f>
        <v>74715</v>
      </c>
      <c r="E46" s="7">
        <f>SUM(E42:E45)</f>
        <v>74715</v>
      </c>
      <c r="F46" s="165">
        <f t="shared" si="1"/>
        <v>1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</row>
    <row r="47" spans="1:90" x14ac:dyDescent="0.2">
      <c r="A47" s="22" t="s">
        <v>56</v>
      </c>
      <c r="B47" s="23" t="s">
        <v>109</v>
      </c>
      <c r="C47" s="8">
        <v>68293</v>
      </c>
      <c r="D47" s="8">
        <v>8877</v>
      </c>
      <c r="E47" s="8">
        <v>8104</v>
      </c>
      <c r="F47" s="165">
        <f t="shared" si="1"/>
        <v>0.91292103188013973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</row>
    <row r="48" spans="1:90" x14ac:dyDescent="0.2">
      <c r="A48" s="22" t="s">
        <v>57</v>
      </c>
      <c r="B48" s="23" t="s">
        <v>110</v>
      </c>
      <c r="C48" s="8"/>
      <c r="D48" s="8"/>
      <c r="E48" s="8"/>
      <c r="F48" s="165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</row>
    <row r="49" spans="1:90" x14ac:dyDescent="0.2">
      <c r="A49" s="22" t="s">
        <v>58</v>
      </c>
      <c r="B49" s="23" t="s">
        <v>111</v>
      </c>
      <c r="C49" s="8"/>
      <c r="D49" s="8"/>
      <c r="E49" s="8"/>
      <c r="F49" s="165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</row>
    <row r="50" spans="1:90" x14ac:dyDescent="0.2">
      <c r="A50" s="22" t="s">
        <v>60</v>
      </c>
      <c r="B50" s="23" t="s">
        <v>112</v>
      </c>
      <c r="C50" s="8"/>
      <c r="D50" s="8"/>
      <c r="E50" s="8"/>
      <c r="F50" s="165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</row>
    <row r="51" spans="1:90" x14ac:dyDescent="0.2">
      <c r="A51" s="22" t="s">
        <v>61</v>
      </c>
      <c r="B51" s="23" t="s">
        <v>113</v>
      </c>
      <c r="C51" s="8"/>
      <c r="D51" s="8"/>
      <c r="E51" s="8"/>
      <c r="F51" s="165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</row>
    <row r="52" spans="1:90" x14ac:dyDescent="0.2">
      <c r="A52" s="22" t="s">
        <v>62</v>
      </c>
      <c r="B52" s="23" t="s">
        <v>114</v>
      </c>
      <c r="C52" s="8"/>
      <c r="D52" s="8"/>
      <c r="E52" s="8"/>
      <c r="F52" s="165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</row>
    <row r="53" spans="1:90" ht="25.5" x14ac:dyDescent="0.2">
      <c r="A53" s="22" t="s">
        <v>63</v>
      </c>
      <c r="B53" s="17" t="s">
        <v>115</v>
      </c>
      <c r="C53" s="8"/>
      <c r="D53" s="8"/>
      <c r="E53" s="8"/>
      <c r="F53" s="165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</row>
    <row r="54" spans="1:90" x14ac:dyDescent="0.2">
      <c r="A54" s="22" t="s">
        <v>107</v>
      </c>
      <c r="B54" s="23" t="s">
        <v>117</v>
      </c>
      <c r="C54" s="8">
        <v>18438</v>
      </c>
      <c r="D54" s="8">
        <v>18742</v>
      </c>
      <c r="E54" s="8">
        <v>1894</v>
      </c>
      <c r="F54" s="165">
        <f t="shared" si="1"/>
        <v>0.10105645075232099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</row>
    <row r="55" spans="1:90" x14ac:dyDescent="0.2">
      <c r="A55" s="22">
        <v>9</v>
      </c>
      <c r="B55" s="23" t="s">
        <v>374</v>
      </c>
      <c r="C55" s="8">
        <v>49127</v>
      </c>
      <c r="D55" s="8">
        <v>47940</v>
      </c>
      <c r="E55" s="8"/>
      <c r="F55" s="165">
        <f t="shared" si="1"/>
        <v>0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</row>
    <row r="56" spans="1:90" x14ac:dyDescent="0.2">
      <c r="A56" s="22">
        <v>10</v>
      </c>
      <c r="B56" s="23" t="s">
        <v>116</v>
      </c>
      <c r="C56" s="8"/>
      <c r="D56" s="8"/>
      <c r="E56" s="8"/>
      <c r="F56" s="165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</row>
    <row r="57" spans="1:90" ht="25.5" x14ac:dyDescent="0.2">
      <c r="A57" s="24" t="s">
        <v>118</v>
      </c>
      <c r="B57" s="18" t="s">
        <v>119</v>
      </c>
      <c r="C57" s="7">
        <f>SUM(C47:C56)</f>
        <v>135858</v>
      </c>
      <c r="D57" s="7">
        <f>SUM(D47:D56)</f>
        <v>75559</v>
      </c>
      <c r="E57" s="7">
        <f>SUM(E47:E56)</f>
        <v>9998</v>
      </c>
      <c r="F57" s="165">
        <f t="shared" si="1"/>
        <v>0.13232043833295834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</row>
    <row r="58" spans="1:90" x14ac:dyDescent="0.2">
      <c r="A58" s="22" t="s">
        <v>56</v>
      </c>
      <c r="B58" s="23" t="s">
        <v>120</v>
      </c>
      <c r="C58" s="8">
        <v>1000</v>
      </c>
      <c r="D58" s="8">
        <v>36178</v>
      </c>
      <c r="E58" s="8">
        <v>35217</v>
      </c>
      <c r="F58" s="165">
        <f t="shared" si="1"/>
        <v>0.97343689535076561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</row>
    <row r="59" spans="1:90" x14ac:dyDescent="0.2">
      <c r="A59" s="22" t="s">
        <v>57</v>
      </c>
      <c r="B59" s="151" t="s">
        <v>578</v>
      </c>
      <c r="C59" s="8">
        <v>2740</v>
      </c>
      <c r="D59" s="8">
        <v>2740</v>
      </c>
      <c r="E59" s="8"/>
      <c r="F59" s="165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</row>
    <row r="60" spans="1:90" x14ac:dyDescent="0.2">
      <c r="A60" s="22" t="s">
        <v>58</v>
      </c>
      <c r="B60" s="151" t="s">
        <v>577</v>
      </c>
      <c r="C60" s="8">
        <v>5000</v>
      </c>
      <c r="D60" s="8">
        <v>1400</v>
      </c>
      <c r="E60" s="8"/>
      <c r="F60" s="165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</row>
    <row r="61" spans="1:90" x14ac:dyDescent="0.2">
      <c r="A61" s="22" t="s">
        <v>60</v>
      </c>
      <c r="B61" s="151" t="s">
        <v>576</v>
      </c>
      <c r="C61" s="8">
        <v>5000</v>
      </c>
      <c r="D61" s="8">
        <v>570</v>
      </c>
      <c r="E61" s="8"/>
      <c r="F61" s="165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</row>
    <row r="62" spans="1:90" x14ac:dyDescent="0.2">
      <c r="A62" s="22" t="s">
        <v>61</v>
      </c>
      <c r="B62" s="151" t="s">
        <v>579</v>
      </c>
      <c r="C62" s="8"/>
      <c r="D62" s="8">
        <v>7618</v>
      </c>
      <c r="E62" s="8">
        <v>7618</v>
      </c>
      <c r="F62" s="165">
        <v>1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</row>
    <row r="63" spans="1:90" ht="25.5" x14ac:dyDescent="0.2">
      <c r="A63" s="21" t="s">
        <v>122</v>
      </c>
      <c r="B63" s="18" t="s">
        <v>121</v>
      </c>
      <c r="C63" s="7">
        <f>SUM(C58:C62)</f>
        <v>13740</v>
      </c>
      <c r="D63" s="7">
        <f>SUM(D58:D62)</f>
        <v>48506</v>
      </c>
      <c r="E63" s="7">
        <f>SUM(E58:E62)</f>
        <v>42835</v>
      </c>
      <c r="F63" s="165">
        <f t="shared" si="1"/>
        <v>0.88308662845833508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</row>
    <row r="64" spans="1:90" x14ac:dyDescent="0.2">
      <c r="A64" s="6"/>
      <c r="B64" s="6" t="s">
        <v>123</v>
      </c>
      <c r="C64" s="7">
        <f>C9+C18+C25+C31+C46+C58+C61+C60+C59+C57</f>
        <v>497297</v>
      </c>
      <c r="D64" s="7">
        <f>D63+D57+D46+D31+D25+D18+D9+D37+D26</f>
        <v>766386</v>
      </c>
      <c r="E64" s="7">
        <f>E63+E57+E46+E31+E25+E18+E9+E37+E26</f>
        <v>653148</v>
      </c>
      <c r="F64" s="165">
        <f t="shared" si="1"/>
        <v>0.8522441693872278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</row>
    <row r="65" spans="1:90" x14ac:dyDescent="0.2">
      <c r="C65" s="3"/>
      <c r="D65" s="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</row>
    <row r="66" spans="1:90" x14ac:dyDescent="0.2">
      <c r="A66" s="49"/>
      <c r="B66" s="49"/>
      <c r="C66" s="28"/>
      <c r="D66" s="2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</row>
    <row r="67" spans="1:90" x14ac:dyDescent="0.2">
      <c r="A67" s="49"/>
      <c r="B67" s="49"/>
      <c r="C67" s="28"/>
      <c r="D67" s="2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</row>
    <row r="68" spans="1:90" x14ac:dyDescent="0.2">
      <c r="A68" s="49"/>
      <c r="B68" s="49"/>
      <c r="C68" s="28"/>
      <c r="D68" s="2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</row>
    <row r="69" spans="1:90" x14ac:dyDescent="0.2">
      <c r="A69" s="49"/>
      <c r="B69" s="49"/>
      <c r="C69" s="28"/>
      <c r="D69" s="2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</row>
    <row r="70" spans="1:90" x14ac:dyDescent="0.2">
      <c r="A70" s="49"/>
      <c r="B70" s="49"/>
      <c r="C70" s="28"/>
      <c r="D70" s="2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</row>
    <row r="71" spans="1:90" x14ac:dyDescent="0.2">
      <c r="A71" s="49"/>
      <c r="B71" s="49"/>
      <c r="C71" s="28"/>
      <c r="D71" s="2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</row>
    <row r="72" spans="1:90" x14ac:dyDescent="0.2">
      <c r="A72" s="49"/>
      <c r="B72" s="49"/>
      <c r="C72" s="28"/>
      <c r="D72" s="2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1:90" x14ac:dyDescent="0.2">
      <c r="A73" s="49"/>
      <c r="B73" s="49"/>
      <c r="C73" s="28"/>
      <c r="D73" s="2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1:90" x14ac:dyDescent="0.2">
      <c r="A74" s="49"/>
      <c r="B74" s="49"/>
      <c r="C74" s="28"/>
      <c r="D74" s="2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1:90" x14ac:dyDescent="0.2">
      <c r="A75" s="49"/>
      <c r="B75" s="49"/>
      <c r="C75" s="28"/>
      <c r="D75" s="2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</row>
    <row r="76" spans="1:90" x14ac:dyDescent="0.2">
      <c r="A76" s="49"/>
      <c r="B76" s="49"/>
      <c r="C76" s="28"/>
      <c r="D76" s="2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</row>
    <row r="77" spans="1:90" x14ac:dyDescent="0.2">
      <c r="A77" s="49"/>
      <c r="B77" s="49"/>
      <c r="C77" s="28"/>
      <c r="D77" s="2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</row>
    <row r="78" spans="1:90" x14ac:dyDescent="0.2">
      <c r="A78" s="49"/>
      <c r="B78" s="49"/>
      <c r="C78" s="28"/>
      <c r="D78" s="28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</row>
    <row r="79" spans="1:90" x14ac:dyDescent="0.2">
      <c r="A79" s="49"/>
      <c r="B79" s="49"/>
      <c r="C79" s="28"/>
      <c r="D79" s="2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</row>
    <row r="80" spans="1:90" x14ac:dyDescent="0.2">
      <c r="A80" s="49"/>
      <c r="B80" s="49"/>
      <c r="C80" s="28"/>
      <c r="D80" s="2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</row>
    <row r="81" spans="1:90" x14ac:dyDescent="0.2">
      <c r="A81" s="49"/>
      <c r="B81" s="49"/>
      <c r="C81" s="28"/>
      <c r="D81" s="2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</row>
    <row r="82" spans="1:90" x14ac:dyDescent="0.2">
      <c r="A82" s="49"/>
      <c r="B82" s="49"/>
      <c r="C82" s="28"/>
      <c r="D82" s="2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</row>
    <row r="83" spans="1:90" x14ac:dyDescent="0.2">
      <c r="A83" s="49"/>
      <c r="B83" s="49"/>
      <c r="C83" s="28"/>
      <c r="D83" s="2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</row>
    <row r="84" spans="1:90" x14ac:dyDescent="0.2">
      <c r="A84" s="49"/>
      <c r="B84" s="49"/>
      <c r="C84" s="28"/>
      <c r="D84" s="2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</row>
    <row r="85" spans="1:90" x14ac:dyDescent="0.2">
      <c r="A85" s="49"/>
      <c r="B85" s="49"/>
      <c r="C85" s="28"/>
      <c r="D85" s="2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</row>
    <row r="86" spans="1:90" x14ac:dyDescent="0.2">
      <c r="A86" s="49"/>
      <c r="B86" s="49"/>
      <c r="C86" s="28"/>
      <c r="D86" s="2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</row>
    <row r="87" spans="1:90" x14ac:dyDescent="0.2">
      <c r="A87" s="49"/>
      <c r="B87" s="49"/>
      <c r="C87" s="28"/>
      <c r="D87" s="2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</row>
    <row r="88" spans="1:90" x14ac:dyDescent="0.2">
      <c r="A88" s="49"/>
      <c r="B88" s="49"/>
      <c r="C88" s="28"/>
      <c r="D88" s="2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</row>
    <row r="89" spans="1:90" x14ac:dyDescent="0.2">
      <c r="A89" s="49"/>
      <c r="B89" s="49"/>
      <c r="C89" s="28"/>
      <c r="D89" s="2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</row>
    <row r="90" spans="1:90" x14ac:dyDescent="0.2">
      <c r="A90" s="49"/>
      <c r="B90" s="49"/>
      <c r="C90" s="28"/>
      <c r="D90" s="2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</row>
    <row r="91" spans="1:90" x14ac:dyDescent="0.2">
      <c r="A91" s="49"/>
      <c r="B91" s="49"/>
      <c r="C91" s="28"/>
      <c r="D91" s="28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</row>
    <row r="92" spans="1:90" x14ac:dyDescent="0.2">
      <c r="A92" s="49"/>
      <c r="B92" s="49"/>
      <c r="C92" s="28"/>
      <c r="D92" s="28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</row>
    <row r="93" spans="1:90" x14ac:dyDescent="0.2">
      <c r="A93" s="49"/>
      <c r="B93" s="49"/>
      <c r="C93" s="28"/>
      <c r="D93" s="28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</row>
    <row r="94" spans="1:90" x14ac:dyDescent="0.2">
      <c r="A94" s="49"/>
      <c r="B94" s="49"/>
      <c r="C94" s="28"/>
      <c r="D94" s="28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</row>
    <row r="95" spans="1:90" x14ac:dyDescent="0.2">
      <c r="A95" s="49"/>
      <c r="B95" s="49"/>
      <c r="C95" s="28"/>
      <c r="D95" s="28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</row>
    <row r="96" spans="1:90" x14ac:dyDescent="0.2">
      <c r="A96" s="49"/>
      <c r="B96" s="49"/>
      <c r="C96" s="28"/>
      <c r="D96" s="28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</row>
    <row r="97" spans="1:90" x14ac:dyDescent="0.2">
      <c r="A97" s="49"/>
      <c r="B97" s="49"/>
      <c r="C97" s="28"/>
      <c r="D97" s="28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</row>
    <row r="98" spans="1:90" x14ac:dyDescent="0.2">
      <c r="A98" s="49"/>
      <c r="B98" s="49"/>
      <c r="C98" s="28"/>
      <c r="D98" s="28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</row>
    <row r="99" spans="1:90" x14ac:dyDescent="0.2">
      <c r="A99" s="49"/>
      <c r="B99" s="49"/>
      <c r="C99" s="28"/>
      <c r="D99" s="28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</row>
    <row r="100" spans="1:90" x14ac:dyDescent="0.2">
      <c r="A100" s="49"/>
      <c r="B100" s="49"/>
      <c r="C100" s="28"/>
      <c r="D100" s="2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</row>
    <row r="101" spans="1:90" x14ac:dyDescent="0.2">
      <c r="A101" s="49"/>
      <c r="B101" s="49"/>
      <c r="C101" s="28"/>
      <c r="D101" s="2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</row>
    <row r="102" spans="1:90" x14ac:dyDescent="0.2">
      <c r="A102" s="49"/>
      <c r="B102" s="49"/>
      <c r="C102" s="28"/>
      <c r="D102" s="2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</row>
    <row r="103" spans="1:90" x14ac:dyDescent="0.2">
      <c r="A103" s="49"/>
      <c r="B103" s="49"/>
      <c r="C103" s="28"/>
      <c r="D103" s="28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</row>
    <row r="104" spans="1:90" x14ac:dyDescent="0.2">
      <c r="A104" s="49"/>
      <c r="B104" s="49"/>
      <c r="C104" s="28"/>
      <c r="D104" s="2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</row>
    <row r="105" spans="1:90" x14ac:dyDescent="0.2">
      <c r="A105" s="49"/>
      <c r="B105" s="49"/>
      <c r="C105" s="28"/>
      <c r="D105" s="28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</row>
    <row r="106" spans="1:90" x14ac:dyDescent="0.2">
      <c r="A106" s="49"/>
      <c r="B106" s="49"/>
      <c r="C106" s="28"/>
      <c r="D106" s="2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</row>
    <row r="107" spans="1:90" x14ac:dyDescent="0.2">
      <c r="A107" s="49"/>
      <c r="B107" s="49"/>
      <c r="C107" s="28"/>
      <c r="D107" s="2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</row>
    <row r="108" spans="1:90" x14ac:dyDescent="0.2">
      <c r="A108" s="49"/>
      <c r="B108" s="49"/>
      <c r="C108" s="28"/>
      <c r="D108" s="28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</row>
    <row r="109" spans="1:90" x14ac:dyDescent="0.2">
      <c r="A109" s="49"/>
      <c r="B109" s="49"/>
      <c r="C109" s="28"/>
      <c r="D109" s="28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</row>
    <row r="110" spans="1:90" x14ac:dyDescent="0.2">
      <c r="A110" s="49"/>
      <c r="B110" s="49"/>
      <c r="C110" s="28"/>
      <c r="D110" s="28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</row>
    <row r="111" spans="1:90" x14ac:dyDescent="0.2">
      <c r="A111" s="49"/>
      <c r="B111" s="49"/>
      <c r="C111" s="28"/>
      <c r="D111" s="28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</row>
    <row r="112" spans="1:90" x14ac:dyDescent="0.2">
      <c r="A112" s="49"/>
      <c r="B112" s="49"/>
      <c r="C112" s="28"/>
      <c r="D112" s="28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</row>
    <row r="113" spans="1:90" x14ac:dyDescent="0.2">
      <c r="A113" s="49"/>
      <c r="B113" s="49"/>
      <c r="C113" s="28"/>
      <c r="D113" s="28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</row>
    <row r="114" spans="1:90" x14ac:dyDescent="0.2">
      <c r="A114" s="49"/>
      <c r="B114" s="49"/>
      <c r="C114" s="28"/>
      <c r="D114" s="28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</row>
    <row r="115" spans="1:90" x14ac:dyDescent="0.2">
      <c r="A115" s="49"/>
      <c r="B115" s="49"/>
      <c r="C115" s="28"/>
      <c r="D115" s="28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</row>
    <row r="116" spans="1:90" x14ac:dyDescent="0.2">
      <c r="A116" s="49"/>
      <c r="B116" s="49"/>
      <c r="C116" s="28"/>
      <c r="D116" s="28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</row>
    <row r="117" spans="1:90" x14ac:dyDescent="0.2">
      <c r="A117" s="49"/>
      <c r="B117" s="49"/>
      <c r="C117" s="28"/>
      <c r="D117" s="28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</row>
    <row r="118" spans="1:90" x14ac:dyDescent="0.2">
      <c r="A118" s="49"/>
      <c r="B118" s="49"/>
      <c r="C118" s="28"/>
      <c r="D118" s="28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</row>
    <row r="119" spans="1:90" x14ac:dyDescent="0.2">
      <c r="A119" s="49"/>
      <c r="B119" s="49"/>
      <c r="C119" s="28"/>
      <c r="D119" s="28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</row>
    <row r="120" spans="1:90" x14ac:dyDescent="0.2">
      <c r="A120" s="49"/>
      <c r="B120" s="49"/>
      <c r="C120" s="28"/>
      <c r="D120" s="28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</row>
    <row r="121" spans="1:90" x14ac:dyDescent="0.2">
      <c r="A121" s="49"/>
      <c r="B121" s="49"/>
      <c r="C121" s="28"/>
      <c r="D121" s="28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</row>
    <row r="122" spans="1:90" x14ac:dyDescent="0.2">
      <c r="A122" s="49"/>
      <c r="B122" s="49"/>
      <c r="C122" s="28"/>
      <c r="D122" s="28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</row>
    <row r="123" spans="1:90" x14ac:dyDescent="0.2">
      <c r="A123" s="49"/>
      <c r="B123" s="49"/>
      <c r="C123" s="28"/>
      <c r="D123" s="28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</row>
    <row r="124" spans="1:90" x14ac:dyDescent="0.2">
      <c r="A124" s="49"/>
      <c r="B124" s="49"/>
      <c r="C124" s="28"/>
      <c r="D124" s="28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</row>
    <row r="125" spans="1:90" x14ac:dyDescent="0.2">
      <c r="A125" s="49"/>
      <c r="B125" s="49"/>
      <c r="C125" s="28"/>
      <c r="D125" s="28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</row>
    <row r="126" spans="1:90" x14ac:dyDescent="0.2">
      <c r="A126" s="49"/>
      <c r="B126" s="49"/>
      <c r="C126" s="28"/>
      <c r="D126" s="28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</row>
    <row r="127" spans="1:90" x14ac:dyDescent="0.2">
      <c r="A127" s="49"/>
      <c r="B127" s="49"/>
      <c r="C127" s="28"/>
      <c r="D127" s="28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</row>
    <row r="128" spans="1:90" x14ac:dyDescent="0.2">
      <c r="A128" s="49"/>
      <c r="B128" s="49"/>
      <c r="C128" s="28"/>
      <c r="D128" s="28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</row>
    <row r="129" spans="1:90" x14ac:dyDescent="0.2">
      <c r="A129" s="49"/>
      <c r="B129" s="49"/>
      <c r="C129" s="28"/>
      <c r="D129" s="28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</row>
    <row r="130" spans="1:90" x14ac:dyDescent="0.2">
      <c r="A130" s="49"/>
      <c r="B130" s="49"/>
      <c r="C130" s="28"/>
      <c r="D130" s="28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</row>
    <row r="131" spans="1:90" x14ac:dyDescent="0.2">
      <c r="A131" s="49"/>
      <c r="B131" s="49"/>
      <c r="C131" s="28"/>
      <c r="D131" s="28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</row>
    <row r="132" spans="1:90" x14ac:dyDescent="0.2">
      <c r="A132" s="49"/>
      <c r="B132" s="49"/>
      <c r="C132" s="28"/>
      <c r="D132" s="28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</row>
  </sheetData>
  <mergeCells count="4">
    <mergeCell ref="A1:F1"/>
    <mergeCell ref="A4:A5"/>
    <mergeCell ref="B4:B5"/>
    <mergeCell ref="C4:F4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az 5/2016. (V. 27.) önkormányzati rendelethez</oddHeader>
    <oddFooter>&amp;C&amp;P</oddFooter>
  </headerFooter>
  <rowBreaks count="1" manualBreakCount="1">
    <brk id="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5</vt:i4>
      </vt:variant>
    </vt:vector>
  </HeadingPairs>
  <TitlesOfParts>
    <vt:vector size="32" baseType="lpstr">
      <vt:lpstr>1. bevétel</vt:lpstr>
      <vt:lpstr>Munka1</vt:lpstr>
      <vt:lpstr>1.1 Önkormányzat</vt:lpstr>
      <vt:lpstr>1.2 Polgárm.</vt:lpstr>
      <vt:lpstr>1.3 Óvoda</vt:lpstr>
      <vt:lpstr>1.4 Gondozási</vt:lpstr>
      <vt:lpstr>1.5 Műv. ház</vt:lpstr>
      <vt:lpstr>1.1-1.5 Bevétel összesen</vt:lpstr>
      <vt:lpstr>2.kiadás</vt:lpstr>
      <vt:lpstr>2.1-2.5. melléklet</vt:lpstr>
      <vt:lpstr>3. felhalmozás</vt:lpstr>
      <vt:lpstr>4.felújítás</vt:lpstr>
      <vt:lpstr>5. támogatás</vt:lpstr>
      <vt:lpstr>6. segély</vt:lpstr>
      <vt:lpstr>6.2.ph. segély</vt:lpstr>
      <vt:lpstr>7. kötött állami</vt:lpstr>
      <vt:lpstr>8.bev. kiadás</vt:lpstr>
      <vt:lpstr>9.létszám</vt:lpstr>
      <vt:lpstr>10.közvetett tám</vt:lpstr>
      <vt:lpstr>11. hitel</vt:lpstr>
      <vt:lpstr>12. köt és önként váll.</vt:lpstr>
      <vt:lpstr>13. finanszíroz</vt:lpstr>
      <vt:lpstr>14. maradvány</vt:lpstr>
      <vt:lpstr>15. mérleg</vt:lpstr>
      <vt:lpstr>16. eredmény</vt:lpstr>
      <vt:lpstr>17. Uniós</vt:lpstr>
      <vt:lpstr>18. gazd. társ.</vt:lpstr>
      <vt:lpstr>'2.kiadás'!Nyomtatási_cím</vt:lpstr>
      <vt:lpstr>'1. bevétel'!Nyomtatási_terület</vt:lpstr>
      <vt:lpstr>'18. gazd. társ.'!Nyomtatási_terület</vt:lpstr>
      <vt:lpstr>'2.1-2.5. melléklet'!Nyomtatási_terület</vt:lpstr>
      <vt:lpstr>'8.bev. kiadás'!Nyomtatási_terület</vt:lpstr>
    </vt:vector>
  </TitlesOfParts>
  <Company>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Bálint Krisztina</cp:lastModifiedBy>
  <cp:lastPrinted>2016-05-30T13:57:46Z</cp:lastPrinted>
  <dcterms:created xsi:type="dcterms:W3CDTF">2011-05-17T10:12:56Z</dcterms:created>
  <dcterms:modified xsi:type="dcterms:W3CDTF">2016-05-30T13:57:54Z</dcterms:modified>
</cp:coreProperties>
</file>