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3" activeTab="28"/>
  </bookViews>
  <sheets>
    <sheet name="1.1.sz.mell. " sheetId="1" r:id="rId1"/>
    <sheet name="1.2.sz.mell." sheetId="2" r:id="rId2"/>
    <sheet name="1.3.sz.mell." sheetId="3" r:id="rId3"/>
    <sheet name="1.4.sz.mell. " sheetId="4" r:id="rId4"/>
    <sheet name="2.1.sz.mell  " sheetId="5" r:id="rId5"/>
    <sheet name="2.2.sz.mell ." sheetId="6" r:id="rId6"/>
    <sheet name="6.sz.mell." sheetId="7" r:id="rId7"/>
    <sheet name="9.1. sz. mell." sheetId="8" r:id="rId8"/>
    <sheet name="9.1.1. sz. mell." sheetId="9" r:id="rId9"/>
    <sheet name="9.1.2. sz. mell." sheetId="10" r:id="rId10"/>
    <sheet name="9.2. sz. mell. " sheetId="11" r:id="rId11"/>
    <sheet name="9.2.3. sz. mell." sheetId="12" r:id="rId12"/>
    <sheet name="9.4. sz. mell VMK" sheetId="13" r:id="rId13"/>
    <sheet name="9.4.1. sz. mell VMK" sheetId="14" r:id="rId14"/>
    <sheet name="9.6. sz. mell VK" sheetId="15" r:id="rId15"/>
    <sheet name="9.6.1. sz. mell VK " sheetId="16" r:id="rId16"/>
    <sheet name="9.7. sz. mell TISZEK" sheetId="17" r:id="rId17"/>
    <sheet name="9.7.1. sz. mell TISZEK " sheetId="18" r:id="rId18"/>
    <sheet name="9.7.2. sz. mell TISZEK" sheetId="19" r:id="rId19"/>
    <sheet name="9.8. sz. mell TIB" sheetId="20" r:id="rId20"/>
    <sheet name="9.8.1. sz. mell TIB" sheetId="21" r:id="rId21"/>
    <sheet name="9.9. sz. mell EKIK " sheetId="22" r:id="rId22"/>
    <sheet name="9.9.1. sz. mell EKIK" sheetId="23" r:id="rId23"/>
    <sheet name="int.összesítő " sheetId="24" r:id="rId24"/>
    <sheet name="tartalék" sheetId="25" r:id="rId25"/>
    <sheet name="3.sz tájékoztató t" sheetId="26" r:id="rId26"/>
    <sheet name="4.sz. tájékoztató" sheetId="27" r:id="rId27"/>
    <sheet name="5.sz tájékoztató t" sheetId="28" r:id="rId28"/>
    <sheet name="szakfeladatos Önk." sheetId="29" r:id="rId29"/>
  </sheets>
  <definedNames>
    <definedName name="_xlfn.IFERROR" hidden="1">#NAME?</definedName>
    <definedName name="_xlnm.Print_Titles" localSheetId="7">'9.1. sz. mell.'!$1:$6</definedName>
    <definedName name="_xlnm.Print_Titles" localSheetId="8">'9.1.1. sz. mell.'!$1:$6</definedName>
    <definedName name="_xlnm.Print_Titles" localSheetId="9">'9.1.2. sz. mell.'!$1:$6</definedName>
    <definedName name="_xlnm.Print_Titles" localSheetId="10">'9.2. sz. mell. '!$1:$6</definedName>
    <definedName name="_xlnm.Print_Titles" localSheetId="11">'9.2.3. sz. mell.'!$1:$6</definedName>
    <definedName name="_xlnm.Print_Titles" localSheetId="12">'9.4. sz. mell VMK'!$1:$6</definedName>
    <definedName name="_xlnm.Print_Titles" localSheetId="13">'9.4.1. sz. mell VMK'!$1:$6</definedName>
    <definedName name="_xlnm.Print_Titles" localSheetId="14">'9.6. sz. mell VK'!$1:$6</definedName>
    <definedName name="_xlnm.Print_Titles" localSheetId="15">'9.6.1. sz. mell VK '!$1:$6</definedName>
    <definedName name="_xlnm.Print_Titles" localSheetId="16">'9.7. sz. mell TISZEK'!$1:$6</definedName>
    <definedName name="_xlnm.Print_Titles" localSheetId="17">'9.7.1. sz. mell TISZEK '!$1:$6</definedName>
    <definedName name="_xlnm.Print_Titles" localSheetId="18">'9.7.2. sz. mell TISZEK'!$1:$6</definedName>
    <definedName name="_xlnm.Print_Titles" localSheetId="19">'9.8. sz. mell TIB'!$1:$6</definedName>
    <definedName name="_xlnm.Print_Titles" localSheetId="20">'9.8.1. sz. mell TIB'!$1:$6</definedName>
    <definedName name="_xlnm.Print_Area" localSheetId="0">'1.1.sz.mell. '!$A$1:$C$159</definedName>
    <definedName name="_xlnm.Print_Area" localSheetId="1">'1.2.sz.mell.'!$A$1:$C$159</definedName>
    <definedName name="_xlnm.Print_Area" localSheetId="2">'1.3.sz.mell.'!$A$1:$C$159</definedName>
    <definedName name="_xlnm.Print_Area" localSheetId="3">'1.4.sz.mell. '!$A$1:$C$159</definedName>
  </definedNames>
  <calcPr fullCalcOnLoad="1"/>
</workbook>
</file>

<file path=xl/sharedStrings.xml><?xml version="1.0" encoding="utf-8"?>
<sst xmlns="http://schemas.openxmlformats.org/spreadsheetml/2006/main" count="4227" uniqueCount="710">
  <si>
    <t>Rászoruló gyermekek intézményen kívüli szünidei étkeztetésének támogatása</t>
  </si>
  <si>
    <t>Kiegészítő támogatás a bölcsődében foglalkoztatott kisgyermeknevelők béréhez</t>
  </si>
  <si>
    <t xml:space="preserve"> - ebből a települési önkormányzatok nyilvános könyvtári és a közművelődési feladatainak támogatása</t>
  </si>
  <si>
    <t xml:space="preserve">Hosszabb id. közfogl. </t>
  </si>
  <si>
    <t>Beruházási (felhalmozási) kiadások előirányzata beruházásonként</t>
  </si>
  <si>
    <t>Vállalkozási maradvány igénybevétele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</si>
  <si>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</si>
  <si>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</si>
  <si>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</si>
  <si>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</si>
  <si>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</si>
  <si>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</si>
  <si>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</si>
  <si>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</si>
  <si>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</si>
  <si>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</si>
  <si>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</si>
  <si>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</si>
  <si>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</si>
  <si>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</si>
  <si>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</si>
  <si>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</si>
  <si>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</si>
  <si>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</si>
  <si>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</si>
  <si>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</si>
  <si>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</si>
  <si>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</si>
  <si>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</si>
  <si>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</si>
  <si>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</si>
  <si>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</si>
  <si>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</si>
  <si>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</si>
  <si>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</si>
  <si>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</si>
  <si>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</si>
  <si>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</si>
  <si>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</si>
  <si>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</si>
  <si>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</si>
  <si>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</si>
  <si>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</si>
  <si>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</si>
  <si>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</si>
  <si>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</si>
  <si>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</si>
  <si>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</si>
  <si>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</si>
  <si>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</si>
  <si>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</si>
  <si>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</si>
  <si>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</si>
  <si>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</si>
  <si>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</si>
  <si>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</si>
  <si>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</si>
  <si>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</si>
  <si>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</si>
  <si>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</si>
  <si>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</si>
  <si>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</si>
  <si>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</si>
  <si>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</si>
  <si>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</si>
  <si>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</si>
  <si>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</si>
  <si>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</si>
  <si>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</si>
  <si>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</si>
  <si>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</si>
  <si>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</si>
  <si>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</si>
  <si>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</si>
  <si>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</si>
  <si>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</si>
  <si>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</si>
  <si>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</si>
  <si>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</si>
  <si>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</si>
  <si>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</si>
  <si>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</si>
  <si>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</si>
  <si>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</si>
  <si>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</si>
  <si>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</si>
  <si>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</si>
  <si>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</si>
  <si>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</si>
  <si>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</si>
  <si>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</si>
  <si>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</si>
  <si>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</si>
  <si>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</si>
  <si>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</si>
  <si>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</si>
  <si>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</si>
  <si>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</si>
  <si>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</si>
  <si>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</si>
  <si>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</si>
  <si>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</si>
  <si>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</si>
  <si>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</si>
  <si>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</si>
  <si>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</si>
  <si>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</si>
  <si>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</si>
  <si>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</si>
  <si>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</si>
  <si>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</si>
  <si>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</si>
  <si>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</si>
  <si>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</si>
  <si>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</si>
  <si>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</si>
  <si>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</si>
  <si>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</si>
  <si>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</si>
  <si>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</si>
  <si>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</si>
  <si>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</si>
  <si>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</si>
  <si>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</si>
  <si>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</si>
  <si>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</si>
  <si>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</si>
  <si>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</si>
  <si>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</si>
  <si>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</si>
  <si>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</si>
  <si>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</si>
  <si>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</si>
  <si>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</si>
  <si>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</si>
  <si>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</si>
  <si>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</si>
  <si>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</si>
  <si>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</si>
  <si>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</si>
  <si>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</si>
  <si>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</si>
  <si>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</si>
  <si>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</si>
  <si>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</si>
  <si>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</si>
  <si>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</si>
  <si>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</si>
  <si>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</si>
  <si>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</si>
  <si>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</si>
  <si>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</si>
  <si>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</si>
  <si>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</si>
  <si>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</si>
  <si>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</si>
  <si>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</si>
  <si>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</si>
  <si>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</si>
  <si>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</si>
  <si>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</si>
  <si>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</si>
  <si>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</si>
  <si>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</si>
  <si>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</si>
  <si>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</si>
  <si>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</si>
  <si>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</si>
  <si>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</si>
  <si>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</si>
  <si>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</si>
  <si>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</si>
  <si>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</si>
  <si>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</si>
  <si>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</si>
  <si>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</si>
  <si>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</si>
  <si>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</si>
  <si>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</si>
  <si>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</si>
  <si>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</si>
  <si>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</si>
  <si>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</si>
  <si>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</si>
  <si>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</si>
  <si>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</si>
  <si>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</si>
  <si>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</si>
  <si>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</si>
  <si>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</si>
  <si>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</si>
  <si>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</si>
  <si>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</si>
  <si>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</si>
  <si>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</si>
  <si>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</si>
  <si>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</si>
  <si>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</si>
  <si>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</si>
  <si>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</si>
  <si>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</si>
  <si>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</si>
  <si>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</si>
  <si>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</si>
  <si>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</si>
  <si>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</si>
  <si>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</si>
  <si>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</si>
  <si>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</si>
  <si>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</si>
  <si>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</si>
  <si>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</si>
  <si>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</si>
  <si>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</si>
  <si>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</si>
  <si>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</si>
  <si>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</si>
  <si>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</si>
  <si>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</si>
  <si>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</si>
  <si>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</si>
  <si>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</si>
  <si>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</si>
  <si>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</si>
  <si>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</si>
  <si>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</si>
  <si>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</si>
  <si>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</si>
  <si>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</si>
  <si>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</si>
  <si>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</si>
  <si>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</si>
  <si>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</si>
  <si>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</si>
  <si>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</si>
  <si>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</si>
  <si>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</si>
  <si>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</si>
  <si>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</si>
  <si>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</si>
  <si>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</si>
  <si>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</si>
  <si>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</si>
  <si>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</si>
  <si>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</si>
  <si>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</si>
  <si>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</si>
  <si>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</si>
  <si>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</si>
  <si>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</si>
  <si>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</si>
  <si>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</si>
  <si>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</si>
  <si>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</si>
  <si>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</si>
  <si>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</si>
  <si>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</si>
  <si>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</si>
  <si>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</si>
  <si>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</si>
  <si>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</si>
  <si>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</si>
  <si>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</si>
  <si>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</si>
  <si>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</si>
  <si>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</si>
  <si>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</si>
  <si>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</si>
  <si>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</si>
  <si>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</si>
  <si>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</si>
  <si>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</si>
  <si>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</si>
  <si>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</si>
  <si>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</si>
  <si>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</si>
  <si>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</si>
  <si>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</si>
  <si>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</si>
  <si>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</si>
  <si>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</si>
  <si>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</si>
  <si>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</si>
  <si>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</si>
  <si>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</si>
  <si>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</si>
  <si>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</si>
  <si>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</si>
  <si>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</si>
  <si>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</si>
  <si>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</si>
  <si>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</si>
  <si>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</si>
  <si>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</si>
  <si>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</si>
  <si>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</si>
  <si>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</si>
  <si>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</si>
  <si>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</si>
  <si>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</si>
  <si>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</si>
  <si>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</si>
  <si>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</si>
  <si>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</si>
  <si>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</si>
  <si>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</si>
  <si>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</si>
  <si>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</si>
  <si>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</si>
  <si>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</si>
  <si>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</si>
  <si>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</si>
  <si>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</si>
  <si>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</si>
  <si>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</si>
  <si>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</si>
  <si>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</si>
  <si>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</si>
  <si>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</si>
  <si>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</si>
  <si>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</si>
  <si>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</si>
  <si>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</si>
  <si>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</si>
  <si>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</si>
  <si>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</si>
  <si>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</si>
  <si>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</si>
  <si>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</si>
  <si>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</si>
  <si>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</si>
  <si>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</si>
  <si>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</si>
  <si>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</si>
  <si>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</si>
  <si>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</si>
  <si>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</si>
  <si>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</si>
  <si>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</si>
  <si>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</si>
  <si>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</si>
  <si>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</si>
  <si>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</si>
  <si>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</si>
  <si>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</si>
  <si>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</si>
  <si>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</si>
  <si>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</si>
  <si>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</si>
  <si>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</si>
  <si>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</si>
  <si>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</si>
  <si>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</si>
  <si>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</si>
  <si>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</si>
  <si>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</si>
  <si>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</si>
  <si>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</si>
  <si>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</si>
  <si>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</si>
  <si>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</si>
  <si>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</si>
  <si>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</si>
  <si>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</si>
  <si>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</si>
  <si>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</si>
  <si>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</si>
  <si>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</si>
  <si>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</si>
  <si>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</si>
  <si>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</si>
  <si>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</si>
  <si>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</si>
  <si>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</si>
  <si>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Művelődési Központ és Könyvtár</t>
  </si>
  <si>
    <t>Vasvári Pál Múzeum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</si>
  <si>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</si>
  <si>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</si>
  <si>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</si>
  <si>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</si>
  <si>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</si>
  <si>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Céltartalékok összesen:</t>
  </si>
  <si>
    <t>Pénzforgalom nélküli kiadások összesen:</t>
  </si>
  <si>
    <t>Intézmények</t>
  </si>
  <si>
    <t>megnevezése</t>
  </si>
  <si>
    <t xml:space="preserve">Az önkormányzat intézményeinek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</si>
  <si>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</si>
  <si>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</si>
  <si>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</si>
  <si>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</si>
  <si>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</si>
  <si>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</si>
  <si>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</si>
  <si>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</si>
  <si>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</si>
  <si>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</si>
  <si>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</si>
  <si>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</si>
  <si>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</si>
  <si>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</si>
  <si>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</si>
  <si>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</si>
  <si>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</si>
  <si>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</si>
  <si>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</si>
  <si>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</si>
  <si>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</si>
  <si>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</si>
  <si>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</si>
  <si>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</si>
  <si>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</si>
  <si>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</si>
  <si>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</si>
  <si>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</si>
  <si>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</si>
  <si>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</si>
  <si>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</si>
  <si>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</si>
  <si>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Egyes szociális és gyermekjóléti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</si>
  <si>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</si>
  <si>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</si>
  <si>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</si>
  <si>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</si>
  <si>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</si>
  <si>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Lakott külterülettel kapcsolatos feladatok támogatása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</si>
  <si>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</si>
  <si>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</si>
  <si>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</si>
  <si>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</si>
  <si>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</si>
  <si>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</si>
  <si>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</si>
  <si>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</si>
  <si>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LEADER támogatás</t>
  </si>
  <si>
    <t>felhalmozási célú támogatás</t>
  </si>
  <si>
    <t>Magiszter Alapítványi Óvoda támogatás</t>
  </si>
  <si>
    <t>Intézményfenntartási támogatás (oktatás)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</si>
  <si>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</si>
  <si>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</si>
  <si>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</si>
  <si>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</si>
  <si>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</si>
  <si>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</si>
  <si>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</si>
  <si>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</si>
  <si>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</si>
  <si>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</si>
  <si>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</si>
  <si>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</si>
  <si>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</si>
  <si>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</si>
  <si>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</si>
  <si>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</si>
  <si>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</si>
  <si>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</si>
  <si>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</si>
  <si>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</si>
  <si>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</si>
  <si>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</si>
  <si>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</si>
  <si>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</si>
  <si>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</si>
  <si>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</si>
  <si>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</si>
  <si>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</si>
  <si>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</si>
  <si>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</si>
  <si>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</si>
  <si>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</si>
  <si>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</si>
  <si>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</si>
  <si>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</si>
  <si>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</si>
  <si>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</si>
  <si>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</si>
  <si>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</si>
  <si>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</si>
  <si>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</si>
  <si>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</si>
  <si>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>Polgármesteri hivatal</t>
  </si>
  <si>
    <t>Tiszavasvári Sportegyesület TAO pályázat önerő</t>
  </si>
  <si>
    <t>Kistérségi startmunka mintaprogram</t>
  </si>
  <si>
    <t>Nem veszélyes hulladék kezelése, ártalmatlanítása</t>
  </si>
  <si>
    <t>TÁJÉKOZTATÓ TÁBLA                 Ezer forintban !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</si>
  <si>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</si>
  <si>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</si>
  <si>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</si>
  <si>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</si>
  <si>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</si>
  <si>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</si>
  <si>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</si>
  <si>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</si>
  <si>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</si>
  <si>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</si>
  <si>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</si>
  <si>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</si>
  <si>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</si>
  <si>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</si>
  <si>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</si>
  <si>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</si>
  <si>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</si>
  <si>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</si>
  <si>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</si>
  <si>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</si>
  <si>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</si>
  <si>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</si>
  <si>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</si>
  <si>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</si>
  <si>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</si>
  <si>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</si>
  <si>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</si>
  <si>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</si>
  <si>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</si>
  <si>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</si>
  <si>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</si>
  <si>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</si>
  <si>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</si>
  <si>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</si>
  <si>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</si>
  <si>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</si>
  <si>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</si>
  <si>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</si>
  <si>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</si>
  <si>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</si>
  <si>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</si>
  <si>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</si>
  <si>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</si>
  <si>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</si>
  <si>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</si>
  <si>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</si>
  <si>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</si>
  <si>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</si>
  <si>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</si>
  <si>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</si>
  <si>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</si>
  <si>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</si>
  <si>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</si>
  <si>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</si>
  <si>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</si>
  <si>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</si>
  <si>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</si>
  <si>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</si>
  <si>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</si>
  <si>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</si>
  <si>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</si>
  <si>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</si>
  <si>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</si>
  <si>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</si>
  <si>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</si>
  <si>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</si>
  <si>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</si>
  <si>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</si>
  <si>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</si>
  <si>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</si>
  <si>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</si>
  <si>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</si>
  <si>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</si>
  <si>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</si>
  <si>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</si>
  <si>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</si>
  <si>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</si>
  <si>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</si>
  <si>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</si>
  <si>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</si>
  <si>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</si>
  <si>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Polgármesteri /közös/ hivatal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</si>
  <si>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</si>
  <si>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</si>
  <si>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</si>
  <si>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</si>
  <si>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</si>
  <si>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>KIADÁSOK ÖSSZESEN: (1.+2.+3.)</t>
  </si>
  <si>
    <t>Államigazgatási feladatok bevételei, kiadásai</t>
  </si>
  <si>
    <t>Szociális feladat támogatás maradvány</t>
  </si>
  <si>
    <t>A települési önkormányzatok működésének támogatása</t>
  </si>
  <si>
    <t>A települési önkormányzatok szociális feladatainak egyéb támogatása</t>
  </si>
  <si>
    <t>- Lakásfelújítási Alap ( felhalmozási)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</si>
  <si>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</si>
  <si>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</si>
  <si>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</si>
  <si>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</si>
  <si>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Városi Kincstár</t>
  </si>
  <si>
    <t>Tiszavasvári Bölcsőde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</si>
  <si>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</si>
  <si>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</si>
  <si>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</si>
  <si>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</si>
  <si>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</si>
  <si>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 xml:space="preserve"> Értékesítési és forgalmi adók</t>
  </si>
  <si>
    <t>Jövedelemadó</t>
  </si>
  <si>
    <t>4.3</t>
  </si>
  <si>
    <t>4.5.</t>
  </si>
  <si>
    <t>Értékesítési és forgalmi adók</t>
  </si>
  <si>
    <t>GIOP 5.2.1-14 pályázat keretében foglalkoztatottak létszáma (fő)</t>
  </si>
  <si>
    <t>Romák társadalmi integrációját segítő tev.</t>
  </si>
  <si>
    <t>Gyakorlati képz. - szoc. gondozó és ápoló (fő)</t>
  </si>
  <si>
    <t>NRSZH pályázat - megvált. munkakép. fogl.létszám (fő)</t>
  </si>
  <si>
    <t>Maradvány</t>
  </si>
  <si>
    <t xml:space="preserve">Kabay János Alapítvány </t>
  </si>
  <si>
    <t xml:space="preserve">2016. évi költségvetése </t>
  </si>
  <si>
    <t>Előirányzat-felhasználási terv
2016 évre</t>
  </si>
  <si>
    <t>A 2016. évi általános működés és ágazati feladatok támogatásának alakulása jogcímenként</t>
  </si>
  <si>
    <t>2016. évi támogatás összesen</t>
  </si>
  <si>
    <t>Települési önkormányzatok által biztosított egyes szociális szakosított ellátások, valamint a gyermekek átmeneti gondozásával kapcsolatos feladatok támogatása</t>
  </si>
  <si>
    <t>Támogató szolgáltatás</t>
  </si>
  <si>
    <t>Köznevelési intézmények működtetéséhz kapcsolódó támogatás</t>
  </si>
  <si>
    <t>A 2015. évről áthúzódó bérkompenzáció támogatása</t>
  </si>
  <si>
    <t>A helyi önkormányzatok működésének általános támogatása</t>
  </si>
  <si>
    <t>Kiegészítő támogatás óvodapedagógusok minősítéséből adódó többletkiadásokhoz</t>
  </si>
  <si>
    <t>Vasvári Pál Társaság (jubileumi ünnepség)</t>
  </si>
  <si>
    <t>Tiszavasvári NOE támogatás</t>
  </si>
  <si>
    <t>Kisvárosok Érdekszövetsége</t>
  </si>
  <si>
    <t>TÖOSZ támogatás</t>
  </si>
  <si>
    <t>Az önkormányzat 2016. évi költségvetésének</t>
  </si>
  <si>
    <t>2016 év</t>
  </si>
  <si>
    <t>2016. év</t>
  </si>
  <si>
    <t>Ifjuság utcai csomópont és megvilágítás kiépítése</t>
  </si>
  <si>
    <t>2016</t>
  </si>
  <si>
    <t>Felhasználás
2015. XII.31-ig</t>
  </si>
  <si>
    <t xml:space="preserve">
2016. év utáni szükséglet
</t>
  </si>
  <si>
    <t>Játszótéri csúszda beszerzés</t>
  </si>
  <si>
    <t>Kamererendszer kiépítés</t>
  </si>
  <si>
    <t>Zöldliget áram kiépítés</t>
  </si>
  <si>
    <t>Közvilágítási hálózat fejlesztés</t>
  </si>
  <si>
    <t>Közműv. és könyvtári pály önerő</t>
  </si>
  <si>
    <t>Tervek beszerzése</t>
  </si>
  <si>
    <t>Karácsonyi díszek beszerzése</t>
  </si>
  <si>
    <t>Közmunkához gép beszerzés</t>
  </si>
  <si>
    <t>Sopron úti telephelyen épület építés</t>
  </si>
  <si>
    <t>2016. évi előirányzat</t>
  </si>
  <si>
    <t>Rászoruló étkeztetési céltartalék</t>
  </si>
  <si>
    <t>- Temető üzemeltetési tartalék</t>
  </si>
  <si>
    <t>-  Üdülő VKT bevétel terhére kiadási tartalék</t>
  </si>
  <si>
    <t>Talaj és talajvíz szennyeződésmentesítése</t>
  </si>
  <si>
    <t>Út-, autópálya építés</t>
  </si>
  <si>
    <t>Intézményen kívüli gyermekétkeztetés</t>
  </si>
  <si>
    <t xml:space="preserve">Petőfi utca járda tervezés </t>
  </si>
  <si>
    <t>Közúti jelzőtáblák beszerzése</t>
  </si>
  <si>
    <t>K I M U T A T Á S
a 2016. évben céljelleggel juttatott támogatásokról</t>
  </si>
  <si>
    <t>34.</t>
  </si>
  <si>
    <t>35.</t>
  </si>
  <si>
    <t>36.</t>
  </si>
  <si>
    <t>37.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</si>
  <si>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</si>
  <si>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</si>
  <si>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</si>
  <si>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</si>
  <si>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 xml:space="preserve">Kornisné Liptay Elza Szociális és Gyermekjóléti Központ </t>
  </si>
  <si>
    <t>Államháztartáson belüli megelőlegezés visszafizetése</t>
  </si>
  <si>
    <t>Városi Kincstár 4 db számítógép vásárlás</t>
  </si>
  <si>
    <t>Városi Sportcsarnok külső térfigyelő felszerelése</t>
  </si>
  <si>
    <t>Városi Sportcsarnok kamerarendszer bővítés</t>
  </si>
  <si>
    <t xml:space="preserve">Városi Kincstár forgószék beszerzés 6 db </t>
  </si>
  <si>
    <t>Városi Kincstár kisbútor, asztal, szekrény beszerzés</t>
  </si>
  <si>
    <t>Sportcsarnok térvilágítás leválasztás</t>
  </si>
  <si>
    <t>Sportcsarnok hangosítás</t>
  </si>
  <si>
    <t>Kornisné Központ számítógép vásárlás 2 db</t>
  </si>
  <si>
    <t>Gyermekjóléti Központ gépkocsi vásárlás 1 db</t>
  </si>
  <si>
    <t>Gyermekjóléti Központ irattartó szekrény 1 db, asztal 4 db, forgószék 4 db, fényképezőgép 1 db</t>
  </si>
  <si>
    <t>Hsg kerékpár 3 db</t>
  </si>
  <si>
    <t>CSAO 3 db ágy</t>
  </si>
  <si>
    <t>Tám.szolg. fénymásoló nyomtató 1 db</t>
  </si>
  <si>
    <t>Kornisné Központ burgonyakoptató, 3 db rozsdamentes platform, fagyasztószekrény 300 l</t>
  </si>
  <si>
    <t>Gyakorlati képzéshez szükséges eszközök vásárlása</t>
  </si>
  <si>
    <t>Vasvári Pál Múzeum Kubinyi Ágoston program Orvos és Gyógyszerészettörténeti kiállítás</t>
  </si>
  <si>
    <t>Műv. Központ és Könyvtár számítógép csere 1db</t>
  </si>
  <si>
    <t>Műv. Központ és Könyvtár hordozható c lejátszó 1 db</t>
  </si>
  <si>
    <t>Könyvtári könyvek beszerzése (kisértékű tárgyi eszköz)</t>
  </si>
  <si>
    <t>Egyesített Óvodai Intézmén kormányhivatal által megállapított hiányosságok pótlása</t>
  </si>
  <si>
    <t>Egyesített Óvodai Intézmén 2 db porszívó</t>
  </si>
  <si>
    <t>Polgármesteri Hivatal egyéb tárgyi eszköz beszerzés</t>
  </si>
  <si>
    <t>Polgármesteri Hivatal informatikai eszköz  beszerzés</t>
  </si>
  <si>
    <t xml:space="preserve">Kornisné Liptay Elza Központ </t>
  </si>
  <si>
    <t>Tiszavasvári Polgármesteri Hivatal</t>
  </si>
  <si>
    <t>Műv. Központ és Könyvtár 1 db telefon beszerzése</t>
  </si>
  <si>
    <t>Család és Gyermekjóléti multifunkcionális nyomtató vásárlás</t>
  </si>
  <si>
    <t>Fólia fűtés kialakítása II. ütem és pótmunka</t>
  </si>
  <si>
    <t>Vendéglakás berendezése</t>
  </si>
  <si>
    <t>Éves tervezett létszám előirányzat 2016. április 1-ig (fő)</t>
  </si>
  <si>
    <t>Éves engedélyezett létszám 2016. április 1-jétől (fő)</t>
  </si>
  <si>
    <t>Egyesített Közművelődési Intézmény és Könyvtár</t>
  </si>
  <si>
    <t>Összes bevétel és kiadás</t>
  </si>
  <si>
    <t>Egyesített Közm. Int. és Könyvt.</t>
  </si>
  <si>
    <t>Tiszavasvári Sportklub</t>
  </si>
  <si>
    <t>Tiszavasvári Egészségügyi Szolg. Nonprofit Kft.</t>
  </si>
  <si>
    <t>Magiszter Alap. Óvoda 2015. évi elsz. után tám.</t>
  </si>
  <si>
    <t>2013. évi fogyatékos ellátás elszámolás visszafiz.</t>
  </si>
  <si>
    <t>működési célú tám. visszafizetés</t>
  </si>
  <si>
    <t xml:space="preserve">2016. évi költségvetésében rendelkezésre álló tartalékok </t>
  </si>
  <si>
    <t>2016.03.01-jén indult közfogl. - építmények létesítése</t>
  </si>
  <si>
    <t>2016.03.01-jén indult közfogl. - tárgyi eszköz beszerzése</t>
  </si>
  <si>
    <t>Önkormányzat - kisértékű tárgyi eszközök beszerzése</t>
  </si>
  <si>
    <t>Egyesített Közm. Int. - telefon beszerzése</t>
  </si>
  <si>
    <t>Tiszavasvári Sopron út szivattyú beszerzése</t>
  </si>
  <si>
    <t>Városháza téren árramforrás kiépítése II. ütem</t>
  </si>
  <si>
    <t>Tiszavasvári Sopron út fedett tároló építése</t>
  </si>
  <si>
    <t>Tiszavasvári Kossuth utcában Posta előtti vízrendezés</t>
  </si>
  <si>
    <t>Raiffeisen LTP</t>
  </si>
  <si>
    <t>Támogatási tartalék ( EÜ Kft:14170 eFt,Nyírs.Tiszk: 0 eFt,Nyírv.K.K.: 0 eFt)</t>
  </si>
  <si>
    <t>Bérkompenzáció</t>
  </si>
  <si>
    <t>Szociális ágazati pótlék</t>
  </si>
  <si>
    <t>Kiegészítő ágazati pótlék</t>
  </si>
  <si>
    <t>Varázsceruza Egyesület</t>
  </si>
  <si>
    <t>Kicsi Vagyok Én Alapítvány</t>
  </si>
  <si>
    <t>Requiem Fúvószenekari Alapítvány</t>
  </si>
  <si>
    <t>Nyírvidék Képző Központ Nonprofit Kft.</t>
  </si>
  <si>
    <t>Nyírségi Szakképzés-szervezési Közhasznú N.Kft.</t>
  </si>
  <si>
    <t>Köztemető üzemeltetése</t>
  </si>
  <si>
    <t>Tiva-Szolg Kft. - temető üzemeltetés</t>
  </si>
  <si>
    <t xml:space="preserve">27. melléklet a 13/2016.(IV.29.) önkormányzati rendelethez  Tájékoztató tábla 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</si>
</sst>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10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sz val="11"/>
      <color indexed="10"/>
      <name val="Times New Roman CE"/>
      <family val="0"/>
    </font>
  </fonts>
  <fills count="2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1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49" fillId="1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9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6" borderId="7" applyNumberFormat="0" applyFont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2" borderId="0" applyNumberFormat="0" applyBorder="0" applyAlignment="0" applyProtection="0"/>
    <xf numFmtId="0" fontId="26" fillId="13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8" applyNumberFormat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17" borderId="0" applyNumberFormat="0" applyBorder="0" applyAlignment="0" applyProtection="0"/>
    <xf numFmtId="0" fontId="64" fillId="11" borderId="0" applyNumberFormat="0" applyBorder="0" applyAlignment="0" applyProtection="0"/>
    <xf numFmtId="0" fontId="65" fillId="16" borderId="1" applyNumberFormat="0" applyAlignment="0" applyProtection="0"/>
    <xf numFmtId="9" fontId="0" fillId="0" borderId="0" applyFont="0" applyFill="0" applyBorder="0" applyAlignment="0" applyProtection="0"/>
  </cellStyleXfs>
  <cellXfs count="67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2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3" xfId="0" applyFont="1" applyFill="1" applyBorder="1" applyAlignment="1" applyProtection="1">
      <alignment horizontal="right"/>
      <protection/>
    </xf>
    <xf numFmtId="0" fontId="15" fillId="0" borderId="34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5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164" fontId="0" fillId="18" borderId="36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164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2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2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3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8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32" xfId="0" applyFont="1" applyFill="1" applyBorder="1" applyAlignment="1" applyProtection="1">
      <alignment horizontal="righ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3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2" xfId="68" applyFont="1" applyFill="1" applyBorder="1" applyAlignment="1" applyProtection="1">
      <alignment horizontal="center" vertical="center" wrapTex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34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30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32" fillId="0" borderId="0" xfId="67" applyFont="1" applyAlignment="1">
      <alignment horizontal="centerContinuous"/>
      <protection/>
    </xf>
    <xf numFmtId="166" fontId="32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6" xfId="67" applyFont="1" applyBorder="1" applyAlignment="1">
      <alignment vertical="center"/>
      <protection/>
    </xf>
    <xf numFmtId="0" fontId="2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166" fontId="5" fillId="0" borderId="36" xfId="46" applyNumberFormat="1" applyFont="1" applyBorder="1" applyAlignment="1">
      <alignment horizontal="center" vertical="center"/>
    </xf>
    <xf numFmtId="0" fontId="30" fillId="0" borderId="0" xfId="67" applyAlignment="1">
      <alignment vertical="center"/>
      <protection/>
    </xf>
    <xf numFmtId="166" fontId="5" fillId="0" borderId="55" xfId="46" applyNumberFormat="1" applyFont="1" applyBorder="1" applyAlignment="1">
      <alignment/>
    </xf>
    <xf numFmtId="166" fontId="5" fillId="0" borderId="59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0" fontId="30" fillId="0" borderId="0" xfId="67" applyFill="1" applyBorder="1">
      <alignment/>
      <protection/>
    </xf>
    <xf numFmtId="0" fontId="30" fillId="0" borderId="0" xfId="67" applyBorder="1">
      <alignment/>
      <protection/>
    </xf>
    <xf numFmtId="166" fontId="5" fillId="0" borderId="61" xfId="46" applyNumberFormat="1" applyFont="1" applyBorder="1" applyAlignment="1">
      <alignment/>
    </xf>
    <xf numFmtId="166" fontId="2" fillId="0" borderId="62" xfId="46" applyNumberFormat="1" applyFont="1" applyBorder="1" applyAlignment="1" quotePrefix="1">
      <alignment/>
    </xf>
    <xf numFmtId="166" fontId="2" fillId="0" borderId="44" xfId="46" applyNumberFormat="1" applyFont="1" applyBorder="1" applyAlignment="1" quotePrefix="1">
      <alignment/>
    </xf>
    <xf numFmtId="166" fontId="2" fillId="0" borderId="44" xfId="46" applyNumberFormat="1" applyFont="1" applyBorder="1" applyAlignment="1">
      <alignment/>
    </xf>
    <xf numFmtId="0" fontId="0" fillId="0" borderId="61" xfId="67" applyFont="1" applyBorder="1" quotePrefix="1">
      <alignment/>
      <protection/>
    </xf>
    <xf numFmtId="0" fontId="0" fillId="0" borderId="62" xfId="67" applyFont="1" applyBorder="1">
      <alignment/>
      <protection/>
    </xf>
    <xf numFmtId="0" fontId="0" fillId="0" borderId="44" xfId="67" applyFont="1" applyBorder="1">
      <alignment/>
      <protection/>
    </xf>
    <xf numFmtId="166" fontId="0" fillId="0" borderId="44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166" fontId="33" fillId="0" borderId="0" xfId="46" applyNumberFormat="1" applyFont="1" applyBorder="1" applyAlignment="1">
      <alignment/>
    </xf>
    <xf numFmtId="0" fontId="0" fillId="0" borderId="61" xfId="67" applyFont="1" applyBorder="1">
      <alignment/>
      <protection/>
    </xf>
    <xf numFmtId="0" fontId="0" fillId="0" borderId="62" xfId="67" applyFont="1" applyBorder="1">
      <alignment/>
      <protection/>
    </xf>
    <xf numFmtId="0" fontId="33" fillId="0" borderId="62" xfId="67" applyFont="1" applyBorder="1">
      <alignment/>
      <protection/>
    </xf>
    <xf numFmtId="0" fontId="33" fillId="0" borderId="44" xfId="67" applyFont="1" applyBorder="1">
      <alignment/>
      <protection/>
    </xf>
    <xf numFmtId="166" fontId="5" fillId="0" borderId="62" xfId="46" applyNumberFormat="1" applyFont="1" applyBorder="1" applyAlignment="1">
      <alignment/>
    </xf>
    <xf numFmtId="166" fontId="5" fillId="0" borderId="44" xfId="46" applyNumberFormat="1" applyFont="1" applyBorder="1" applyAlignment="1">
      <alignment/>
    </xf>
    <xf numFmtId="166" fontId="3" fillId="0" borderId="44" xfId="46" applyNumberFormat="1" applyFont="1" applyBorder="1" applyAlignment="1">
      <alignment/>
    </xf>
    <xf numFmtId="166" fontId="5" fillId="0" borderId="37" xfId="46" applyNumberFormat="1" applyFont="1" applyBorder="1" applyAlignment="1">
      <alignment/>
    </xf>
    <xf numFmtId="166" fontId="5" fillId="0" borderId="63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3" fillId="0" borderId="64" xfId="46" applyNumberFormat="1" applyFont="1" applyBorder="1" applyAlignment="1">
      <alignment/>
    </xf>
    <xf numFmtId="0" fontId="0" fillId="0" borderId="0" xfId="72" applyFont="1">
      <alignment/>
      <protection/>
    </xf>
    <xf numFmtId="0" fontId="35" fillId="0" borderId="0" xfId="69" applyFont="1" applyAlignment="1">
      <alignment horizontal="centerContinuous"/>
      <protection/>
    </xf>
    <xf numFmtId="0" fontId="30" fillId="0" borderId="0" xfId="72">
      <alignment/>
      <protection/>
    </xf>
    <xf numFmtId="0" fontId="35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32" fillId="0" borderId="0" xfId="72" applyFont="1" applyAlignment="1">
      <alignment horizontal="centerContinuous"/>
      <protection/>
    </xf>
    <xf numFmtId="0" fontId="30" fillId="0" borderId="0" xfId="72" applyFont="1">
      <alignment/>
      <protection/>
    </xf>
    <xf numFmtId="0" fontId="15" fillId="0" borderId="56" xfId="72" applyFont="1" applyBorder="1">
      <alignment/>
      <protection/>
    </xf>
    <xf numFmtId="0" fontId="13" fillId="0" borderId="50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65" xfId="72" applyFont="1" applyBorder="1" applyAlignment="1">
      <alignment horizontal="center"/>
      <protection/>
    </xf>
    <xf numFmtId="0" fontId="13" fillId="0" borderId="66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5" xfId="72" applyFont="1" applyBorder="1" applyAlignment="1">
      <alignment horizontal="center"/>
      <protection/>
    </xf>
    <xf numFmtId="0" fontId="13" fillId="0" borderId="31" xfId="72" applyFont="1" applyBorder="1" applyAlignment="1">
      <alignment horizontal="center"/>
      <protection/>
    </xf>
    <xf numFmtId="0" fontId="13" fillId="0" borderId="67" xfId="72" applyFont="1" applyBorder="1" applyAlignment="1">
      <alignment horizontal="center"/>
      <protection/>
    </xf>
    <xf numFmtId="0" fontId="15" fillId="0" borderId="68" xfId="72" applyFont="1" applyBorder="1" applyAlignment="1">
      <alignment horizontal="left"/>
      <protection/>
    </xf>
    <xf numFmtId="0" fontId="15" fillId="0" borderId="49" xfId="72" applyFont="1" applyBorder="1" applyAlignment="1">
      <alignment horizontal="left"/>
      <protection/>
    </xf>
    <xf numFmtId="3" fontId="15" fillId="0" borderId="11" xfId="46" applyNumberFormat="1" applyFont="1" applyBorder="1" applyAlignment="1">
      <alignment horizontal="right"/>
    </xf>
    <xf numFmtId="0" fontId="15" fillId="0" borderId="69" xfId="71" applyFont="1" applyBorder="1" applyAlignment="1">
      <alignment horizontal="left"/>
      <protection/>
    </xf>
    <xf numFmtId="0" fontId="0" fillId="0" borderId="42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36" xfId="46" applyNumberFormat="1" applyFont="1" applyBorder="1" applyAlignment="1">
      <alignment horizontal="right"/>
    </xf>
    <xf numFmtId="0" fontId="30" fillId="0" borderId="0" xfId="65">
      <alignment/>
      <protection/>
    </xf>
    <xf numFmtId="0" fontId="0" fillId="0" borderId="0" xfId="65" applyFont="1">
      <alignment/>
      <protection/>
    </xf>
    <xf numFmtId="0" fontId="37" fillId="0" borderId="0" xfId="65" applyFont="1" applyAlignment="1">
      <alignment horizontal="centerContinuous"/>
      <protection/>
    </xf>
    <xf numFmtId="0" fontId="3" fillId="0" borderId="70" xfId="65" applyFont="1" applyBorder="1" applyAlignment="1">
      <alignment horizontal="center" vertical="center" wrapText="1"/>
      <protection/>
    </xf>
    <xf numFmtId="0" fontId="30" fillId="0" borderId="0" xfId="65" applyFont="1">
      <alignment/>
      <protection/>
    </xf>
    <xf numFmtId="0" fontId="3" fillId="0" borderId="55" xfId="65" applyFont="1" applyBorder="1" applyAlignment="1">
      <alignment horizontal="left" vertical="center" wrapText="1"/>
      <protection/>
    </xf>
    <xf numFmtId="0" fontId="0" fillId="0" borderId="71" xfId="65" applyFont="1" applyBorder="1" applyAlignment="1">
      <alignment horizontal="left" vertical="center" wrapText="1"/>
      <protection/>
    </xf>
    <xf numFmtId="0" fontId="0" fillId="0" borderId="71" xfId="65" applyFont="1" applyBorder="1" applyAlignment="1">
      <alignment wrapText="1"/>
      <protection/>
    </xf>
    <xf numFmtId="0" fontId="5" fillId="0" borderId="71" xfId="65" applyFont="1" applyBorder="1" applyAlignment="1">
      <alignment wrapText="1"/>
      <protection/>
    </xf>
    <xf numFmtId="0" fontId="0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5" fillId="0" borderId="61" xfId="65" applyFont="1" applyBorder="1" applyAlignment="1">
      <alignment wrapText="1"/>
      <protection/>
    </xf>
    <xf numFmtId="0" fontId="0" fillId="0" borderId="61" xfId="65" applyFont="1" applyBorder="1">
      <alignment/>
      <protection/>
    </xf>
    <xf numFmtId="0" fontId="0" fillId="0" borderId="61" xfId="65" applyFont="1" applyBorder="1" applyAlignment="1">
      <alignment wrapText="1"/>
      <protection/>
    </xf>
    <xf numFmtId="3" fontId="3" fillId="0" borderId="72" xfId="65" applyNumberFormat="1" applyFont="1" applyBorder="1" applyAlignment="1">
      <alignment horizontal="center" vertical="center" wrapText="1"/>
      <protection/>
    </xf>
    <xf numFmtId="166" fontId="22" fillId="0" borderId="48" xfId="46" applyNumberFormat="1" applyFont="1" applyBorder="1" applyAlignment="1">
      <alignment horizontal="center"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30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36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32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32" fillId="0" borderId="0" xfId="66" applyFont="1" applyAlignment="1">
      <alignment horizontal="centerContinuous"/>
      <protection/>
    </xf>
    <xf numFmtId="0" fontId="39" fillId="0" borderId="0" xfId="66" applyFont="1" applyAlignment="1">
      <alignment horizontal="centerContinuous"/>
      <protection/>
    </xf>
    <xf numFmtId="0" fontId="5" fillId="0" borderId="56" xfId="66" applyFont="1" applyBorder="1">
      <alignment/>
      <protection/>
    </xf>
    <xf numFmtId="0" fontId="5" fillId="0" borderId="57" xfId="66" applyFont="1" applyBorder="1" applyAlignment="1">
      <alignment horizontal="center"/>
      <protection/>
    </xf>
    <xf numFmtId="0" fontId="14" fillId="0" borderId="50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45" xfId="66" applyFont="1" applyBorder="1" applyAlignment="1">
      <alignment horizontal="center"/>
      <protection/>
    </xf>
    <xf numFmtId="0" fontId="6" fillId="0" borderId="51" xfId="66" applyFont="1" applyBorder="1" applyAlignment="1">
      <alignment horizontal="center"/>
      <protection/>
    </xf>
    <xf numFmtId="0" fontId="12" fillId="0" borderId="66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7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5" xfId="66" applyFont="1" applyBorder="1">
      <alignment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7" xfId="66" applyNumberFormat="1" applyFont="1" applyBorder="1">
      <alignment/>
      <protection/>
    </xf>
    <xf numFmtId="3" fontId="12" fillId="0" borderId="13" xfId="66" applyNumberFormat="1" applyFont="1" applyBorder="1" applyAlignment="1">
      <alignment/>
      <protection/>
    </xf>
    <xf numFmtId="0" fontId="31" fillId="0" borderId="0" xfId="66" applyFont="1">
      <alignment/>
      <protection/>
    </xf>
    <xf numFmtId="0" fontId="12" fillId="0" borderId="61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1" xfId="66" applyNumberFormat="1" applyFont="1" applyBorder="1">
      <alignment/>
      <protection/>
    </xf>
    <xf numFmtId="0" fontId="12" fillId="0" borderId="61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1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3" fontId="4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43" fillId="0" borderId="11" xfId="66" applyNumberFormat="1" applyFont="1" applyBorder="1">
      <alignment/>
      <protection/>
    </xf>
    <xf numFmtId="3" fontId="14" fillId="0" borderId="51" xfId="66" applyNumberFormat="1" applyFont="1" applyBorder="1">
      <alignment/>
      <protection/>
    </xf>
    <xf numFmtId="49" fontId="12" fillId="0" borderId="61" xfId="66" applyNumberFormat="1" applyFont="1" applyBorder="1">
      <alignment/>
      <protection/>
    </xf>
    <xf numFmtId="3" fontId="41" fillId="0" borderId="11" xfId="66" applyNumberFormat="1" applyFont="1" applyBorder="1">
      <alignment/>
      <protection/>
    </xf>
    <xf numFmtId="0" fontId="6" fillId="0" borderId="61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41" fillId="0" borderId="61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41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41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38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0" xfId="66" applyFont="1" applyBorder="1">
      <alignment/>
      <protection/>
    </xf>
    <xf numFmtId="3" fontId="6" fillId="0" borderId="45" xfId="66" applyNumberFormat="1" applyFont="1" applyBorder="1">
      <alignment/>
      <protection/>
    </xf>
    <xf numFmtId="3" fontId="6" fillId="0" borderId="45" xfId="66" applyNumberFormat="1" applyFont="1" applyBorder="1">
      <alignment/>
      <protection/>
    </xf>
    <xf numFmtId="0" fontId="6" fillId="0" borderId="55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2" xfId="66" applyNumberFormat="1" applyFont="1" applyBorder="1">
      <alignment/>
      <protection/>
    </xf>
    <xf numFmtId="0" fontId="12" fillId="0" borderId="61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3" xfId="66" applyFont="1" applyBorder="1">
      <alignment/>
      <protection/>
    </xf>
    <xf numFmtId="3" fontId="6" fillId="0" borderId="74" xfId="66" applyNumberFormat="1" applyFont="1" applyBorder="1">
      <alignment/>
      <protection/>
    </xf>
    <xf numFmtId="3" fontId="6" fillId="0" borderId="35" xfId="66" applyNumberFormat="1" applyFont="1" applyBorder="1">
      <alignment/>
      <protection/>
    </xf>
    <xf numFmtId="3" fontId="6" fillId="0" borderId="73" xfId="66" applyNumberFormat="1" applyFont="1" applyBorder="1">
      <alignment/>
      <protection/>
    </xf>
    <xf numFmtId="3" fontId="6" fillId="0" borderId="31" xfId="66" applyNumberFormat="1" applyFont="1" applyBorder="1">
      <alignment/>
      <protection/>
    </xf>
    <xf numFmtId="0" fontId="41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41" fillId="0" borderId="0" xfId="66" applyNumberFormat="1" applyFont="1" applyFill="1" applyBorder="1">
      <alignment/>
      <protection/>
    </xf>
    <xf numFmtId="3" fontId="43" fillId="0" borderId="0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41" fillId="0" borderId="15" xfId="66" applyNumberFormat="1" applyFont="1" applyBorder="1">
      <alignment/>
      <protection/>
    </xf>
    <xf numFmtId="3" fontId="14" fillId="0" borderId="69" xfId="66" applyNumberFormat="1" applyFont="1" applyBorder="1">
      <alignment/>
      <protection/>
    </xf>
    <xf numFmtId="3" fontId="6" fillId="0" borderId="46" xfId="66" applyNumberFormat="1" applyFont="1" applyBorder="1">
      <alignment/>
      <protection/>
    </xf>
    <xf numFmtId="0" fontId="46" fillId="0" borderId="0" xfId="72" applyFont="1">
      <alignment/>
      <protection/>
    </xf>
    <xf numFmtId="3" fontId="40" fillId="0" borderId="11" xfId="66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6" applyNumberFormat="1" applyFont="1" applyFill="1" applyBorder="1">
      <alignment/>
      <protection/>
    </xf>
    <xf numFmtId="164" fontId="44" fillId="0" borderId="27" xfId="0" applyNumberFormat="1" applyFont="1" applyFill="1" applyBorder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45" fillId="0" borderId="44" xfId="46" applyNumberFormat="1" applyFont="1" applyBorder="1" applyAlignment="1">
      <alignment/>
    </xf>
    <xf numFmtId="0" fontId="12" fillId="0" borderId="49" xfId="66" applyFont="1" applyBorder="1">
      <alignment/>
      <protection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7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7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164" fontId="15" fillId="0" borderId="20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47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3" fontId="15" fillId="0" borderId="14" xfId="46" applyNumberFormat="1" applyFont="1" applyBorder="1" applyAlignment="1">
      <alignment horizontal="right"/>
    </xf>
    <xf numFmtId="0" fontId="18" fillId="0" borderId="11" xfId="0" applyFont="1" applyBorder="1" applyAlignment="1" applyProtection="1" quotePrefix="1">
      <alignment horizontal="left" wrapText="1" indent="1"/>
      <protection/>
    </xf>
    <xf numFmtId="0" fontId="13" fillId="0" borderId="22" xfId="68" applyFont="1" applyFill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vertical="center" wrapText="1"/>
      <protection/>
    </xf>
    <xf numFmtId="0" fontId="18" fillId="0" borderId="15" xfId="0" applyFont="1" applyBorder="1" applyAlignment="1" applyProtection="1">
      <alignment vertical="center" wrapText="1"/>
      <protection/>
    </xf>
    <xf numFmtId="0" fontId="19" fillId="0" borderId="29" xfId="0" applyFont="1" applyBorder="1" applyAlignment="1" applyProtection="1">
      <alignment vertical="center" wrapText="1"/>
      <protection/>
    </xf>
    <xf numFmtId="0" fontId="15" fillId="0" borderId="35" xfId="68" applyFont="1" applyFill="1" applyBorder="1" applyAlignment="1" applyProtection="1">
      <alignment horizontal="left" vertical="center" wrapText="1" indent="7"/>
      <protection/>
    </xf>
    <xf numFmtId="0" fontId="13" fillId="0" borderId="29" xfId="68" applyFont="1" applyFill="1" applyBorder="1" applyAlignment="1" applyProtection="1">
      <alignment horizontal="left" vertical="center" wrapText="1" indent="1"/>
      <protection/>
    </xf>
    <xf numFmtId="0" fontId="13" fillId="0" borderId="34" xfId="68" applyFont="1" applyFill="1" applyBorder="1" applyAlignment="1" applyProtection="1">
      <alignment vertical="center" wrapText="1"/>
      <protection/>
    </xf>
    <xf numFmtId="164" fontId="13" fillId="0" borderId="75" xfId="68" applyNumberFormat="1" applyFont="1" applyFill="1" applyBorder="1" applyAlignment="1" applyProtection="1">
      <alignment horizontal="right" vertical="center" wrapText="1" indent="1"/>
      <protection/>
    </xf>
    <xf numFmtId="164" fontId="19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6" fillId="0" borderId="53" xfId="0" applyNumberFormat="1" applyFont="1" applyFill="1" applyBorder="1" applyAlignment="1" applyProtection="1">
      <alignment horizontal="right" vertical="center" indent="1"/>
      <protection/>
    </xf>
    <xf numFmtId="49" fontId="13" fillId="0" borderId="22" xfId="68" applyNumberFormat="1" applyFont="1" applyFill="1" applyBorder="1" applyAlignment="1" applyProtection="1">
      <alignment horizontal="center" vertical="center" wrapText="1"/>
      <protection/>
    </xf>
    <xf numFmtId="3" fontId="15" fillId="0" borderId="46" xfId="46" applyNumberFormat="1" applyFont="1" applyBorder="1" applyAlignment="1">
      <alignment horizontal="right"/>
    </xf>
    <xf numFmtId="0" fontId="7" fillId="0" borderId="0" xfId="65" applyFont="1" applyAlignment="1">
      <alignment horizontal="center"/>
      <protection/>
    </xf>
    <xf numFmtId="166" fontId="22" fillId="0" borderId="48" xfId="46" applyNumberFormat="1" applyFont="1" applyBorder="1" applyAlignment="1">
      <alignment/>
    </xf>
    <xf numFmtId="0" fontId="2" fillId="0" borderId="61" xfId="65" applyFont="1" applyBorder="1" applyAlignment="1">
      <alignment wrapText="1"/>
      <protection/>
    </xf>
    <xf numFmtId="166" fontId="30" fillId="0" borderId="0" xfId="65" applyNumberFormat="1" applyFont="1">
      <alignment/>
      <protection/>
    </xf>
    <xf numFmtId="166" fontId="0" fillId="0" borderId="49" xfId="46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0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72" xfId="72" applyFont="1" applyBorder="1" applyAlignment="1">
      <alignment horizontal="center"/>
      <protection/>
    </xf>
    <xf numFmtId="0" fontId="13" fillId="0" borderId="73" xfId="72" applyFont="1" applyBorder="1" applyAlignment="1">
      <alignment horizontal="center"/>
      <protection/>
    </xf>
    <xf numFmtId="3" fontId="15" fillId="0" borderId="24" xfId="72" applyNumberFormat="1" applyFont="1" applyBorder="1" applyAlignment="1">
      <alignment horizontal="right"/>
      <protection/>
    </xf>
    <xf numFmtId="3" fontId="15" fillId="0" borderId="25" xfId="72" applyNumberFormat="1" applyFont="1" applyBorder="1" applyAlignment="1">
      <alignment horizontal="right"/>
      <protection/>
    </xf>
    <xf numFmtId="3" fontId="15" fillId="0" borderId="76" xfId="72" applyNumberFormat="1" applyFont="1" applyBorder="1" applyAlignment="1">
      <alignment horizontal="right"/>
      <protection/>
    </xf>
    <xf numFmtId="3" fontId="15" fillId="0" borderId="12" xfId="72" applyNumberFormat="1" applyFont="1" applyBorder="1" applyAlignment="1">
      <alignment horizontal="right"/>
      <protection/>
    </xf>
    <xf numFmtId="3" fontId="15" fillId="0" borderId="77" xfId="72" applyNumberFormat="1" applyFont="1" applyBorder="1" applyAlignment="1">
      <alignment horizontal="right"/>
      <protection/>
    </xf>
    <xf numFmtId="3" fontId="13" fillId="0" borderId="48" xfId="72" applyNumberFormat="1" applyFont="1" applyBorder="1" applyAlignment="1">
      <alignment horizontal="center"/>
      <protection/>
    </xf>
    <xf numFmtId="3" fontId="15" fillId="0" borderId="15" xfId="72" applyNumberFormat="1" applyFont="1" applyBorder="1" applyAlignment="1">
      <alignment horizontal="right"/>
      <protection/>
    </xf>
    <xf numFmtId="3" fontId="15" fillId="0" borderId="14" xfId="72" applyNumberFormat="1" applyFont="1" applyBorder="1" applyAlignment="1">
      <alignment horizontal="right"/>
      <protection/>
    </xf>
    <xf numFmtId="3" fontId="15" fillId="0" borderId="11" xfId="72" applyNumberFormat="1" applyFont="1" applyBorder="1" applyAlignment="1">
      <alignment horizontal="right"/>
      <protection/>
    </xf>
    <xf numFmtId="3" fontId="15" fillId="0" borderId="46" xfId="72" applyNumberFormat="1" applyFont="1" applyBorder="1" applyAlignment="1">
      <alignment horizontal="right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17" xfId="46" applyNumberFormat="1" applyFont="1" applyBorder="1" applyAlignment="1" quotePrefix="1">
      <alignment horizontal="right"/>
    </xf>
    <xf numFmtId="3" fontId="13" fillId="0" borderId="45" xfId="72" applyNumberFormat="1" applyFont="1" applyBorder="1" applyAlignment="1">
      <alignment horizontal="center"/>
      <protection/>
    </xf>
    <xf numFmtId="3" fontId="13" fillId="0" borderId="49" xfId="72" applyNumberFormat="1" applyFont="1" applyBorder="1" applyAlignment="1">
      <alignment horizontal="center"/>
      <protection/>
    </xf>
    <xf numFmtId="3" fontId="15" fillId="0" borderId="35" xfId="72" applyNumberFormat="1" applyFont="1" applyBorder="1" applyAlignment="1">
      <alignment horizontal="right"/>
      <protection/>
    </xf>
    <xf numFmtId="3" fontId="13" fillId="0" borderId="31" xfId="72" applyNumberFormat="1" applyFont="1" applyBorder="1" applyAlignment="1">
      <alignment horizontal="center"/>
      <protection/>
    </xf>
    <xf numFmtId="3" fontId="13" fillId="0" borderId="69" xfId="72" applyNumberFormat="1" applyFont="1" applyBorder="1" applyAlignment="1">
      <alignment horizontal="center"/>
      <protection/>
    </xf>
    <xf numFmtId="3" fontId="13" fillId="0" borderId="42" xfId="46" applyNumberFormat="1" applyFont="1" applyBorder="1" applyAlignment="1">
      <alignment horizontal="right"/>
    </xf>
    <xf numFmtId="166" fontId="22" fillId="0" borderId="51" xfId="46" applyNumberFormat="1" applyFont="1" applyBorder="1" applyAlignment="1">
      <alignment horizontal="center"/>
    </xf>
    <xf numFmtId="0" fontId="11" fillId="0" borderId="66" xfId="65" applyFont="1" applyBorder="1" applyAlignment="1">
      <alignment horizontal="left"/>
      <protection/>
    </xf>
    <xf numFmtId="166" fontId="38" fillId="0" borderId="78" xfId="65" applyNumberFormat="1" applyFont="1" applyBorder="1" applyAlignment="1">
      <alignment horizontal="center"/>
      <protection/>
    </xf>
    <xf numFmtId="3" fontId="40" fillId="0" borderId="15" xfId="66" applyNumberFormat="1" applyFont="1" applyBorder="1">
      <alignment/>
      <protection/>
    </xf>
    <xf numFmtId="164" fontId="15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47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70" applyFont="1" applyFill="1" applyAlignment="1" applyProtection="1">
      <alignment vertical="center"/>
      <protection locked="0"/>
    </xf>
    <xf numFmtId="0" fontId="15" fillId="0" borderId="0" xfId="66" applyFont="1">
      <alignment/>
      <protection/>
    </xf>
    <xf numFmtId="3" fontId="15" fillId="0" borderId="21" xfId="46" applyNumberFormat="1" applyFont="1" applyBorder="1" applyAlignment="1" quotePrefix="1">
      <alignment horizontal="right"/>
    </xf>
    <xf numFmtId="3" fontId="15" fillId="0" borderId="79" xfId="46" applyNumberFormat="1" applyFont="1" applyBorder="1" applyAlignment="1">
      <alignment horizontal="right"/>
    </xf>
    <xf numFmtId="3" fontId="15" fillId="0" borderId="15" xfId="46" applyNumberFormat="1" applyFont="1" applyBorder="1" applyAlignment="1">
      <alignment horizontal="right"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164" fontId="13" fillId="0" borderId="47" xfId="70" applyNumberFormat="1" applyFont="1" applyFill="1" applyBorder="1" applyAlignment="1" applyProtection="1">
      <alignment vertical="center"/>
      <protection/>
    </xf>
    <xf numFmtId="164" fontId="13" fillId="0" borderId="27" xfId="70" applyNumberFormat="1" applyFont="1" applyFill="1" applyBorder="1" applyAlignment="1" applyProtection="1">
      <alignment vertical="center"/>
      <protection/>
    </xf>
    <xf numFmtId="164" fontId="13" fillId="0" borderId="30" xfId="70" applyNumberFormat="1" applyFont="1" applyFill="1" applyBorder="1" applyAlignment="1" applyProtection="1">
      <alignment vertical="center"/>
      <protection/>
    </xf>
    <xf numFmtId="164" fontId="15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3" fontId="13" fillId="0" borderId="32" xfId="72" applyNumberFormat="1" applyFont="1" applyBorder="1" applyAlignment="1">
      <alignment horizontal="center"/>
      <protection/>
    </xf>
    <xf numFmtId="3" fontId="15" fillId="0" borderId="17" xfId="72" applyNumberFormat="1" applyFont="1" applyBorder="1" applyAlignment="1">
      <alignment horizontal="right"/>
      <protection/>
    </xf>
    <xf numFmtId="3" fontId="15" fillId="0" borderId="80" xfId="46" applyNumberFormat="1" applyFont="1" applyBorder="1" applyAlignment="1">
      <alignment horizontal="right"/>
    </xf>
    <xf numFmtId="164" fontId="4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66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45" fillId="0" borderId="0" xfId="0" applyFont="1" applyFill="1" applyAlignment="1">
      <alignment vertical="center" wrapText="1"/>
    </xf>
    <xf numFmtId="164" fontId="2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0" xfId="0" applyFont="1" applyFill="1" applyAlignment="1" applyProtection="1">
      <alignment vertical="center" wrapText="1"/>
      <protection/>
    </xf>
    <xf numFmtId="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4" xfId="68" applyNumberFormat="1" applyFont="1" applyFill="1" applyBorder="1" applyAlignment="1" applyProtection="1">
      <alignment horizontal="right" vertical="center" wrapText="1" indent="1"/>
      <protection locked="0"/>
    </xf>
    <xf numFmtId="164" fontId="4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3" fontId="40" fillId="0" borderId="11" xfId="66" applyNumberFormat="1" applyFont="1" applyFill="1" applyBorder="1">
      <alignment/>
      <protection/>
    </xf>
    <xf numFmtId="3" fontId="1" fillId="0" borderId="48" xfId="65" applyNumberFormat="1" applyFont="1" applyBorder="1" applyAlignment="1">
      <alignment horizontal="right"/>
      <protection/>
    </xf>
    <xf numFmtId="166" fontId="1" fillId="0" borderId="48" xfId="46" applyNumberFormat="1" applyFont="1" applyBorder="1" applyAlignment="1">
      <alignment horizontal="right"/>
    </xf>
    <xf numFmtId="166" fontId="1" fillId="0" borderId="48" xfId="46" applyNumberFormat="1" applyFont="1" applyBorder="1" applyAlignment="1">
      <alignment horizontal="center"/>
    </xf>
    <xf numFmtId="0" fontId="0" fillId="0" borderId="61" xfId="65" applyFont="1" applyBorder="1" applyAlignment="1">
      <alignment horizontal="left" wrapText="1"/>
      <protection/>
    </xf>
    <xf numFmtId="0" fontId="5" fillId="0" borderId="49" xfId="65" applyFont="1" applyBorder="1" applyAlignment="1">
      <alignment wrapText="1"/>
      <protection/>
    </xf>
    <xf numFmtId="0" fontId="0" fillId="0" borderId="50" xfId="65" applyFont="1" applyBorder="1">
      <alignment/>
      <protection/>
    </xf>
    <xf numFmtId="0" fontId="0" fillId="0" borderId="50" xfId="65" applyFont="1" applyBorder="1" applyAlignment="1">
      <alignment wrapText="1"/>
      <protection/>
    </xf>
    <xf numFmtId="166" fontId="1" fillId="0" borderId="48" xfId="46" applyNumberFormat="1" applyFont="1" applyBorder="1" applyAlignment="1">
      <alignment/>
    </xf>
    <xf numFmtId="166" fontId="22" fillId="0" borderId="69" xfId="46" applyNumberFormat="1" applyFont="1" applyBorder="1" applyAlignment="1">
      <alignment horizontal="center"/>
    </xf>
    <xf numFmtId="0" fontId="28" fillId="0" borderId="11" xfId="0" applyFont="1" applyBorder="1" applyAlignment="1" applyProtection="1">
      <alignment horizontal="left" vertical="center" indent="1"/>
      <protection locked="0"/>
    </xf>
    <xf numFmtId="3" fontId="12" fillId="0" borderId="19" xfId="66" applyNumberFormat="1" applyFont="1" applyFill="1" applyBorder="1">
      <alignment/>
      <protection/>
    </xf>
    <xf numFmtId="164" fontId="47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center" vertical="center" wrapText="1"/>
      <protection/>
    </xf>
    <xf numFmtId="164" fontId="44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1" xfId="0" applyNumberFormat="1" applyFont="1" applyFill="1" applyBorder="1" applyAlignment="1" applyProtection="1">
      <alignment vertical="center" wrapText="1"/>
      <protection locked="0"/>
    </xf>
    <xf numFmtId="49" fontId="15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34" xfId="0" applyNumberFormat="1" applyFont="1" applyFill="1" applyBorder="1" applyAlignment="1" applyProtection="1">
      <alignment vertical="center" wrapText="1"/>
      <protection/>
    </xf>
    <xf numFmtId="164" fontId="13" fillId="19" borderId="34" xfId="0" applyNumberFormat="1" applyFont="1" applyFill="1" applyBorder="1" applyAlignment="1" applyProtection="1">
      <alignment vertical="center" wrapText="1"/>
      <protection/>
    </xf>
    <xf numFmtId="164" fontId="13" fillId="0" borderId="75" xfId="0" applyNumberFormat="1" applyFont="1" applyFill="1" applyBorder="1" applyAlignment="1" applyProtection="1">
      <alignment vertical="center" wrapText="1"/>
      <protection/>
    </xf>
    <xf numFmtId="164" fontId="15" fillId="0" borderId="72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1" xfId="0" applyNumberForma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9" xfId="68" applyFont="1" applyFill="1" applyBorder="1" applyProtection="1">
      <alignment/>
      <protection locked="0"/>
    </xf>
    <xf numFmtId="164" fontId="0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67" fillId="0" borderId="49" xfId="0" applyFont="1" applyFill="1" applyBorder="1" applyAlignment="1">
      <alignment vertical="center"/>
    </xf>
    <xf numFmtId="0" fontId="67" fillId="0" borderId="49" xfId="0" applyFont="1" applyFill="1" applyBorder="1" applyAlignment="1" quotePrefix="1">
      <alignment vertical="center"/>
    </xf>
    <xf numFmtId="0" fontId="67" fillId="0" borderId="49" xfId="0" applyFont="1" applyFill="1" applyBorder="1" applyAlignment="1" quotePrefix="1">
      <alignment vertical="center" wrapText="1"/>
    </xf>
    <xf numFmtId="0" fontId="67" fillId="0" borderId="49" xfId="0" applyFont="1" applyFill="1" applyBorder="1" applyAlignment="1">
      <alignment vertical="center" wrapText="1"/>
    </xf>
    <xf numFmtId="164" fontId="0" fillId="0" borderId="49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vertical="center" wrapText="1"/>
      <protection locked="0"/>
    </xf>
    <xf numFmtId="3" fontId="68" fillId="0" borderId="49" xfId="46" applyNumberFormat="1" applyFont="1" applyFill="1" applyBorder="1" applyAlignment="1">
      <alignment wrapText="1"/>
    </xf>
    <xf numFmtId="3" fontId="68" fillId="0" borderId="49" xfId="46" applyNumberFormat="1" applyFont="1" applyFill="1" applyBorder="1" applyAlignment="1">
      <alignment/>
    </xf>
    <xf numFmtId="3" fontId="68" fillId="16" borderId="49" xfId="46" applyNumberFormat="1" applyFont="1" applyFill="1" applyBorder="1" applyAlignment="1">
      <alignment wrapText="1"/>
    </xf>
    <xf numFmtId="164" fontId="15" fillId="0" borderId="48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78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49" xfId="71" applyFont="1" applyBorder="1" applyAlignment="1">
      <alignment horizontal="left"/>
      <protection/>
    </xf>
    <xf numFmtId="0" fontId="0" fillId="0" borderId="49" xfId="65" applyFont="1" applyBorder="1" applyAlignment="1">
      <alignment wrapText="1"/>
      <protection/>
    </xf>
    <xf numFmtId="164" fontId="4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1" xfId="68" applyNumberFormat="1" applyFont="1" applyFill="1" applyBorder="1" applyAlignment="1" applyProtection="1">
      <alignment horizontal="right" vertical="center" wrapText="1" indent="1"/>
      <protection locked="0"/>
    </xf>
    <xf numFmtId="49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8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9" xfId="46" applyNumberFormat="1" applyFont="1" applyBorder="1" applyAlignment="1" quotePrefix="1">
      <alignment horizontal="right"/>
    </xf>
    <xf numFmtId="3" fontId="40" fillId="0" borderId="19" xfId="66" applyNumberFormat="1" applyFont="1" applyBorder="1">
      <alignment/>
      <protection/>
    </xf>
    <xf numFmtId="164" fontId="4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0" xfId="68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4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40" fillId="0" borderId="49" xfId="0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0" applyFont="1" applyFill="1" applyAlignment="1">
      <alignment vertical="center" wrapText="1"/>
    </xf>
    <xf numFmtId="166" fontId="45" fillId="0" borderId="60" xfId="46" applyNumberFormat="1" applyFont="1" applyBorder="1" applyAlignment="1">
      <alignment/>
    </xf>
    <xf numFmtId="166" fontId="1" fillId="0" borderId="51" xfId="46" applyNumberFormat="1" applyFont="1" applyBorder="1" applyAlignment="1">
      <alignment horizontal="center"/>
    </xf>
    <xf numFmtId="166" fontId="69" fillId="0" borderId="49" xfId="46" applyNumberFormat="1" applyFont="1" applyBorder="1" applyAlignment="1">
      <alignment horizontal="center"/>
    </xf>
    <xf numFmtId="0" fontId="45" fillId="0" borderId="61" xfId="65" applyFont="1" applyBorder="1" applyAlignment="1">
      <alignment wrapText="1"/>
      <protection/>
    </xf>
    <xf numFmtId="0" fontId="44" fillId="0" borderId="11" xfId="0" applyFont="1" applyBorder="1" applyAlignment="1" applyProtection="1">
      <alignment horizontal="left" vertical="center" indent="1"/>
      <protection locked="0"/>
    </xf>
    <xf numFmtId="3" fontId="44" fillId="0" borderId="27" xfId="0" applyNumberFormat="1" applyFont="1" applyFill="1" applyBorder="1" applyAlignment="1" applyProtection="1">
      <alignment horizontal="right" vertical="center" indent="1"/>
      <protection locked="0"/>
    </xf>
    <xf numFmtId="3" fontId="40" fillId="0" borderId="20" xfId="66" applyNumberFormat="1" applyFont="1" applyBorder="1" applyAlignment="1">
      <alignment horizontal="center"/>
      <protection/>
    </xf>
    <xf numFmtId="3" fontId="40" fillId="0" borderId="17" xfId="66" applyNumberFormat="1" applyFont="1" applyFill="1" applyBorder="1">
      <alignment/>
      <protection/>
    </xf>
    <xf numFmtId="0" fontId="40" fillId="0" borderId="49" xfId="66" applyFont="1" applyBorder="1">
      <alignment/>
      <protection/>
    </xf>
    <xf numFmtId="3" fontId="40" fillId="0" borderId="17" xfId="66" applyNumberFormat="1" applyFont="1" applyBorder="1">
      <alignment/>
      <protection/>
    </xf>
    <xf numFmtId="164" fontId="14" fillId="0" borderId="33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164" fontId="14" fillId="0" borderId="33" xfId="68" applyNumberFormat="1" applyFont="1" applyFill="1" applyBorder="1" applyAlignment="1" applyProtection="1">
      <alignment horizontal="left"/>
      <protection/>
    </xf>
    <xf numFmtId="0" fontId="5" fillId="0" borderId="0" xfId="68" applyFont="1" applyFill="1" applyAlignment="1" applyProtection="1">
      <alignment horizontal="center"/>
      <protection/>
    </xf>
    <xf numFmtId="164" fontId="6" fillId="0" borderId="33" xfId="68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7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72" xfId="0" applyNumberFormat="1" applyFont="1" applyFill="1" applyBorder="1" applyAlignment="1" applyProtection="1">
      <alignment horizontal="center" vertical="center" wrapText="1"/>
      <protection/>
    </xf>
    <xf numFmtId="164" fontId="6" fillId="0" borderId="7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52" xfId="0" applyFont="1" applyFill="1" applyBorder="1" applyAlignment="1" applyProtection="1">
      <alignment horizontal="left" vertical="center" wrapText="1"/>
      <protection/>
    </xf>
    <xf numFmtId="0" fontId="13" fillId="0" borderId="42" xfId="72" applyFont="1" applyBorder="1" applyAlignment="1">
      <alignment horizontal="left"/>
      <protection/>
    </xf>
    <xf numFmtId="0" fontId="30" fillId="0" borderId="43" xfId="72" applyBorder="1" applyAlignment="1">
      <alignment horizontal="left"/>
      <protection/>
    </xf>
    <xf numFmtId="0" fontId="30" fillId="0" borderId="52" xfId="72" applyBorder="1" applyAlignment="1">
      <alignment horizontal="left"/>
      <protection/>
    </xf>
    <xf numFmtId="0" fontId="0" fillId="0" borderId="61" xfId="67" applyFont="1" applyBorder="1" applyAlignment="1">
      <alignment horizontal="left"/>
      <protection/>
    </xf>
    <xf numFmtId="0" fontId="0" fillId="0" borderId="62" xfId="67" applyFont="1" applyBorder="1" applyAlignment="1" quotePrefix="1">
      <alignment horizontal="left"/>
      <protection/>
    </xf>
    <xf numFmtId="0" fontId="0" fillId="0" borderId="61" xfId="67" applyFont="1" applyBorder="1" applyAlignment="1">
      <alignment horizontal="center"/>
      <protection/>
    </xf>
    <xf numFmtId="0" fontId="0" fillId="0" borderId="62" xfId="67" applyFont="1" applyBorder="1" applyAlignment="1">
      <alignment horizontal="center"/>
      <protection/>
    </xf>
    <xf numFmtId="0" fontId="0" fillId="0" borderId="44" xfId="67" applyFont="1" applyBorder="1" applyAlignment="1">
      <alignment horizontal="center"/>
      <protection/>
    </xf>
    <xf numFmtId="0" fontId="14" fillId="0" borderId="81" xfId="70" applyFont="1" applyFill="1" applyBorder="1" applyAlignment="1" applyProtection="1">
      <alignment horizontal="left" vertical="center" indent="1"/>
      <protection/>
    </xf>
    <xf numFmtId="0" fontId="14" fillId="0" borderId="43" xfId="70" applyFont="1" applyFill="1" applyBorder="1" applyAlignment="1" applyProtection="1">
      <alignment horizontal="left" vertical="center" indent="1"/>
      <protection/>
    </xf>
    <xf numFmtId="0" fontId="14" fillId="0" borderId="52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8" xfId="65" applyFont="1" applyBorder="1" applyAlignment="1">
      <alignment horizontal="center" vertical="center" wrapText="1"/>
      <protection/>
    </xf>
    <xf numFmtId="0" fontId="3" fillId="0" borderId="51" xfId="65" applyFont="1" applyBorder="1" applyAlignment="1">
      <alignment horizontal="center" vertical="center" wrapText="1"/>
      <protection/>
    </xf>
    <xf numFmtId="0" fontId="3" fillId="0" borderId="78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2" xfId="0" applyFont="1" applyBorder="1" applyAlignment="1" applyProtection="1">
      <alignment horizontal="left" vertical="center" indent="2"/>
      <protection/>
    </xf>
    <xf numFmtId="0" fontId="6" fillId="0" borderId="41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3">
    <tabColor rgb="FF92D050"/>
  </sheetPr>
  <dimension ref="A1:I159"/>
  <sheetViews>
    <sheetView zoomScaleSheetLayoutView="100" workbookViewId="0" topLeftCell="A67">
      <selection activeCell="B88" sqref="B88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35" t="s">
        <v>12</v>
      </c>
      <c r="B1" s="635"/>
      <c r="C1" s="635"/>
    </row>
    <row r="2" spans="1:3" ht="15.75" customHeight="1" thickBot="1">
      <c r="A2" s="634" t="s">
        <v>125</v>
      </c>
      <c r="B2" s="634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629</v>
      </c>
    </row>
    <row r="4" spans="1:3" s="236" customFormat="1" ht="12" customHeight="1" thickBot="1">
      <c r="A4" s="230" t="s">
        <v>484</v>
      </c>
      <c r="B4" s="231" t="s">
        <v>485</v>
      </c>
      <c r="C4" s="232" t="s">
        <v>486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1094819</v>
      </c>
    </row>
    <row r="6" spans="1:3" s="237" customFormat="1" ht="12" customHeight="1">
      <c r="A6" s="14" t="s">
        <v>92</v>
      </c>
      <c r="B6" s="238" t="s">
        <v>189</v>
      </c>
      <c r="C6" s="278">
        <v>231988</v>
      </c>
    </row>
    <row r="7" spans="1:3" s="237" customFormat="1" ht="12" customHeight="1">
      <c r="A7" s="13" t="s">
        <v>93</v>
      </c>
      <c r="B7" s="239" t="s">
        <v>190</v>
      </c>
      <c r="C7" s="149">
        <v>217885</v>
      </c>
    </row>
    <row r="8" spans="1:3" s="237" customFormat="1" ht="12" customHeight="1">
      <c r="A8" s="13" t="s">
        <v>94</v>
      </c>
      <c r="B8" s="239" t="s">
        <v>646</v>
      </c>
      <c r="C8" s="610">
        <v>526073</v>
      </c>
    </row>
    <row r="9" spans="1:3" s="237" customFormat="1" ht="12" customHeight="1">
      <c r="A9" s="13" t="s">
        <v>95</v>
      </c>
      <c r="B9" s="239" t="s">
        <v>192</v>
      </c>
      <c r="C9" s="149">
        <v>25905</v>
      </c>
    </row>
    <row r="10" spans="1:3" s="237" customFormat="1" ht="12" customHeight="1">
      <c r="A10" s="13" t="s">
        <v>122</v>
      </c>
      <c r="B10" s="141" t="s">
        <v>487</v>
      </c>
      <c r="C10" s="610">
        <v>92968</v>
      </c>
    </row>
    <row r="11" spans="1:3" s="237" customFormat="1" ht="12" customHeight="1" thickBot="1">
      <c r="A11" s="15" t="s">
        <v>96</v>
      </c>
      <c r="B11" s="142" t="s">
        <v>488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554783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610">
        <v>554783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15485</v>
      </c>
    </row>
    <row r="20" spans="1:3" s="237" customFormat="1" ht="12" customHeight="1">
      <c r="A20" s="14" t="s">
        <v>81</v>
      </c>
      <c r="B20" s="238" t="s">
        <v>199</v>
      </c>
      <c r="C20" s="508"/>
    </row>
    <row r="21" spans="1:3" s="237" customFormat="1" ht="12" customHeight="1">
      <c r="A21" s="13" t="s">
        <v>82</v>
      </c>
      <c r="B21" s="239" t="s">
        <v>200</v>
      </c>
      <c r="C21" s="149"/>
    </row>
    <row r="22" spans="1:3" s="237" customFormat="1" ht="12" customHeight="1">
      <c r="A22" s="13" t="s">
        <v>83</v>
      </c>
      <c r="B22" s="239" t="s">
        <v>366</v>
      </c>
      <c r="C22" s="149"/>
    </row>
    <row r="23" spans="1:3" s="237" customFormat="1" ht="12" customHeight="1">
      <c r="A23" s="13" t="s">
        <v>84</v>
      </c>
      <c r="B23" s="239" t="s">
        <v>367</v>
      </c>
      <c r="C23" s="149"/>
    </row>
    <row r="24" spans="1:3" s="237" customFormat="1" ht="12" customHeight="1">
      <c r="A24" s="13" t="s">
        <v>134</v>
      </c>
      <c r="B24" s="239" t="s">
        <v>201</v>
      </c>
      <c r="C24" s="610">
        <v>15485</v>
      </c>
    </row>
    <row r="25" spans="1:3" s="237" customFormat="1" ht="12" customHeight="1" thickBot="1">
      <c r="A25" s="15" t="s">
        <v>135</v>
      </c>
      <c r="B25" s="240" t="s">
        <v>202</v>
      </c>
      <c r="C25" s="227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303760</v>
      </c>
    </row>
    <row r="27" spans="1:3" s="237" customFormat="1" ht="12" customHeight="1">
      <c r="A27" s="14" t="s">
        <v>204</v>
      </c>
      <c r="B27" s="238" t="s">
        <v>489</v>
      </c>
      <c r="C27" s="233">
        <f>SUM(C28:C30)</f>
        <v>263940</v>
      </c>
    </row>
    <row r="28" spans="1:3" s="237" customFormat="1" ht="12" customHeight="1">
      <c r="A28" s="13" t="s">
        <v>205</v>
      </c>
      <c r="B28" s="239" t="s">
        <v>210</v>
      </c>
      <c r="C28" s="146">
        <v>72800</v>
      </c>
    </row>
    <row r="29" spans="1:3" s="237" customFormat="1" ht="12" customHeight="1">
      <c r="A29" s="13" t="s">
        <v>206</v>
      </c>
      <c r="B29" s="239" t="s">
        <v>588</v>
      </c>
      <c r="C29" s="146">
        <v>191000</v>
      </c>
    </row>
    <row r="30" spans="1:3" s="237" customFormat="1" ht="12" customHeight="1">
      <c r="A30" s="13" t="s">
        <v>207</v>
      </c>
      <c r="B30" s="239" t="s">
        <v>589</v>
      </c>
      <c r="C30" s="149">
        <v>140</v>
      </c>
    </row>
    <row r="31" spans="1:3" s="237" customFormat="1" ht="12" customHeight="1">
      <c r="A31" s="13" t="s">
        <v>590</v>
      </c>
      <c r="B31" s="239" t="s">
        <v>212</v>
      </c>
      <c r="C31" s="146">
        <v>26200</v>
      </c>
    </row>
    <row r="32" spans="1:3" s="237" customFormat="1" ht="12" customHeight="1">
      <c r="A32" s="13" t="s">
        <v>209</v>
      </c>
      <c r="B32" s="239" t="s">
        <v>213</v>
      </c>
      <c r="C32" s="146">
        <v>5620</v>
      </c>
    </row>
    <row r="33" spans="1:3" s="237" customFormat="1" ht="12" customHeight="1" thickBot="1">
      <c r="A33" s="15" t="s">
        <v>591</v>
      </c>
      <c r="B33" s="240" t="s">
        <v>214</v>
      </c>
      <c r="C33" s="227">
        <v>8000</v>
      </c>
    </row>
    <row r="34" spans="1:3" s="237" customFormat="1" ht="12" customHeight="1" thickBot="1">
      <c r="A34" s="19" t="s">
        <v>19</v>
      </c>
      <c r="B34" s="20" t="s">
        <v>492</v>
      </c>
      <c r="C34" s="145">
        <f>SUM(C35:C45)</f>
        <v>440352</v>
      </c>
    </row>
    <row r="35" spans="1:3" s="237" customFormat="1" ht="12" customHeight="1">
      <c r="A35" s="14" t="s">
        <v>85</v>
      </c>
      <c r="B35" s="238" t="s">
        <v>217</v>
      </c>
      <c r="C35" s="278">
        <v>12050</v>
      </c>
    </row>
    <row r="36" spans="1:3" s="237" customFormat="1" ht="12" customHeight="1">
      <c r="A36" s="13" t="s">
        <v>86</v>
      </c>
      <c r="B36" s="239" t="s">
        <v>218</v>
      </c>
      <c r="C36" s="149">
        <v>91184</v>
      </c>
    </row>
    <row r="37" spans="1:3" s="237" customFormat="1" ht="12" customHeight="1">
      <c r="A37" s="13" t="s">
        <v>87</v>
      </c>
      <c r="B37" s="239" t="s">
        <v>219</v>
      </c>
      <c r="C37" s="149">
        <v>94440</v>
      </c>
    </row>
    <row r="38" spans="1:3" s="237" customFormat="1" ht="12" customHeight="1">
      <c r="A38" s="13" t="s">
        <v>138</v>
      </c>
      <c r="B38" s="239" t="s">
        <v>220</v>
      </c>
      <c r="C38" s="610">
        <v>376</v>
      </c>
    </row>
    <row r="39" spans="1:3" s="237" customFormat="1" ht="12" customHeight="1">
      <c r="A39" s="13" t="s">
        <v>139</v>
      </c>
      <c r="B39" s="239" t="s">
        <v>221</v>
      </c>
      <c r="C39" s="149">
        <v>175275</v>
      </c>
    </row>
    <row r="40" spans="1:3" s="237" customFormat="1" ht="12" customHeight="1">
      <c r="A40" s="13" t="s">
        <v>140</v>
      </c>
      <c r="B40" s="239" t="s">
        <v>222</v>
      </c>
      <c r="C40" s="149">
        <v>43482</v>
      </c>
    </row>
    <row r="41" spans="1:3" s="237" customFormat="1" ht="12" customHeight="1">
      <c r="A41" s="13" t="s">
        <v>141</v>
      </c>
      <c r="B41" s="239" t="s">
        <v>223</v>
      </c>
      <c r="C41" s="149">
        <v>22424</v>
      </c>
    </row>
    <row r="42" spans="1:3" s="237" customFormat="1" ht="12" customHeight="1">
      <c r="A42" s="13" t="s">
        <v>142</v>
      </c>
      <c r="B42" s="239" t="s">
        <v>643</v>
      </c>
      <c r="C42" s="149">
        <v>21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493</v>
      </c>
      <c r="C44" s="227"/>
    </row>
    <row r="45" spans="1:3" s="237" customFormat="1" ht="12" customHeight="1" thickBot="1">
      <c r="A45" s="15" t="s">
        <v>494</v>
      </c>
      <c r="B45" s="142" t="s">
        <v>226</v>
      </c>
      <c r="C45" s="227">
        <v>1100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2774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>
        <v>2774</v>
      </c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17303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3366</v>
      </c>
    </row>
    <row r="55" spans="1:3" s="237" customFormat="1" ht="12" customHeight="1">
      <c r="A55" s="13" t="s">
        <v>240</v>
      </c>
      <c r="B55" s="239" t="s">
        <v>238</v>
      </c>
      <c r="C55" s="610">
        <v>13937</v>
      </c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483" t="s">
        <v>495</v>
      </c>
      <c r="B62" s="20" t="s">
        <v>247</v>
      </c>
      <c r="C62" s="150">
        <f>+C5+C12+C19+C26+C34+C46+C52+C57</f>
        <v>2429276</v>
      </c>
    </row>
    <row r="63" spans="1:3" s="237" customFormat="1" ht="12" customHeight="1" thickBot="1">
      <c r="A63" s="484" t="s">
        <v>248</v>
      </c>
      <c r="B63" s="140" t="s">
        <v>249</v>
      </c>
      <c r="C63" s="145">
        <f>SUM(C64:C66)</f>
        <v>110000</v>
      </c>
    </row>
    <row r="64" spans="1:3" s="237" customFormat="1" ht="12" customHeight="1">
      <c r="A64" s="14" t="s">
        <v>280</v>
      </c>
      <c r="B64" s="238" t="s">
        <v>250</v>
      </c>
      <c r="C64" s="149">
        <v>10000</v>
      </c>
    </row>
    <row r="65" spans="1:3" s="237" customFormat="1" ht="12" customHeight="1">
      <c r="A65" s="13" t="s">
        <v>289</v>
      </c>
      <c r="B65" s="239" t="s">
        <v>251</v>
      </c>
      <c r="C65" s="149">
        <v>100000</v>
      </c>
    </row>
    <row r="66" spans="1:3" s="237" customFormat="1" ht="12" customHeight="1" thickBot="1">
      <c r="A66" s="15" t="s">
        <v>290</v>
      </c>
      <c r="B66" s="485" t="s">
        <v>496</v>
      </c>
      <c r="C66" s="149"/>
    </row>
    <row r="67" spans="1:3" s="237" customFormat="1" ht="12" customHeight="1" thickBot="1">
      <c r="A67" s="484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484" t="s">
        <v>259</v>
      </c>
      <c r="B72" s="140" t="s">
        <v>260</v>
      </c>
      <c r="C72" s="145">
        <f>SUM(C73:C74)</f>
        <v>262679</v>
      </c>
    </row>
    <row r="73" spans="1:3" s="237" customFormat="1" ht="12" customHeight="1">
      <c r="A73" s="14" t="s">
        <v>283</v>
      </c>
      <c r="B73" s="238" t="s">
        <v>261</v>
      </c>
      <c r="C73" s="149">
        <v>262679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484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484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484" t="s">
        <v>277</v>
      </c>
      <c r="B84" s="140" t="s">
        <v>497</v>
      </c>
      <c r="C84" s="279"/>
    </row>
    <row r="85" spans="1:3" s="237" customFormat="1" ht="13.5" customHeight="1" thickBot="1">
      <c r="A85" s="484" t="s">
        <v>279</v>
      </c>
      <c r="B85" s="140" t="s">
        <v>278</v>
      </c>
      <c r="C85" s="279"/>
    </row>
    <row r="86" spans="1:3" s="237" customFormat="1" ht="15.75" customHeight="1" thickBot="1">
      <c r="A86" s="484" t="s">
        <v>291</v>
      </c>
      <c r="B86" s="245" t="s">
        <v>498</v>
      </c>
      <c r="C86" s="150">
        <f>+C63+C67+C72+C75+C79+C85+C84</f>
        <v>372679</v>
      </c>
    </row>
    <row r="87" spans="1:3" s="237" customFormat="1" ht="16.5" customHeight="1" thickBot="1">
      <c r="A87" s="486" t="s">
        <v>499</v>
      </c>
      <c r="B87" s="246" t="s">
        <v>500</v>
      </c>
      <c r="C87" s="150">
        <f>+C62+C86</f>
        <v>2801955</v>
      </c>
    </row>
    <row r="88" spans="1:3" s="237" customFormat="1" ht="83.25" customHeight="1">
      <c r="A88" s="4"/>
      <c r="B88" s="5"/>
      <c r="C88" s="151"/>
    </row>
    <row r="89" spans="1:3" ht="16.5" customHeight="1">
      <c r="A89" s="635" t="s">
        <v>44</v>
      </c>
      <c r="B89" s="635"/>
      <c r="C89" s="635"/>
    </row>
    <row r="90" spans="1:3" s="247" customFormat="1" ht="16.5" customHeight="1" thickBot="1">
      <c r="A90" s="636" t="s">
        <v>126</v>
      </c>
      <c r="B90" s="636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484</v>
      </c>
      <c r="B92" s="33" t="s">
        <v>485</v>
      </c>
      <c r="C92" s="34" t="s">
        <v>486</v>
      </c>
    </row>
    <row r="93" spans="1:3" ht="12" customHeight="1" thickBot="1">
      <c r="A93" s="21" t="s">
        <v>15</v>
      </c>
      <c r="B93" s="26" t="s">
        <v>538</v>
      </c>
      <c r="C93" s="144">
        <f>C94+C95+C96+C97+C98+C111</f>
        <v>2553216</v>
      </c>
    </row>
    <row r="94" spans="1:3" ht="12" customHeight="1">
      <c r="A94" s="16" t="s">
        <v>92</v>
      </c>
      <c r="B94" s="9" t="s">
        <v>46</v>
      </c>
      <c r="C94" s="616">
        <v>1132858</v>
      </c>
    </row>
    <row r="95" spans="1:3" ht="12" customHeight="1">
      <c r="A95" s="13" t="s">
        <v>93</v>
      </c>
      <c r="B95" s="7" t="s">
        <v>146</v>
      </c>
      <c r="C95" s="610">
        <v>257555</v>
      </c>
    </row>
    <row r="96" spans="1:3" ht="12" customHeight="1">
      <c r="A96" s="13" t="s">
        <v>94</v>
      </c>
      <c r="B96" s="7" t="s">
        <v>121</v>
      </c>
      <c r="C96" s="507">
        <v>856955</v>
      </c>
    </row>
    <row r="97" spans="1:3" ht="12" customHeight="1">
      <c r="A97" s="13" t="s">
        <v>95</v>
      </c>
      <c r="B97" s="10" t="s">
        <v>147</v>
      </c>
      <c r="C97" s="227">
        <v>76140</v>
      </c>
    </row>
    <row r="98" spans="1:3" ht="12" customHeight="1">
      <c r="A98" s="13" t="s">
        <v>106</v>
      </c>
      <c r="B98" s="18" t="s">
        <v>148</v>
      </c>
      <c r="C98" s="507">
        <v>158487</v>
      </c>
    </row>
    <row r="99" spans="1:3" ht="12" customHeight="1">
      <c r="A99" s="13" t="s">
        <v>96</v>
      </c>
      <c r="B99" s="7" t="s">
        <v>501</v>
      </c>
      <c r="C99" s="227">
        <v>6599</v>
      </c>
    </row>
    <row r="100" spans="1:3" ht="12" customHeight="1">
      <c r="A100" s="13" t="s">
        <v>97</v>
      </c>
      <c r="B100" s="90" t="s">
        <v>502</v>
      </c>
      <c r="C100" s="227"/>
    </row>
    <row r="101" spans="1:3" ht="12" customHeight="1">
      <c r="A101" s="13" t="s">
        <v>107</v>
      </c>
      <c r="B101" s="90" t="s">
        <v>503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111578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504</v>
      </c>
      <c r="B109" s="90" t="s">
        <v>301</v>
      </c>
      <c r="C109" s="227"/>
    </row>
    <row r="110" spans="1:3" ht="12" customHeight="1">
      <c r="A110" s="15" t="s">
        <v>505</v>
      </c>
      <c r="B110" s="90" t="s">
        <v>302</v>
      </c>
      <c r="C110" s="507">
        <v>40310</v>
      </c>
    </row>
    <row r="111" spans="1:3" ht="12" customHeight="1">
      <c r="A111" s="13" t="s">
        <v>506</v>
      </c>
      <c r="B111" s="10" t="s">
        <v>47</v>
      </c>
      <c r="C111" s="149">
        <f>C112+C113</f>
        <v>71221</v>
      </c>
    </row>
    <row r="112" spans="1:3" ht="12" customHeight="1">
      <c r="A112" s="13" t="s">
        <v>507</v>
      </c>
      <c r="B112" s="7" t="s">
        <v>508</v>
      </c>
      <c r="C112" s="610">
        <v>9713</v>
      </c>
    </row>
    <row r="113" spans="1:3" ht="12" customHeight="1" thickBot="1">
      <c r="A113" s="17" t="s">
        <v>509</v>
      </c>
      <c r="B113" s="487" t="s">
        <v>510</v>
      </c>
      <c r="C113" s="611">
        <v>61508</v>
      </c>
    </row>
    <row r="114" spans="1:3" ht="12" customHeight="1" thickBot="1">
      <c r="A114" s="488" t="s">
        <v>16</v>
      </c>
      <c r="B114" s="489" t="s">
        <v>303</v>
      </c>
      <c r="C114" s="490">
        <f>+C115+C117+C119</f>
        <v>111892</v>
      </c>
    </row>
    <row r="115" spans="1:3" ht="12" customHeight="1">
      <c r="A115" s="14" t="s">
        <v>98</v>
      </c>
      <c r="B115" s="7" t="s">
        <v>166</v>
      </c>
      <c r="C115" s="508">
        <v>68600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>
        <v>32947</v>
      </c>
    </row>
    <row r="118" spans="1:3" ht="12" customHeight="1">
      <c r="A118" s="14" t="s">
        <v>101</v>
      </c>
      <c r="B118" s="11" t="s">
        <v>308</v>
      </c>
      <c r="C118" s="511"/>
    </row>
    <row r="119" spans="1:3" ht="12" customHeight="1">
      <c r="A119" s="14" t="s">
        <v>102</v>
      </c>
      <c r="B119" s="142" t="s">
        <v>169</v>
      </c>
      <c r="C119" s="564">
        <v>10345</v>
      </c>
    </row>
    <row r="120" spans="1:3" ht="12" customHeight="1">
      <c r="A120" s="14" t="s">
        <v>111</v>
      </c>
      <c r="B120" s="141" t="s">
        <v>370</v>
      </c>
      <c r="C120" s="511"/>
    </row>
    <row r="121" spans="1:3" ht="12" customHeight="1">
      <c r="A121" s="14" t="s">
        <v>113</v>
      </c>
      <c r="B121" s="234" t="s">
        <v>313</v>
      </c>
      <c r="C121" s="511"/>
    </row>
    <row r="122" spans="1:3" ht="15.75">
      <c r="A122" s="14" t="s">
        <v>151</v>
      </c>
      <c r="B122" s="89" t="s">
        <v>296</v>
      </c>
      <c r="C122" s="511"/>
    </row>
    <row r="123" spans="1:3" ht="12" customHeight="1">
      <c r="A123" s="14" t="s">
        <v>152</v>
      </c>
      <c r="B123" s="89" t="s">
        <v>312</v>
      </c>
      <c r="C123" s="511"/>
    </row>
    <row r="124" spans="1:3" ht="12" customHeight="1">
      <c r="A124" s="14" t="s">
        <v>153</v>
      </c>
      <c r="B124" s="89" t="s">
        <v>311</v>
      </c>
      <c r="C124" s="511"/>
    </row>
    <row r="125" spans="1:3" ht="12" customHeight="1">
      <c r="A125" s="14" t="s">
        <v>304</v>
      </c>
      <c r="B125" s="89" t="s">
        <v>299</v>
      </c>
      <c r="C125" s="511"/>
    </row>
    <row r="126" spans="1:3" ht="12" customHeight="1">
      <c r="A126" s="14" t="s">
        <v>305</v>
      </c>
      <c r="B126" s="89" t="s">
        <v>310</v>
      </c>
      <c r="C126" s="511"/>
    </row>
    <row r="127" spans="1:3" ht="16.5" thickBot="1">
      <c r="A127" s="12" t="s">
        <v>306</v>
      </c>
      <c r="B127" s="89" t="s">
        <v>309</v>
      </c>
      <c r="C127" s="617">
        <v>10345</v>
      </c>
    </row>
    <row r="128" spans="1:3" ht="12" customHeight="1" thickBot="1">
      <c r="A128" s="19" t="s">
        <v>17</v>
      </c>
      <c r="B128" s="84" t="s">
        <v>511</v>
      </c>
      <c r="C128" s="145">
        <f>+C93+C114</f>
        <v>2665108</v>
      </c>
    </row>
    <row r="129" spans="1:3" ht="12" customHeight="1" thickBot="1">
      <c r="A129" s="19" t="s">
        <v>18</v>
      </c>
      <c r="B129" s="84" t="s">
        <v>512</v>
      </c>
      <c r="C129" s="145">
        <f>+C130+C131+C132</f>
        <v>103545</v>
      </c>
    </row>
    <row r="130" spans="1:3" ht="12" customHeight="1">
      <c r="A130" s="14" t="s">
        <v>204</v>
      </c>
      <c r="B130" s="11" t="s">
        <v>513</v>
      </c>
      <c r="C130" s="511">
        <v>3545</v>
      </c>
    </row>
    <row r="131" spans="1:3" ht="12" customHeight="1">
      <c r="A131" s="14" t="s">
        <v>207</v>
      </c>
      <c r="B131" s="11" t="s">
        <v>514</v>
      </c>
      <c r="C131" s="132">
        <v>100000</v>
      </c>
    </row>
    <row r="132" spans="1:3" ht="12" customHeight="1" thickBot="1">
      <c r="A132" s="12" t="s">
        <v>208</v>
      </c>
      <c r="B132" s="11" t="s">
        <v>515</v>
      </c>
      <c r="C132" s="132"/>
    </row>
    <row r="133" spans="1:3" ht="12" customHeight="1" thickBot="1">
      <c r="A133" s="19" t="s">
        <v>19</v>
      </c>
      <c r="B133" s="84" t="s">
        <v>516</v>
      </c>
      <c r="C133" s="145">
        <f>SUM(C134:C139)</f>
        <v>0</v>
      </c>
    </row>
    <row r="134" spans="1:3" ht="12" customHeight="1">
      <c r="A134" s="14" t="s">
        <v>85</v>
      </c>
      <c r="B134" s="8" t="s">
        <v>517</v>
      </c>
      <c r="C134" s="132"/>
    </row>
    <row r="135" spans="1:3" ht="12" customHeight="1">
      <c r="A135" s="14" t="s">
        <v>86</v>
      </c>
      <c r="B135" s="8" t="s">
        <v>518</v>
      </c>
      <c r="C135" s="132"/>
    </row>
    <row r="136" spans="1:3" ht="12" customHeight="1">
      <c r="A136" s="14" t="s">
        <v>87</v>
      </c>
      <c r="B136" s="8" t="s">
        <v>519</v>
      </c>
      <c r="C136" s="132"/>
    </row>
    <row r="137" spans="1:3" ht="12" customHeight="1">
      <c r="A137" s="14" t="s">
        <v>138</v>
      </c>
      <c r="B137" s="8" t="s">
        <v>520</v>
      </c>
      <c r="C137" s="132"/>
    </row>
    <row r="138" spans="1:3" ht="12" customHeight="1">
      <c r="A138" s="14" t="s">
        <v>139</v>
      </c>
      <c r="B138" s="8" t="s">
        <v>521</v>
      </c>
      <c r="C138" s="132"/>
    </row>
    <row r="139" spans="1:3" ht="12" customHeight="1" thickBot="1">
      <c r="A139" s="12" t="s">
        <v>140</v>
      </c>
      <c r="B139" s="8" t="s">
        <v>522</v>
      </c>
      <c r="C139" s="132"/>
    </row>
    <row r="140" spans="1:3" ht="12" customHeight="1" thickBot="1">
      <c r="A140" s="19" t="s">
        <v>20</v>
      </c>
      <c r="B140" s="84" t="s">
        <v>523</v>
      </c>
      <c r="C140" s="150">
        <f>+C141+C142+C143+C144</f>
        <v>33302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>
        <v>33302</v>
      </c>
    </row>
    <row r="143" spans="1:3" ht="12" customHeight="1">
      <c r="A143" s="14" t="s">
        <v>228</v>
      </c>
      <c r="B143" s="8" t="s">
        <v>524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525</v>
      </c>
      <c r="C145" s="153">
        <f>SUM(C146:C150)</f>
        <v>0</v>
      </c>
    </row>
    <row r="146" spans="1:3" ht="12" customHeight="1">
      <c r="A146" s="14" t="s">
        <v>90</v>
      </c>
      <c r="B146" s="8" t="s">
        <v>526</v>
      </c>
      <c r="C146" s="132"/>
    </row>
    <row r="147" spans="1:3" ht="12" customHeight="1">
      <c r="A147" s="14" t="s">
        <v>91</v>
      </c>
      <c r="B147" s="8" t="s">
        <v>527</v>
      </c>
      <c r="C147" s="132"/>
    </row>
    <row r="148" spans="1:3" ht="12" customHeight="1">
      <c r="A148" s="14" t="s">
        <v>240</v>
      </c>
      <c r="B148" s="8" t="s">
        <v>528</v>
      </c>
      <c r="C148" s="132"/>
    </row>
    <row r="149" spans="1:3" ht="12" customHeight="1">
      <c r="A149" s="14" t="s">
        <v>241</v>
      </c>
      <c r="B149" s="8" t="s">
        <v>529</v>
      </c>
      <c r="C149" s="132"/>
    </row>
    <row r="150" spans="1:3" ht="12" customHeight="1" thickBot="1">
      <c r="A150" s="14" t="s">
        <v>530</v>
      </c>
      <c r="B150" s="8" t="s">
        <v>531</v>
      </c>
      <c r="C150" s="132"/>
    </row>
    <row r="151" spans="1:3" ht="12" customHeight="1" thickBot="1">
      <c r="A151" s="19" t="s">
        <v>22</v>
      </c>
      <c r="B151" s="84" t="s">
        <v>532</v>
      </c>
      <c r="C151" s="491"/>
    </row>
    <row r="152" spans="1:3" ht="12" customHeight="1" thickBot="1">
      <c r="A152" s="19" t="s">
        <v>23</v>
      </c>
      <c r="B152" s="84" t="s">
        <v>533</v>
      </c>
      <c r="C152" s="491"/>
    </row>
    <row r="153" spans="1:9" ht="15" customHeight="1" thickBot="1">
      <c r="A153" s="19" t="s">
        <v>24</v>
      </c>
      <c r="B153" s="84" t="s">
        <v>534</v>
      </c>
      <c r="C153" s="248">
        <f>+C129+C133+C140+C145+C151+C152</f>
        <v>136847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535</v>
      </c>
      <c r="C154" s="248">
        <f>+C128+C153</f>
        <v>2801955</v>
      </c>
    </row>
    <row r="155" ht="7.5" customHeight="1"/>
    <row r="156" spans="1:3" ht="15.75">
      <c r="A156" s="637" t="s">
        <v>316</v>
      </c>
      <c r="B156" s="637"/>
      <c r="C156" s="637"/>
    </row>
    <row r="157" spans="1:3" ht="15" customHeight="1" thickBot="1">
      <c r="A157" s="634" t="s">
        <v>127</v>
      </c>
      <c r="B157" s="634"/>
      <c r="C157" s="154" t="s">
        <v>167</v>
      </c>
    </row>
    <row r="158" spans="1:4" ht="13.5" customHeight="1" thickBot="1">
      <c r="A158" s="19">
        <v>1</v>
      </c>
      <c r="B158" s="25" t="s">
        <v>536</v>
      </c>
      <c r="C158" s="145">
        <f>+C62-C128</f>
        <v>-235832</v>
      </c>
      <c r="D158" s="251"/>
    </row>
    <row r="159" spans="1:3" ht="27.75" customHeight="1" thickBot="1">
      <c r="A159" s="19" t="s">
        <v>16</v>
      </c>
      <c r="B159" s="25" t="s">
        <v>537</v>
      </c>
      <c r="C159" s="145">
        <f>+C86-C153</f>
        <v>235832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2016. ÉVI KÖLTSÉGVETÉSÉNEK ÖSSZEVONT MÉRLEGE&amp;10
&amp;R&amp;"Times New Roman CE,Félkövér dőlt"&amp;11 1.melléklet a 13/2016.(IV.29.)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25">
    <tabColor rgb="FF92D050"/>
  </sheetPr>
  <dimension ref="A1:K158"/>
  <sheetViews>
    <sheetView zoomScaleSheetLayoutView="85" workbookViewId="0" topLeftCell="A73">
      <selection activeCell="F108" sqref="F108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372</v>
      </c>
      <c r="C3" s="495" t="s">
        <v>59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0</v>
      </c>
    </row>
    <row r="9" spans="1:3" s="59" customFormat="1" ht="12" customHeight="1">
      <c r="A9" s="254" t="s">
        <v>92</v>
      </c>
      <c r="B9" s="238" t="s">
        <v>189</v>
      </c>
      <c r="C9" s="147"/>
    </row>
    <row r="10" spans="1:3" s="60" customFormat="1" ht="12" customHeight="1">
      <c r="A10" s="255" t="s">
        <v>93</v>
      </c>
      <c r="B10" s="239" t="s">
        <v>190</v>
      </c>
      <c r="C10" s="146"/>
    </row>
    <row r="11" spans="1:3" s="60" customFormat="1" ht="12" customHeight="1">
      <c r="A11" s="255" t="s">
        <v>94</v>
      </c>
      <c r="B11" s="239" t="s">
        <v>191</v>
      </c>
      <c r="C11" s="146"/>
    </row>
    <row r="12" spans="1:3" s="60" customFormat="1" ht="12" customHeight="1">
      <c r="A12" s="255" t="s">
        <v>95</v>
      </c>
      <c r="B12" s="239" t="s">
        <v>192</v>
      </c>
      <c r="C12" s="146"/>
    </row>
    <row r="13" spans="1:3" s="60" customFormat="1" ht="12" customHeight="1">
      <c r="A13" s="255" t="s">
        <v>122</v>
      </c>
      <c r="B13" s="239" t="s">
        <v>548</v>
      </c>
      <c r="C13" s="149"/>
    </row>
    <row r="14" spans="1:3" s="59" customFormat="1" ht="12" customHeight="1" thickBot="1">
      <c r="A14" s="256" t="s">
        <v>96</v>
      </c>
      <c r="B14" s="240" t="s">
        <v>488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124496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149">
        <v>124496</v>
      </c>
    </row>
    <row r="21" spans="1:3" s="60" customFormat="1" ht="12" customHeight="1" thickBot="1">
      <c r="A21" s="256" t="s">
        <v>111</v>
      </c>
      <c r="B21" s="240" t="s">
        <v>197</v>
      </c>
      <c r="C21" s="227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0</v>
      </c>
    </row>
    <row r="23" spans="1:3" s="60" customFormat="1" ht="12" customHeight="1">
      <c r="A23" s="254" t="s">
        <v>81</v>
      </c>
      <c r="B23" s="238" t="s">
        <v>199</v>
      </c>
      <c r="C23" s="147"/>
    </row>
    <row r="24" spans="1:3" s="59" customFormat="1" ht="12" customHeight="1">
      <c r="A24" s="255" t="s">
        <v>82</v>
      </c>
      <c r="B24" s="239" t="s">
        <v>200</v>
      </c>
      <c r="C24" s="146"/>
    </row>
    <row r="25" spans="1:3" s="60" customFormat="1" ht="12" customHeight="1">
      <c r="A25" s="255" t="s">
        <v>83</v>
      </c>
      <c r="B25" s="239" t="s">
        <v>366</v>
      </c>
      <c r="C25" s="146"/>
    </row>
    <row r="26" spans="1:3" s="60" customFormat="1" ht="12" customHeight="1">
      <c r="A26" s="255" t="s">
        <v>84</v>
      </c>
      <c r="B26" s="239" t="s">
        <v>367</v>
      </c>
      <c r="C26" s="146"/>
    </row>
    <row r="27" spans="1:3" s="60" customFormat="1" ht="12" customHeight="1">
      <c r="A27" s="255" t="s">
        <v>134</v>
      </c>
      <c r="B27" s="239" t="s">
        <v>201</v>
      </c>
      <c r="C27" s="149"/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0</v>
      </c>
    </row>
    <row r="30" spans="1:3" s="60" customFormat="1" ht="12" customHeight="1">
      <c r="A30" s="254" t="s">
        <v>204</v>
      </c>
      <c r="B30" s="238" t="s">
        <v>549</v>
      </c>
      <c r="C30" s="233">
        <f>+C31+C32+C33</f>
        <v>0</v>
      </c>
    </row>
    <row r="31" spans="1:3" s="60" customFormat="1" ht="12" customHeight="1">
      <c r="A31" s="255" t="s">
        <v>205</v>
      </c>
      <c r="B31" s="239" t="s">
        <v>210</v>
      </c>
      <c r="C31" s="146"/>
    </row>
    <row r="32" spans="1:3" s="60" customFormat="1" ht="12" customHeight="1">
      <c r="A32" s="255" t="s">
        <v>206</v>
      </c>
      <c r="B32" s="239" t="s">
        <v>211</v>
      </c>
      <c r="C32" s="146"/>
    </row>
    <row r="33" spans="1:3" s="60" customFormat="1" ht="12" customHeight="1">
      <c r="A33" s="255" t="s">
        <v>490</v>
      </c>
      <c r="B33" s="482" t="s">
        <v>491</v>
      </c>
      <c r="C33" s="146"/>
    </row>
    <row r="34" spans="1:3" s="60" customFormat="1" ht="12" customHeight="1">
      <c r="A34" s="255" t="s">
        <v>207</v>
      </c>
      <c r="B34" s="239" t="s">
        <v>212</v>
      </c>
      <c r="C34" s="146"/>
    </row>
    <row r="35" spans="1:3" s="60" customFormat="1" ht="12" customHeight="1">
      <c r="A35" s="255" t="s">
        <v>208</v>
      </c>
      <c r="B35" s="239" t="s">
        <v>213</v>
      </c>
      <c r="C35" s="146"/>
    </row>
    <row r="36" spans="1:3" s="60" customFormat="1" ht="12" customHeight="1" thickBot="1">
      <c r="A36" s="256" t="s">
        <v>209</v>
      </c>
      <c r="B36" s="240" t="s">
        <v>214</v>
      </c>
      <c r="C36" s="148"/>
    </row>
    <row r="37" spans="1:3" s="60" customFormat="1" ht="12" customHeight="1" thickBot="1">
      <c r="A37" s="32" t="s">
        <v>19</v>
      </c>
      <c r="B37" s="20" t="s">
        <v>492</v>
      </c>
      <c r="C37" s="145">
        <f>SUM(C38:C48)</f>
        <v>10170</v>
      </c>
    </row>
    <row r="38" spans="1:3" s="60" customFormat="1" ht="12" customHeight="1">
      <c r="A38" s="254" t="s">
        <v>85</v>
      </c>
      <c r="B38" s="238" t="s">
        <v>217</v>
      </c>
      <c r="C38" s="147">
        <v>8000</v>
      </c>
    </row>
    <row r="39" spans="1:3" s="60" customFormat="1" ht="12" customHeight="1">
      <c r="A39" s="255" t="s">
        <v>86</v>
      </c>
      <c r="B39" s="239" t="s">
        <v>218</v>
      </c>
      <c r="C39" s="149"/>
    </row>
    <row r="40" spans="1:3" s="60" customFormat="1" ht="12" customHeight="1">
      <c r="A40" s="255" t="s">
        <v>87</v>
      </c>
      <c r="B40" s="239" t="s">
        <v>219</v>
      </c>
      <c r="C40" s="149"/>
    </row>
    <row r="41" spans="1:3" s="60" customFormat="1" ht="12" customHeight="1">
      <c r="A41" s="255" t="s">
        <v>138</v>
      </c>
      <c r="B41" s="239" t="s">
        <v>220</v>
      </c>
      <c r="C41" s="146"/>
    </row>
    <row r="42" spans="1:3" s="60" customFormat="1" ht="12" customHeight="1">
      <c r="A42" s="255" t="s">
        <v>139</v>
      </c>
      <c r="B42" s="239" t="s">
        <v>221</v>
      </c>
      <c r="C42" s="146"/>
    </row>
    <row r="43" spans="1:3" s="60" customFormat="1" ht="12" customHeight="1">
      <c r="A43" s="255" t="s">
        <v>140</v>
      </c>
      <c r="B43" s="239" t="s">
        <v>222</v>
      </c>
      <c r="C43" s="146">
        <v>2160</v>
      </c>
    </row>
    <row r="44" spans="1:3" s="60" customFormat="1" ht="12" customHeight="1">
      <c r="A44" s="255" t="s">
        <v>141</v>
      </c>
      <c r="B44" s="239" t="s">
        <v>223</v>
      </c>
      <c r="C44" s="146"/>
    </row>
    <row r="45" spans="1:3" s="60" customFormat="1" ht="12" customHeight="1">
      <c r="A45" s="255" t="s">
        <v>142</v>
      </c>
      <c r="B45" s="239" t="s">
        <v>224</v>
      </c>
      <c r="C45" s="146">
        <v>10</v>
      </c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493</v>
      </c>
      <c r="C47" s="227"/>
    </row>
    <row r="48" spans="1:3" s="60" customFormat="1" ht="12" customHeight="1" thickBot="1">
      <c r="A48" s="256" t="s">
        <v>494</v>
      </c>
      <c r="B48" s="240" t="s">
        <v>226</v>
      </c>
      <c r="C48" s="227"/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0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/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2366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2366</v>
      </c>
    </row>
    <row r="58" spans="1:3" s="60" customFormat="1" ht="12" customHeight="1">
      <c r="A58" s="255" t="s">
        <v>240</v>
      </c>
      <c r="B58" s="239" t="s">
        <v>238</v>
      </c>
      <c r="C58" s="149"/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137032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110000</v>
      </c>
    </row>
    <row r="67" spans="1:3" s="60" customFormat="1" ht="12" customHeight="1">
      <c r="A67" s="254" t="s">
        <v>280</v>
      </c>
      <c r="B67" s="238" t="s">
        <v>250</v>
      </c>
      <c r="C67" s="538">
        <v>10000</v>
      </c>
    </row>
    <row r="68" spans="1:3" s="60" customFormat="1" ht="12" customHeight="1">
      <c r="A68" s="255" t="s">
        <v>289</v>
      </c>
      <c r="B68" s="239" t="s">
        <v>251</v>
      </c>
      <c r="C68" s="149">
        <v>100000</v>
      </c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0</v>
      </c>
    </row>
    <row r="76" spans="1:3" s="60" customFormat="1" ht="12" customHeight="1">
      <c r="A76" s="254" t="s">
        <v>283</v>
      </c>
      <c r="B76" s="238" t="s">
        <v>261</v>
      </c>
      <c r="C76" s="149"/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497</v>
      </c>
      <c r="C87" s="279"/>
    </row>
    <row r="88" spans="1:3" s="59" customFormat="1" ht="12" customHeight="1" thickBot="1">
      <c r="A88" s="257" t="s">
        <v>550</v>
      </c>
      <c r="B88" s="140" t="s">
        <v>278</v>
      </c>
      <c r="C88" s="279"/>
    </row>
    <row r="89" spans="1:3" s="59" customFormat="1" ht="12" customHeight="1" thickBot="1">
      <c r="A89" s="257" t="s">
        <v>551</v>
      </c>
      <c r="B89" s="245" t="s">
        <v>498</v>
      </c>
      <c r="C89" s="150">
        <f>+C66+C70+C75+C78+C82+C88+C87</f>
        <v>110000</v>
      </c>
    </row>
    <row r="90" spans="1:3" s="59" customFormat="1" ht="12" customHeight="1" thickBot="1">
      <c r="A90" s="261" t="s">
        <v>552</v>
      </c>
      <c r="B90" s="246" t="s">
        <v>553</v>
      </c>
      <c r="C90" s="150">
        <f>+C65+C89</f>
        <v>247032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564</v>
      </c>
      <c r="C93" s="144">
        <f>+C94+C95+C96+C97+C98+C111</f>
        <v>51315</v>
      </c>
    </row>
    <row r="94" spans="1:3" ht="12" customHeight="1">
      <c r="A94" s="262" t="s">
        <v>92</v>
      </c>
      <c r="B94" s="9" t="s">
        <v>46</v>
      </c>
      <c r="C94" s="561">
        <v>3562</v>
      </c>
    </row>
    <row r="95" spans="1:3" ht="12" customHeight="1">
      <c r="A95" s="255" t="s">
        <v>93</v>
      </c>
      <c r="B95" s="7" t="s">
        <v>146</v>
      </c>
      <c r="C95" s="149">
        <v>1781</v>
      </c>
    </row>
    <row r="96" spans="1:3" ht="12" customHeight="1">
      <c r="A96" s="255" t="s">
        <v>94</v>
      </c>
      <c r="B96" s="7" t="s">
        <v>121</v>
      </c>
      <c r="C96" s="507">
        <v>24282</v>
      </c>
    </row>
    <row r="97" spans="1:3" ht="12" customHeight="1">
      <c r="A97" s="255" t="s">
        <v>95</v>
      </c>
      <c r="B97" s="10" t="s">
        <v>147</v>
      </c>
      <c r="C97" s="227"/>
    </row>
    <row r="98" spans="1:3" ht="12" customHeight="1">
      <c r="A98" s="255" t="s">
        <v>106</v>
      </c>
      <c r="B98" s="18" t="s">
        <v>148</v>
      </c>
      <c r="C98" s="507">
        <v>21690</v>
      </c>
    </row>
    <row r="99" spans="1:3" ht="12" customHeight="1">
      <c r="A99" s="255" t="s">
        <v>96</v>
      </c>
      <c r="B99" s="7" t="s">
        <v>554</v>
      </c>
      <c r="C99" s="227"/>
    </row>
    <row r="100" spans="1:3" ht="12" customHeight="1">
      <c r="A100" s="255" t="s">
        <v>97</v>
      </c>
      <c r="B100" s="88" t="s">
        <v>502</v>
      </c>
      <c r="C100" s="227"/>
    </row>
    <row r="101" spans="1:3" ht="12" customHeight="1">
      <c r="A101" s="255" t="s">
        <v>107</v>
      </c>
      <c r="B101" s="88" t="s">
        <v>503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7538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504</v>
      </c>
      <c r="B109" s="90" t="s">
        <v>301</v>
      </c>
      <c r="C109" s="227"/>
    </row>
    <row r="110" spans="1:3" ht="12" customHeight="1">
      <c r="A110" s="255" t="s">
        <v>505</v>
      </c>
      <c r="B110" s="89" t="s">
        <v>302</v>
      </c>
      <c r="C110" s="610">
        <v>14152</v>
      </c>
    </row>
    <row r="111" spans="1:3" ht="12" customHeight="1">
      <c r="A111" s="255" t="s">
        <v>506</v>
      </c>
      <c r="B111" s="10" t="s">
        <v>47</v>
      </c>
      <c r="C111" s="146"/>
    </row>
    <row r="112" spans="1:3" ht="12" customHeight="1">
      <c r="A112" s="256" t="s">
        <v>507</v>
      </c>
      <c r="B112" s="7" t="s">
        <v>555</v>
      </c>
      <c r="C112" s="148"/>
    </row>
    <row r="113" spans="1:3" ht="12" customHeight="1" thickBot="1">
      <c r="A113" s="264" t="s">
        <v>509</v>
      </c>
      <c r="B113" s="91" t="s">
        <v>556</v>
      </c>
      <c r="C113" s="152"/>
    </row>
    <row r="114" spans="1:3" ht="12" customHeight="1" thickBot="1">
      <c r="A114" s="32" t="s">
        <v>16</v>
      </c>
      <c r="B114" s="25" t="s">
        <v>303</v>
      </c>
      <c r="C114" s="145">
        <f>+C115+C117+C119</f>
        <v>675</v>
      </c>
    </row>
    <row r="115" spans="1:3" ht="12" customHeight="1">
      <c r="A115" s="254" t="s">
        <v>98</v>
      </c>
      <c r="B115" s="7" t="s">
        <v>166</v>
      </c>
      <c r="C115" s="508">
        <v>675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6"/>
    </row>
    <row r="118" spans="1:3" ht="12" customHeight="1">
      <c r="A118" s="254" t="s">
        <v>101</v>
      </c>
      <c r="B118" s="11" t="s">
        <v>308</v>
      </c>
      <c r="C118" s="132"/>
    </row>
    <row r="119" spans="1:3" ht="12" customHeight="1">
      <c r="A119" s="254" t="s">
        <v>102</v>
      </c>
      <c r="B119" s="142" t="s">
        <v>169</v>
      </c>
      <c r="C119" s="549"/>
    </row>
    <row r="120" spans="1:3" ht="12" customHeight="1">
      <c r="A120" s="254" t="s">
        <v>111</v>
      </c>
      <c r="B120" s="141" t="s">
        <v>370</v>
      </c>
      <c r="C120" s="549"/>
    </row>
    <row r="121" spans="1:3" ht="12" customHeight="1">
      <c r="A121" s="254" t="s">
        <v>113</v>
      </c>
      <c r="B121" s="234" t="s">
        <v>313</v>
      </c>
      <c r="C121" s="549"/>
    </row>
    <row r="122" spans="1:3" ht="12" customHeight="1">
      <c r="A122" s="254" t="s">
        <v>151</v>
      </c>
      <c r="B122" s="89" t="s">
        <v>296</v>
      </c>
      <c r="C122" s="549"/>
    </row>
    <row r="123" spans="1:3" ht="12" customHeight="1">
      <c r="A123" s="254" t="s">
        <v>152</v>
      </c>
      <c r="B123" s="89" t="s">
        <v>312</v>
      </c>
      <c r="C123" s="549"/>
    </row>
    <row r="124" spans="1:3" ht="12" customHeight="1">
      <c r="A124" s="254" t="s">
        <v>153</v>
      </c>
      <c r="B124" s="89" t="s">
        <v>311</v>
      </c>
      <c r="C124" s="549"/>
    </row>
    <row r="125" spans="1:3" ht="12" customHeight="1">
      <c r="A125" s="254" t="s">
        <v>304</v>
      </c>
      <c r="B125" s="89" t="s">
        <v>299</v>
      </c>
      <c r="C125" s="549"/>
    </row>
    <row r="126" spans="1:3" ht="12" customHeight="1">
      <c r="A126" s="254" t="s">
        <v>305</v>
      </c>
      <c r="B126" s="89" t="s">
        <v>310</v>
      </c>
      <c r="C126" s="549"/>
    </row>
    <row r="127" spans="1:3" ht="12" customHeight="1" thickBot="1">
      <c r="A127" s="263" t="s">
        <v>306</v>
      </c>
      <c r="B127" s="89" t="s">
        <v>309</v>
      </c>
      <c r="C127" s="550"/>
    </row>
    <row r="128" spans="1:3" ht="12" customHeight="1" thickBot="1">
      <c r="A128" s="32" t="s">
        <v>17</v>
      </c>
      <c r="B128" s="84" t="s">
        <v>511</v>
      </c>
      <c r="C128" s="145">
        <f>+C93+C114</f>
        <v>51990</v>
      </c>
    </row>
    <row r="129" spans="1:3" ht="12" customHeight="1" thickBot="1">
      <c r="A129" s="32" t="s">
        <v>18</v>
      </c>
      <c r="B129" s="84" t="s">
        <v>512</v>
      </c>
      <c r="C129" s="145">
        <f>+C130+C131+C132</f>
        <v>103545</v>
      </c>
    </row>
    <row r="130" spans="1:3" s="61" customFormat="1" ht="12" customHeight="1">
      <c r="A130" s="254" t="s">
        <v>204</v>
      </c>
      <c r="B130" s="8" t="s">
        <v>557</v>
      </c>
      <c r="C130" s="511">
        <v>3545</v>
      </c>
    </row>
    <row r="131" spans="1:3" ht="12" customHeight="1">
      <c r="A131" s="254" t="s">
        <v>207</v>
      </c>
      <c r="B131" s="8" t="s">
        <v>514</v>
      </c>
      <c r="C131" s="132">
        <v>100000</v>
      </c>
    </row>
    <row r="132" spans="1:3" ht="12" customHeight="1" thickBot="1">
      <c r="A132" s="263" t="s">
        <v>208</v>
      </c>
      <c r="B132" s="6" t="s">
        <v>558</v>
      </c>
      <c r="C132" s="132"/>
    </row>
    <row r="133" spans="1:3" ht="12" customHeight="1" thickBot="1">
      <c r="A133" s="32" t="s">
        <v>19</v>
      </c>
      <c r="B133" s="84" t="s">
        <v>516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517</v>
      </c>
      <c r="C134" s="132"/>
    </row>
    <row r="135" spans="1:3" ht="12" customHeight="1">
      <c r="A135" s="254" t="s">
        <v>86</v>
      </c>
      <c r="B135" s="8" t="s">
        <v>518</v>
      </c>
      <c r="C135" s="132"/>
    </row>
    <row r="136" spans="1:3" ht="12" customHeight="1">
      <c r="A136" s="254" t="s">
        <v>87</v>
      </c>
      <c r="B136" s="8" t="s">
        <v>519</v>
      </c>
      <c r="C136" s="132"/>
    </row>
    <row r="137" spans="1:3" ht="12" customHeight="1">
      <c r="A137" s="254" t="s">
        <v>138</v>
      </c>
      <c r="B137" s="8" t="s">
        <v>559</v>
      </c>
      <c r="C137" s="132"/>
    </row>
    <row r="138" spans="1:3" ht="12" customHeight="1">
      <c r="A138" s="254" t="s">
        <v>139</v>
      </c>
      <c r="B138" s="8" t="s">
        <v>521</v>
      </c>
      <c r="C138" s="132"/>
    </row>
    <row r="139" spans="1:3" s="61" customFormat="1" ht="12" customHeight="1" thickBot="1">
      <c r="A139" s="263" t="s">
        <v>140</v>
      </c>
      <c r="B139" s="6" t="s">
        <v>522</v>
      </c>
      <c r="C139" s="132"/>
    </row>
    <row r="140" spans="1:11" ht="12" customHeight="1" thickBot="1">
      <c r="A140" s="32" t="s">
        <v>20</v>
      </c>
      <c r="B140" s="84" t="s">
        <v>560</v>
      </c>
      <c r="C140" s="150">
        <f>+C141+C142+C144+C145+C143</f>
        <v>0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/>
    </row>
    <row r="143" spans="1:3" s="61" customFormat="1" ht="12" customHeight="1">
      <c r="A143" s="254" t="s">
        <v>228</v>
      </c>
      <c r="B143" s="8" t="s">
        <v>561</v>
      </c>
      <c r="C143" s="132"/>
    </row>
    <row r="144" spans="1:3" s="61" customFormat="1" ht="12" customHeight="1">
      <c r="A144" s="254" t="s">
        <v>229</v>
      </c>
      <c r="B144" s="8" t="s">
        <v>524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525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526</v>
      </c>
      <c r="C147" s="132"/>
    </row>
    <row r="148" spans="1:3" s="61" customFormat="1" ht="12" customHeight="1">
      <c r="A148" s="254" t="s">
        <v>91</v>
      </c>
      <c r="B148" s="8" t="s">
        <v>527</v>
      </c>
      <c r="C148" s="132"/>
    </row>
    <row r="149" spans="1:3" s="61" customFormat="1" ht="12" customHeight="1">
      <c r="A149" s="254" t="s">
        <v>240</v>
      </c>
      <c r="B149" s="8" t="s">
        <v>528</v>
      </c>
      <c r="C149" s="132"/>
    </row>
    <row r="150" spans="1:3" ht="12.75" customHeight="1">
      <c r="A150" s="254" t="s">
        <v>241</v>
      </c>
      <c r="B150" s="8" t="s">
        <v>562</v>
      </c>
      <c r="C150" s="132"/>
    </row>
    <row r="151" spans="1:3" ht="12.75" customHeight="1" thickBot="1">
      <c r="A151" s="263" t="s">
        <v>530</v>
      </c>
      <c r="B151" s="6" t="s">
        <v>531</v>
      </c>
      <c r="C151" s="133"/>
    </row>
    <row r="152" spans="1:3" ht="12.75" customHeight="1" thickBot="1">
      <c r="A152" s="496" t="s">
        <v>22</v>
      </c>
      <c r="B152" s="84" t="s">
        <v>532</v>
      </c>
      <c r="C152" s="153"/>
    </row>
    <row r="153" spans="1:3" ht="12" customHeight="1" thickBot="1">
      <c r="A153" s="496" t="s">
        <v>23</v>
      </c>
      <c r="B153" s="84" t="s">
        <v>533</v>
      </c>
      <c r="C153" s="153"/>
    </row>
    <row r="154" spans="1:3" ht="15" customHeight="1" thickBot="1">
      <c r="A154" s="32" t="s">
        <v>24</v>
      </c>
      <c r="B154" s="84" t="s">
        <v>534</v>
      </c>
      <c r="C154" s="248">
        <f>+C129+C133+C140+C146+C152+C153</f>
        <v>103545</v>
      </c>
    </row>
    <row r="155" spans="1:3" ht="13.5" thickBot="1">
      <c r="A155" s="265" t="s">
        <v>25</v>
      </c>
      <c r="B155" s="221" t="s">
        <v>535</v>
      </c>
      <c r="C155" s="248">
        <f>+C128+C154</f>
        <v>155535</v>
      </c>
    </row>
    <row r="156" ht="15" customHeight="1" thickBot="1"/>
    <row r="157" spans="1:3" ht="14.25" customHeight="1" thickBot="1">
      <c r="A157" s="128" t="s">
        <v>563</v>
      </c>
      <c r="B157" s="129"/>
      <c r="C157" s="82">
        <v>1</v>
      </c>
    </row>
    <row r="158" spans="1:3" ht="13.5" thickBot="1">
      <c r="A158" s="128" t="s">
        <v>162</v>
      </c>
      <c r="B158" s="129"/>
      <c r="C158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13/2016.(IV.29.)  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6">
    <tabColor rgb="FF92D050"/>
  </sheetPr>
  <dimension ref="A1:C61"/>
  <sheetViews>
    <sheetView workbookViewId="0" topLeftCell="A34">
      <selection activeCell="F45" sqref="F45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/>
    </row>
    <row r="2" spans="1:3" s="273" customFormat="1" ht="36" customHeight="1">
      <c r="A2" s="228" t="s">
        <v>160</v>
      </c>
      <c r="B2" s="199" t="s">
        <v>479</v>
      </c>
      <c r="C2" s="213" t="s">
        <v>58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11580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7980</v>
      </c>
    </row>
    <row r="11" spans="1:3" s="215" customFormat="1" ht="12" customHeight="1">
      <c r="A11" s="268" t="s">
        <v>94</v>
      </c>
      <c r="B11" s="7" t="s">
        <v>219</v>
      </c>
      <c r="C11" s="160">
        <v>900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v>2399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>
        <v>300</v>
      </c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565"/>
    </row>
    <row r="24" spans="1:3" s="276" customFormat="1" ht="12" customHeight="1" thickBot="1">
      <c r="A24" s="268" t="s">
        <v>101</v>
      </c>
      <c r="B24" s="7" t="s">
        <v>567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568</v>
      </c>
      <c r="C26" s="162">
        <f>+C27+C28+C29</f>
        <v>0</v>
      </c>
    </row>
    <row r="27" spans="1:3" s="276" customFormat="1" ht="12" customHeight="1">
      <c r="A27" s="269" t="s">
        <v>204</v>
      </c>
      <c r="B27" s="270" t="s">
        <v>199</v>
      </c>
      <c r="C27" s="52"/>
    </row>
    <row r="28" spans="1:3" s="276" customFormat="1" ht="12" customHeight="1">
      <c r="A28" s="269" t="s">
        <v>207</v>
      </c>
      <c r="B28" s="270" t="s">
        <v>345</v>
      </c>
      <c r="C28" s="160"/>
    </row>
    <row r="29" spans="1:3" s="276" customFormat="1" ht="12" customHeight="1">
      <c r="A29" s="269" t="s">
        <v>208</v>
      </c>
      <c r="B29" s="271" t="s">
        <v>347</v>
      </c>
      <c r="C29" s="160"/>
    </row>
    <row r="30" spans="1:3" s="276" customFormat="1" ht="12" customHeight="1" thickBot="1">
      <c r="A30" s="268" t="s">
        <v>209</v>
      </c>
      <c r="B30" s="87" t="s">
        <v>569</v>
      </c>
      <c r="C30" s="55"/>
    </row>
    <row r="31" spans="1:3" s="276" customFormat="1" ht="12" customHeight="1" thickBot="1">
      <c r="A31" s="99" t="s">
        <v>19</v>
      </c>
      <c r="B31" s="84" t="s">
        <v>348</v>
      </c>
      <c r="C31" s="162">
        <f>+C32+C33+C34</f>
        <v>0</v>
      </c>
    </row>
    <row r="32" spans="1:3" s="276" customFormat="1" ht="12" customHeight="1">
      <c r="A32" s="269" t="s">
        <v>85</v>
      </c>
      <c r="B32" s="270" t="s">
        <v>231</v>
      </c>
      <c r="C32" s="52"/>
    </row>
    <row r="33" spans="1:3" s="276" customFormat="1" ht="12" customHeight="1">
      <c r="A33" s="269" t="s">
        <v>86</v>
      </c>
      <c r="B33" s="271" t="s">
        <v>232</v>
      </c>
      <c r="C33" s="163"/>
    </row>
    <row r="34" spans="1:3" s="276" customFormat="1" ht="12" customHeight="1" thickBot="1">
      <c r="A34" s="268" t="s">
        <v>87</v>
      </c>
      <c r="B34" s="87" t="s">
        <v>233</v>
      </c>
      <c r="C34" s="55"/>
    </row>
    <row r="35" spans="1:3" s="215" customFormat="1" ht="12" customHeight="1" thickBot="1">
      <c r="A35" s="99" t="s">
        <v>20</v>
      </c>
      <c r="B35" s="84" t="s">
        <v>319</v>
      </c>
      <c r="C35" s="189"/>
    </row>
    <row r="36" spans="1:3" s="215" customFormat="1" ht="12" customHeight="1" thickBot="1">
      <c r="A36" s="99" t="s">
        <v>21</v>
      </c>
      <c r="B36" s="84" t="s">
        <v>349</v>
      </c>
      <c r="C36" s="206"/>
    </row>
    <row r="37" spans="1:3" s="215" customFormat="1" ht="12" customHeight="1" thickBot="1">
      <c r="A37" s="96" t="s">
        <v>22</v>
      </c>
      <c r="B37" s="84" t="s">
        <v>350</v>
      </c>
      <c r="C37" s="207">
        <f>+C8+C20+C25+C26+C31+C35+C36</f>
        <v>11580</v>
      </c>
    </row>
    <row r="38" spans="1:3" s="215" customFormat="1" ht="12" customHeight="1" thickBot="1">
      <c r="A38" s="117" t="s">
        <v>23</v>
      </c>
      <c r="B38" s="84" t="s">
        <v>351</v>
      </c>
      <c r="C38" s="207">
        <f>+C39+C40+C41</f>
        <v>206</v>
      </c>
    </row>
    <row r="39" spans="1:3" s="215" customFormat="1" ht="12" customHeight="1">
      <c r="A39" s="269" t="s">
        <v>352</v>
      </c>
      <c r="B39" s="270" t="s">
        <v>176</v>
      </c>
      <c r="C39" s="554">
        <v>206</v>
      </c>
    </row>
    <row r="40" spans="1:3" s="215" customFormat="1" ht="12" customHeight="1">
      <c r="A40" s="269" t="s">
        <v>353</v>
      </c>
      <c r="B40" s="271" t="s">
        <v>5</v>
      </c>
      <c r="C40" s="163"/>
    </row>
    <row r="41" spans="1:3" s="276" customFormat="1" ht="12" customHeight="1" thickBot="1">
      <c r="A41" s="268" t="s">
        <v>354</v>
      </c>
      <c r="B41" s="87" t="s">
        <v>355</v>
      </c>
      <c r="C41" s="55"/>
    </row>
    <row r="42" spans="1:3" s="276" customFormat="1" ht="15" customHeight="1" thickBot="1">
      <c r="A42" s="117" t="s">
        <v>24</v>
      </c>
      <c r="B42" s="118" t="s">
        <v>356</v>
      </c>
      <c r="C42" s="210">
        <f>+C37+C38</f>
        <v>11786</v>
      </c>
    </row>
    <row r="43" spans="1:3" s="276" customFormat="1" ht="15" customHeight="1">
      <c r="A43" s="119"/>
      <c r="B43" s="120"/>
      <c r="C43" s="208"/>
    </row>
    <row r="44" spans="1:3" ht="13.5" thickBot="1">
      <c r="A44" s="121"/>
      <c r="B44" s="122"/>
      <c r="C44" s="209"/>
    </row>
    <row r="45" spans="1:3" s="275" customFormat="1" ht="16.5" customHeight="1" thickBot="1">
      <c r="A45" s="123"/>
      <c r="B45" s="124" t="s">
        <v>55</v>
      </c>
      <c r="C45" s="210"/>
    </row>
    <row r="46" spans="1:3" s="277" customFormat="1" ht="12" customHeight="1" thickBot="1">
      <c r="A46" s="99" t="s">
        <v>15</v>
      </c>
      <c r="B46" s="84" t="s">
        <v>357</v>
      </c>
      <c r="C46" s="162">
        <f>SUM(C47:C51)</f>
        <v>216682</v>
      </c>
    </row>
    <row r="47" spans="1:3" ht="12" customHeight="1">
      <c r="A47" s="268" t="s">
        <v>92</v>
      </c>
      <c r="B47" s="8" t="s">
        <v>46</v>
      </c>
      <c r="C47" s="620">
        <v>108516</v>
      </c>
    </row>
    <row r="48" spans="1:3" ht="12" customHeight="1">
      <c r="A48" s="268" t="s">
        <v>93</v>
      </c>
      <c r="B48" s="7" t="s">
        <v>146</v>
      </c>
      <c r="C48" s="509">
        <v>30804</v>
      </c>
    </row>
    <row r="49" spans="1:3" ht="12" customHeight="1">
      <c r="A49" s="268" t="s">
        <v>94</v>
      </c>
      <c r="B49" s="7" t="s">
        <v>121</v>
      </c>
      <c r="C49" s="54">
        <v>53587</v>
      </c>
    </row>
    <row r="50" spans="1:3" ht="12" customHeight="1">
      <c r="A50" s="268" t="s">
        <v>95</v>
      </c>
      <c r="B50" s="7" t="s">
        <v>147</v>
      </c>
      <c r="C50" s="54">
        <v>23775</v>
      </c>
    </row>
    <row r="51" spans="1:3" ht="12" customHeight="1" thickBot="1">
      <c r="A51" s="268" t="s">
        <v>122</v>
      </c>
      <c r="B51" s="7" t="s">
        <v>148</v>
      </c>
      <c r="C51" s="54"/>
    </row>
    <row r="52" spans="1:3" ht="12" customHeight="1" thickBot="1">
      <c r="A52" s="99" t="s">
        <v>16</v>
      </c>
      <c r="B52" s="84" t="s">
        <v>358</v>
      </c>
      <c r="C52" s="162">
        <f>SUM(C53:C55)</f>
        <v>5588</v>
      </c>
    </row>
    <row r="53" spans="1:3" s="277" customFormat="1" ht="12" customHeight="1">
      <c r="A53" s="268" t="s">
        <v>98</v>
      </c>
      <c r="B53" s="8" t="s">
        <v>166</v>
      </c>
      <c r="C53" s="52">
        <v>5588</v>
      </c>
    </row>
    <row r="54" spans="1:3" ht="12" customHeight="1">
      <c r="A54" s="268" t="s">
        <v>99</v>
      </c>
      <c r="B54" s="7" t="s">
        <v>150</v>
      </c>
      <c r="C54" s="54"/>
    </row>
    <row r="55" spans="1:3" ht="12" customHeight="1">
      <c r="A55" s="268" t="s">
        <v>100</v>
      </c>
      <c r="B55" s="7" t="s">
        <v>56</v>
      </c>
      <c r="C55" s="54"/>
    </row>
    <row r="56" spans="1:3" ht="12" customHeight="1" thickBot="1">
      <c r="A56" s="268" t="s">
        <v>101</v>
      </c>
      <c r="B56" s="7" t="s">
        <v>570</v>
      </c>
      <c r="C56" s="54"/>
    </row>
    <row r="57" spans="1:3" ht="12" customHeight="1" thickBot="1">
      <c r="A57" s="99" t="s">
        <v>17</v>
      </c>
      <c r="B57" s="84" t="s">
        <v>9</v>
      </c>
      <c r="C57" s="189"/>
    </row>
    <row r="58" spans="1:3" ht="15" customHeight="1" thickBot="1">
      <c r="A58" s="99" t="s">
        <v>18</v>
      </c>
      <c r="B58" s="125" t="s">
        <v>571</v>
      </c>
      <c r="C58" s="211">
        <f>+C46+C52+C57</f>
        <v>222270</v>
      </c>
    </row>
    <row r="59" ht="13.5" thickBot="1">
      <c r="C59" s="212"/>
    </row>
    <row r="60" spans="1:3" ht="15" customHeight="1" thickBot="1">
      <c r="A60" s="128" t="s">
        <v>563</v>
      </c>
      <c r="B60" s="129"/>
      <c r="C60" s="82">
        <v>42</v>
      </c>
    </row>
    <row r="61" spans="1:3" ht="14.25" customHeight="1" thickBot="1">
      <c r="A61" s="128" t="s">
        <v>162</v>
      </c>
      <c r="B61" s="129"/>
      <c r="C61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 melléklet a 13/2016.(IV.29.)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47">
    <tabColor rgb="FF92D050"/>
  </sheetPr>
  <dimension ref="A1:D61"/>
  <sheetViews>
    <sheetView workbookViewId="0" topLeftCell="A34">
      <selection activeCell="F30" sqref="F30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/>
    </row>
    <row r="2" spans="1:3" s="273" customFormat="1" ht="33.75" customHeight="1">
      <c r="A2" s="228" t="s">
        <v>160</v>
      </c>
      <c r="B2" s="199" t="s">
        <v>565</v>
      </c>
      <c r="C2" s="213" t="s">
        <v>58</v>
      </c>
    </row>
    <row r="3" spans="1:3" s="273" customFormat="1" ht="24.75" thickBot="1">
      <c r="A3" s="266" t="s">
        <v>159</v>
      </c>
      <c r="B3" s="200" t="s">
        <v>572</v>
      </c>
      <c r="C3" s="214" t="s">
        <v>373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7985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5150</v>
      </c>
    </row>
    <row r="11" spans="1:3" s="215" customFormat="1" ht="12" customHeight="1">
      <c r="A11" s="268" t="s">
        <v>94</v>
      </c>
      <c r="B11" s="7" t="s">
        <v>219</v>
      </c>
      <c r="C11" s="160">
        <v>900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>
        <v>1634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>
        <v>1</v>
      </c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>
        <v>300</v>
      </c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567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568</v>
      </c>
      <c r="C26" s="162">
        <f>+C27+C28+C29</f>
        <v>0</v>
      </c>
    </row>
    <row r="27" spans="1:3" s="276" customFormat="1" ht="12" customHeight="1">
      <c r="A27" s="269" t="s">
        <v>204</v>
      </c>
      <c r="B27" s="270" t="s">
        <v>199</v>
      </c>
      <c r="C27" s="52"/>
    </row>
    <row r="28" spans="1:3" s="276" customFormat="1" ht="12" customHeight="1">
      <c r="A28" s="269" t="s">
        <v>207</v>
      </c>
      <c r="B28" s="270" t="s">
        <v>345</v>
      </c>
      <c r="C28" s="160"/>
    </row>
    <row r="29" spans="1:3" s="276" customFormat="1" ht="12" customHeight="1">
      <c r="A29" s="269" t="s">
        <v>208</v>
      </c>
      <c r="B29" s="271" t="s">
        <v>347</v>
      </c>
      <c r="C29" s="160"/>
    </row>
    <row r="30" spans="1:3" s="276" customFormat="1" ht="12" customHeight="1" thickBot="1">
      <c r="A30" s="268" t="s">
        <v>209</v>
      </c>
      <c r="B30" s="87" t="s">
        <v>569</v>
      </c>
      <c r="C30" s="55"/>
    </row>
    <row r="31" spans="1:3" s="276" customFormat="1" ht="12" customHeight="1" thickBot="1">
      <c r="A31" s="99" t="s">
        <v>19</v>
      </c>
      <c r="B31" s="84" t="s">
        <v>348</v>
      </c>
      <c r="C31" s="162">
        <f>+C32+C33+C34</f>
        <v>0</v>
      </c>
    </row>
    <row r="32" spans="1:3" s="276" customFormat="1" ht="12" customHeight="1">
      <c r="A32" s="269" t="s">
        <v>85</v>
      </c>
      <c r="B32" s="270" t="s">
        <v>231</v>
      </c>
      <c r="C32" s="52"/>
    </row>
    <row r="33" spans="1:3" s="276" customFormat="1" ht="12" customHeight="1">
      <c r="A33" s="269" t="s">
        <v>86</v>
      </c>
      <c r="B33" s="271" t="s">
        <v>232</v>
      </c>
      <c r="C33" s="163"/>
    </row>
    <row r="34" spans="1:3" s="276" customFormat="1" ht="12" customHeight="1" thickBot="1">
      <c r="A34" s="268" t="s">
        <v>87</v>
      </c>
      <c r="B34" s="87" t="s">
        <v>233</v>
      </c>
      <c r="C34" s="55"/>
    </row>
    <row r="35" spans="1:3" s="215" customFormat="1" ht="12" customHeight="1" thickBot="1">
      <c r="A35" s="99" t="s">
        <v>20</v>
      </c>
      <c r="B35" s="84" t="s">
        <v>319</v>
      </c>
      <c r="C35" s="189"/>
    </row>
    <row r="36" spans="1:3" s="215" customFormat="1" ht="12" customHeight="1" thickBot="1">
      <c r="A36" s="99" t="s">
        <v>21</v>
      </c>
      <c r="B36" s="84" t="s">
        <v>349</v>
      </c>
      <c r="C36" s="206"/>
    </row>
    <row r="37" spans="1:3" s="215" customFormat="1" ht="12" customHeight="1" thickBot="1">
      <c r="A37" s="96" t="s">
        <v>22</v>
      </c>
      <c r="B37" s="84" t="s">
        <v>350</v>
      </c>
      <c r="C37" s="207">
        <f>+C8+C20+C25+C26+C31+C35+C36</f>
        <v>7985</v>
      </c>
    </row>
    <row r="38" spans="1:3" s="215" customFormat="1" ht="12" customHeight="1" thickBot="1">
      <c r="A38" s="117" t="s">
        <v>23</v>
      </c>
      <c r="B38" s="84" t="s">
        <v>351</v>
      </c>
      <c r="C38" s="207">
        <f>+C39+C40+C41</f>
        <v>206</v>
      </c>
    </row>
    <row r="39" spans="1:4" s="215" customFormat="1" ht="12" customHeight="1">
      <c r="A39" s="269" t="s">
        <v>352</v>
      </c>
      <c r="B39" s="270" t="s">
        <v>176</v>
      </c>
      <c r="C39" s="554">
        <v>206</v>
      </c>
      <c r="D39" s="562"/>
    </row>
    <row r="40" spans="1:3" s="215" customFormat="1" ht="12" customHeight="1">
      <c r="A40" s="269" t="s">
        <v>353</v>
      </c>
      <c r="B40" s="271" t="s">
        <v>5</v>
      </c>
      <c r="C40" s="163"/>
    </row>
    <row r="41" spans="1:3" s="276" customFormat="1" ht="12" customHeight="1" thickBot="1">
      <c r="A41" s="268" t="s">
        <v>354</v>
      </c>
      <c r="B41" s="87" t="s">
        <v>355</v>
      </c>
      <c r="C41" s="55"/>
    </row>
    <row r="42" spans="1:3" s="276" customFormat="1" ht="15" customHeight="1" thickBot="1">
      <c r="A42" s="117" t="s">
        <v>24</v>
      </c>
      <c r="B42" s="118" t="s">
        <v>356</v>
      </c>
      <c r="C42" s="210">
        <f>+C37+C38</f>
        <v>8191</v>
      </c>
    </row>
    <row r="43" spans="1:3" s="276" customFormat="1" ht="15" customHeight="1">
      <c r="A43" s="119"/>
      <c r="B43" s="120"/>
      <c r="C43" s="208"/>
    </row>
    <row r="44" spans="1:3" ht="13.5" thickBot="1">
      <c r="A44" s="121"/>
      <c r="B44" s="122"/>
      <c r="C44" s="209"/>
    </row>
    <row r="45" spans="1:3" s="275" customFormat="1" ht="16.5" customHeight="1" thickBot="1">
      <c r="A45" s="123"/>
      <c r="B45" s="124" t="s">
        <v>55</v>
      </c>
      <c r="C45" s="210"/>
    </row>
    <row r="46" spans="1:3" s="277" customFormat="1" ht="12" customHeight="1" thickBot="1">
      <c r="A46" s="99" t="s">
        <v>15</v>
      </c>
      <c r="B46" s="84" t="s">
        <v>357</v>
      </c>
      <c r="C46" s="162">
        <f>SUM(C47:C51)</f>
        <v>187541</v>
      </c>
    </row>
    <row r="47" spans="1:3" ht="12" customHeight="1">
      <c r="A47" s="268" t="s">
        <v>92</v>
      </c>
      <c r="B47" s="8" t="s">
        <v>46</v>
      </c>
      <c r="C47" s="620">
        <v>108166</v>
      </c>
    </row>
    <row r="48" spans="1:3" ht="12" customHeight="1">
      <c r="A48" s="268" t="s">
        <v>93</v>
      </c>
      <c r="B48" s="7" t="s">
        <v>146</v>
      </c>
      <c r="C48" s="509">
        <v>30702</v>
      </c>
    </row>
    <row r="49" spans="1:3" ht="12" customHeight="1">
      <c r="A49" s="268" t="s">
        <v>94</v>
      </c>
      <c r="B49" s="7" t="s">
        <v>121</v>
      </c>
      <c r="C49" s="54">
        <v>48673</v>
      </c>
    </row>
    <row r="50" spans="1:3" ht="12" customHeight="1">
      <c r="A50" s="268" t="s">
        <v>95</v>
      </c>
      <c r="B50" s="7" t="s">
        <v>147</v>
      </c>
      <c r="C50" s="54"/>
    </row>
    <row r="51" spans="1:3" ht="12" customHeight="1" thickBot="1">
      <c r="A51" s="268" t="s">
        <v>122</v>
      </c>
      <c r="B51" s="7" t="s">
        <v>148</v>
      </c>
      <c r="C51" s="54"/>
    </row>
    <row r="52" spans="1:3" ht="12" customHeight="1" thickBot="1">
      <c r="A52" s="99" t="s">
        <v>16</v>
      </c>
      <c r="B52" s="84" t="s">
        <v>358</v>
      </c>
      <c r="C52" s="162">
        <f>SUM(C53:C55)</f>
        <v>5588</v>
      </c>
    </row>
    <row r="53" spans="1:3" s="277" customFormat="1" ht="12" customHeight="1">
      <c r="A53" s="268" t="s">
        <v>98</v>
      </c>
      <c r="B53" s="8" t="s">
        <v>166</v>
      </c>
      <c r="C53" s="554">
        <v>5588</v>
      </c>
    </row>
    <row r="54" spans="1:3" ht="12" customHeight="1">
      <c r="A54" s="268" t="s">
        <v>99</v>
      </c>
      <c r="B54" s="7" t="s">
        <v>150</v>
      </c>
      <c r="C54" s="54"/>
    </row>
    <row r="55" spans="1:3" ht="12" customHeight="1">
      <c r="A55" s="268" t="s">
        <v>100</v>
      </c>
      <c r="B55" s="7" t="s">
        <v>56</v>
      </c>
      <c r="C55" s="54"/>
    </row>
    <row r="56" spans="1:3" ht="12" customHeight="1" thickBot="1">
      <c r="A56" s="268" t="s">
        <v>101</v>
      </c>
      <c r="B56" s="7" t="s">
        <v>570</v>
      </c>
      <c r="C56" s="54"/>
    </row>
    <row r="57" spans="1:3" ht="15" customHeight="1" thickBot="1">
      <c r="A57" s="99" t="s">
        <v>17</v>
      </c>
      <c r="B57" s="84" t="s">
        <v>9</v>
      </c>
      <c r="C57" s="189"/>
    </row>
    <row r="58" spans="1:3" ht="13.5" thickBot="1">
      <c r="A58" s="99" t="s">
        <v>18</v>
      </c>
      <c r="B58" s="125" t="s">
        <v>571</v>
      </c>
      <c r="C58" s="211">
        <f>+C46+C52+C57</f>
        <v>193129</v>
      </c>
    </row>
    <row r="59" ht="15" customHeight="1" thickBot="1">
      <c r="C59" s="212"/>
    </row>
    <row r="60" spans="1:3" ht="14.25" customHeight="1" thickBot="1">
      <c r="A60" s="128" t="s">
        <v>563</v>
      </c>
      <c r="B60" s="129"/>
      <c r="C60" s="82">
        <v>42</v>
      </c>
    </row>
    <row r="61" spans="1:3" ht="13.5" thickBot="1">
      <c r="A61" s="128" t="s">
        <v>162</v>
      </c>
      <c r="B61" s="129"/>
      <c r="C61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 melléklet a 13/2016.(IV.29.) 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6" sqref="C46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374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4060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f>9050-5430</f>
        <v>3620</v>
      </c>
    </row>
    <row r="11" spans="1:3" s="215" customFormat="1" ht="12" customHeight="1">
      <c r="A11" s="268" t="s">
        <v>94</v>
      </c>
      <c r="B11" s="7" t="s">
        <v>219</v>
      </c>
      <c r="C11" s="160">
        <f>1100-660</f>
        <v>440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/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559"/>
    </row>
    <row r="24" spans="1:3" s="276" customFormat="1" ht="12" customHeight="1" thickBot="1">
      <c r="A24" s="268" t="s">
        <v>101</v>
      </c>
      <c r="B24" s="7" t="s">
        <v>577</v>
      </c>
      <c r="C24" s="559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560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4060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193</v>
      </c>
    </row>
    <row r="38" spans="1:3" s="215" customFormat="1" ht="12" customHeight="1">
      <c r="A38" s="269" t="s">
        <v>352</v>
      </c>
      <c r="B38" s="270" t="s">
        <v>176</v>
      </c>
      <c r="C38" s="52">
        <v>193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4253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19211</v>
      </c>
    </row>
    <row r="46" spans="1:3" ht="12" customHeight="1">
      <c r="A46" s="268" t="s">
        <v>92</v>
      </c>
      <c r="B46" s="8" t="s">
        <v>46</v>
      </c>
      <c r="C46" s="52">
        <f>21349-16102+1217</f>
        <v>6464</v>
      </c>
    </row>
    <row r="47" spans="1:3" ht="12" customHeight="1">
      <c r="A47" s="268" t="s">
        <v>93</v>
      </c>
      <c r="B47" s="7" t="s">
        <v>146</v>
      </c>
      <c r="C47" s="54">
        <f>5765-4324+329</f>
        <v>1770</v>
      </c>
    </row>
    <row r="48" spans="1:3" ht="12" customHeight="1">
      <c r="A48" s="268" t="s">
        <v>94</v>
      </c>
      <c r="B48" s="7" t="s">
        <v>121</v>
      </c>
      <c r="C48" s="54">
        <f>28190-17213</f>
        <v>10977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637</v>
      </c>
    </row>
    <row r="52" spans="1:3" s="277" customFormat="1" ht="12" customHeight="1">
      <c r="A52" s="268" t="s">
        <v>98</v>
      </c>
      <c r="B52" s="8" t="s">
        <v>166</v>
      </c>
      <c r="C52" s="579">
        <f>1694-1057</f>
        <v>637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19848</v>
      </c>
    </row>
    <row r="58" ht="15" customHeight="1" thickBot="1">
      <c r="C58" s="212"/>
    </row>
    <row r="59" spans="1:3" ht="14.25" customHeight="1" thickBot="1">
      <c r="A59" s="128" t="s">
        <v>678</v>
      </c>
      <c r="B59" s="129"/>
      <c r="C59" s="504">
        <v>9.75</v>
      </c>
    </row>
    <row r="60" spans="1:3" ht="13.5" thickBot="1">
      <c r="A60" s="128" t="s">
        <v>679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13/2016.(IV.29.)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B66" sqref="B66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3" customHeight="1">
      <c r="A2" s="228" t="s">
        <v>160</v>
      </c>
      <c r="B2" s="199" t="s">
        <v>374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4060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f>9050-5430</f>
        <v>3620</v>
      </c>
    </row>
    <row r="11" spans="1:3" s="215" customFormat="1" ht="12" customHeight="1">
      <c r="A11" s="268" t="s">
        <v>94</v>
      </c>
      <c r="B11" s="7" t="s">
        <v>219</v>
      </c>
      <c r="C11" s="160">
        <f>1100-660</f>
        <v>440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/>
    </row>
    <row r="14" spans="1:3" s="215" customFormat="1" ht="12" customHeight="1">
      <c r="A14" s="268" t="s">
        <v>96</v>
      </c>
      <c r="B14" s="7" t="s">
        <v>342</v>
      </c>
      <c r="C14" s="160"/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560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4060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193</v>
      </c>
    </row>
    <row r="38" spans="1:3" s="215" customFormat="1" ht="12" customHeight="1">
      <c r="A38" s="269" t="s">
        <v>352</v>
      </c>
      <c r="B38" s="270" t="s">
        <v>176</v>
      </c>
      <c r="C38" s="52">
        <v>193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4253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19211</v>
      </c>
    </row>
    <row r="46" spans="1:3" ht="12" customHeight="1">
      <c r="A46" s="268" t="s">
        <v>92</v>
      </c>
      <c r="B46" s="8" t="s">
        <v>46</v>
      </c>
      <c r="C46" s="52">
        <f>21349-16102+1217</f>
        <v>6464</v>
      </c>
    </row>
    <row r="47" spans="1:3" ht="12" customHeight="1">
      <c r="A47" s="268" t="s">
        <v>93</v>
      </c>
      <c r="B47" s="7" t="s">
        <v>146</v>
      </c>
      <c r="C47" s="54">
        <f>5765-4324+329</f>
        <v>1770</v>
      </c>
    </row>
    <row r="48" spans="1:3" ht="12" customHeight="1">
      <c r="A48" s="268" t="s">
        <v>94</v>
      </c>
      <c r="B48" s="7" t="s">
        <v>121</v>
      </c>
      <c r="C48" s="54">
        <f>28190-17213</f>
        <v>10977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637</v>
      </c>
    </row>
    <row r="52" spans="1:3" s="277" customFormat="1" ht="12" customHeight="1">
      <c r="A52" s="268" t="s">
        <v>98</v>
      </c>
      <c r="B52" s="8" t="s">
        <v>166</v>
      </c>
      <c r="C52" s="579">
        <f>1694-1057</f>
        <v>637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19848</v>
      </c>
    </row>
    <row r="58" ht="15" customHeight="1" thickBot="1">
      <c r="C58" s="212"/>
    </row>
    <row r="59" spans="1:3" ht="14.25" customHeight="1" thickBot="1">
      <c r="A59" s="128" t="s">
        <v>678</v>
      </c>
      <c r="B59" s="129"/>
      <c r="C59" s="563">
        <v>9.75</v>
      </c>
    </row>
    <row r="60" spans="1:3" ht="13.5" thickBot="1">
      <c r="A60" s="128" t="s">
        <v>679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&amp;R14. melléklet a  13/2016.(IV.29.) 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1">
      <selection activeCell="C57" sqref="C57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581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159252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28609</v>
      </c>
    </row>
    <row r="11" spans="1:3" s="215" customFormat="1" ht="12" customHeight="1">
      <c r="A11" s="268" t="s">
        <v>94</v>
      </c>
      <c r="B11" s="7" t="s">
        <v>219</v>
      </c>
      <c r="C11" s="160">
        <v>71073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20243</v>
      </c>
    </row>
    <row r="14" spans="1:3" s="215" customFormat="1" ht="12" customHeight="1">
      <c r="A14" s="268" t="s">
        <v>96</v>
      </c>
      <c r="B14" s="7" t="s">
        <v>342</v>
      </c>
      <c r="C14" s="160">
        <v>24656</v>
      </c>
    </row>
    <row r="15" spans="1:3" s="215" customFormat="1" ht="12" customHeight="1">
      <c r="A15" s="268" t="s">
        <v>97</v>
      </c>
      <c r="B15" s="6" t="s">
        <v>343</v>
      </c>
      <c r="C15" s="160">
        <v>14671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159252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2794</v>
      </c>
    </row>
    <row r="38" spans="1:3" s="215" customFormat="1" ht="12" customHeight="1">
      <c r="A38" s="269" t="s">
        <v>352</v>
      </c>
      <c r="B38" s="270" t="s">
        <v>176</v>
      </c>
      <c r="C38" s="52">
        <v>2794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162046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338793</v>
      </c>
    </row>
    <row r="46" spans="1:3" ht="12" customHeight="1">
      <c r="A46" s="268" t="s">
        <v>92</v>
      </c>
      <c r="B46" s="8" t="s">
        <v>46</v>
      </c>
      <c r="C46" s="52">
        <f>60404+129</f>
        <v>60533</v>
      </c>
    </row>
    <row r="47" spans="1:3" ht="12" customHeight="1">
      <c r="A47" s="268" t="s">
        <v>93</v>
      </c>
      <c r="B47" s="7" t="s">
        <v>146</v>
      </c>
      <c r="C47" s="54">
        <v>18259</v>
      </c>
    </row>
    <row r="48" spans="1:3" ht="12" customHeight="1">
      <c r="A48" s="268" t="s">
        <v>94</v>
      </c>
      <c r="B48" s="7" t="s">
        <v>121</v>
      </c>
      <c r="C48" s="54">
        <v>260001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1810</v>
      </c>
    </row>
    <row r="52" spans="1:3" s="277" customFormat="1" ht="12" customHeight="1">
      <c r="A52" s="268" t="s">
        <v>98</v>
      </c>
      <c r="B52" s="8" t="s">
        <v>166</v>
      </c>
      <c r="C52" s="52">
        <v>1460</v>
      </c>
    </row>
    <row r="53" spans="1:3" ht="12" customHeight="1">
      <c r="A53" s="268" t="s">
        <v>99</v>
      </c>
      <c r="B53" s="7" t="s">
        <v>150</v>
      </c>
      <c r="C53" s="54">
        <v>350</v>
      </c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340603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82">
        <v>37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 melléklet a 13/2016.(IV.29.) 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4">
      <selection activeCell="C49" sqref="C49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4.5" customHeight="1">
      <c r="A2" s="228" t="s">
        <v>160</v>
      </c>
      <c r="B2" s="199" t="s">
        <v>581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144518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13900</v>
      </c>
    </row>
    <row r="11" spans="1:3" s="215" customFormat="1" ht="12" customHeight="1">
      <c r="A11" s="268" t="s">
        <v>94</v>
      </c>
      <c r="B11" s="7" t="s">
        <v>219</v>
      </c>
      <c r="C11" s="160">
        <v>71053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20243</v>
      </c>
    </row>
    <row r="14" spans="1:3" s="215" customFormat="1" ht="12" customHeight="1">
      <c r="A14" s="268" t="s">
        <v>96</v>
      </c>
      <c r="B14" s="7" t="s">
        <v>342</v>
      </c>
      <c r="C14" s="160">
        <v>24651</v>
      </c>
    </row>
    <row r="15" spans="1:3" s="215" customFormat="1" ht="12" customHeight="1">
      <c r="A15" s="268" t="s">
        <v>97</v>
      </c>
      <c r="B15" s="6" t="s">
        <v>343</v>
      </c>
      <c r="C15" s="160">
        <v>14671</v>
      </c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144518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2794</v>
      </c>
    </row>
    <row r="38" spans="1:3" s="215" customFormat="1" ht="12" customHeight="1">
      <c r="A38" s="269" t="s">
        <v>352</v>
      </c>
      <c r="B38" s="270" t="s">
        <v>176</v>
      </c>
      <c r="C38" s="52">
        <v>2794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147312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314229</v>
      </c>
    </row>
    <row r="46" spans="1:3" ht="12" customHeight="1">
      <c r="A46" s="268" t="s">
        <v>92</v>
      </c>
      <c r="B46" s="8" t="s">
        <v>46</v>
      </c>
      <c r="C46" s="52">
        <f>54236+129</f>
        <v>54365</v>
      </c>
    </row>
    <row r="47" spans="1:3" ht="12" customHeight="1">
      <c r="A47" s="268" t="s">
        <v>93</v>
      </c>
      <c r="B47" s="7" t="s">
        <v>146</v>
      </c>
      <c r="C47" s="54">
        <f>16546</f>
        <v>16546</v>
      </c>
    </row>
    <row r="48" spans="1:3" ht="12" customHeight="1">
      <c r="A48" s="268" t="s">
        <v>94</v>
      </c>
      <c r="B48" s="7" t="s">
        <v>121</v>
      </c>
      <c r="C48" s="54">
        <v>243318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1810</v>
      </c>
    </row>
    <row r="52" spans="1:3" s="277" customFormat="1" ht="12" customHeight="1">
      <c r="A52" s="268" t="s">
        <v>98</v>
      </c>
      <c r="B52" s="8" t="s">
        <v>166</v>
      </c>
      <c r="C52" s="52">
        <v>1460</v>
      </c>
    </row>
    <row r="53" spans="1:3" ht="12" customHeight="1">
      <c r="A53" s="268" t="s">
        <v>99</v>
      </c>
      <c r="B53" s="7" t="s">
        <v>150</v>
      </c>
      <c r="C53" s="54">
        <v>350</v>
      </c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316039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505">
        <v>32.5</v>
      </c>
    </row>
    <row r="60" spans="1:3" ht="13.5" thickBot="1">
      <c r="A60" s="128" t="s">
        <v>162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&amp;R16.  melléklet a 13/2016.(IV.29.)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25">
      <selection activeCell="C41" sqref="C41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3.75" customHeight="1">
      <c r="A2" s="228" t="s">
        <v>160</v>
      </c>
      <c r="B2" s="199" t="s">
        <v>647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192361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24355</v>
      </c>
    </row>
    <row r="11" spans="1:3" s="215" customFormat="1" ht="12" customHeight="1">
      <c r="A11" s="268" t="s">
        <v>94</v>
      </c>
      <c r="B11" s="7" t="s">
        <v>219</v>
      </c>
      <c r="C11" s="160">
        <v>10560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151749</v>
      </c>
    </row>
    <row r="14" spans="1:3" s="215" customFormat="1" ht="12" customHeight="1">
      <c r="A14" s="268" t="s">
        <v>96</v>
      </c>
      <c r="B14" s="7" t="s">
        <v>342</v>
      </c>
      <c r="C14" s="160">
        <v>5697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6996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>
        <v>6996</v>
      </c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199357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3938</v>
      </c>
    </row>
    <row r="38" spans="1:3" s="215" customFormat="1" ht="12" customHeight="1">
      <c r="A38" s="269" t="s">
        <v>352</v>
      </c>
      <c r="B38" s="270" t="s">
        <v>176</v>
      </c>
      <c r="C38" s="52">
        <v>3938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203295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536310</v>
      </c>
    </row>
    <row r="46" spans="1:3" ht="12" customHeight="1">
      <c r="A46" s="268" t="s">
        <v>92</v>
      </c>
      <c r="B46" s="8" t="s">
        <v>46</v>
      </c>
      <c r="C46" s="52">
        <f>265923+7609</f>
        <v>273532</v>
      </c>
    </row>
    <row r="47" spans="1:3" ht="12" customHeight="1">
      <c r="A47" s="268" t="s">
        <v>93</v>
      </c>
      <c r="B47" s="7" t="s">
        <v>146</v>
      </c>
      <c r="C47" s="54">
        <f>74383+2054</f>
        <v>76437</v>
      </c>
    </row>
    <row r="48" spans="1:3" ht="12" customHeight="1">
      <c r="A48" s="268" t="s">
        <v>94</v>
      </c>
      <c r="B48" s="7" t="s">
        <v>121</v>
      </c>
      <c r="C48" s="54">
        <v>186341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9143</v>
      </c>
    </row>
    <row r="52" spans="1:3" s="277" customFormat="1" ht="12" customHeight="1">
      <c r="A52" s="268" t="s">
        <v>98</v>
      </c>
      <c r="B52" s="8" t="s">
        <v>166</v>
      </c>
      <c r="C52" s="52">
        <v>9143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545453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505">
        <v>145.8</v>
      </c>
    </row>
    <row r="60" spans="1:3" ht="13.5" thickBot="1">
      <c r="A60" s="128" t="s">
        <v>593</v>
      </c>
      <c r="B60" s="129"/>
      <c r="C60" s="82">
        <v>4</v>
      </c>
    </row>
    <row r="61" spans="1:3" ht="13.5" thickBot="1">
      <c r="A61" s="128" t="s">
        <v>595</v>
      </c>
      <c r="B61" s="129"/>
      <c r="C61" s="82">
        <v>32</v>
      </c>
    </row>
    <row r="62" spans="1:3" ht="13.5" thickBot="1">
      <c r="A62" s="646" t="s">
        <v>596</v>
      </c>
      <c r="B62" s="647"/>
      <c r="C62" s="8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 melléklet a 13/2016.(IV.29.)  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3" sqref="C53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5.25" customHeight="1">
      <c r="A2" s="228" t="s">
        <v>160</v>
      </c>
      <c r="B2" s="199" t="s">
        <v>647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3458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1750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1235</v>
      </c>
    </row>
    <row r="14" spans="1:3" s="215" customFormat="1" ht="12" customHeight="1">
      <c r="A14" s="268" t="s">
        <v>96</v>
      </c>
      <c r="B14" s="7" t="s">
        <v>342</v>
      </c>
      <c r="C14" s="160">
        <v>473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3458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3938</v>
      </c>
    </row>
    <row r="38" spans="1:3" s="215" customFormat="1" ht="12" customHeight="1">
      <c r="A38" s="269" t="s">
        <v>352</v>
      </c>
      <c r="B38" s="270" t="s">
        <v>176</v>
      </c>
      <c r="C38" s="52">
        <v>3938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7396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87043</v>
      </c>
    </row>
    <row r="46" spans="1:3" ht="12" customHeight="1">
      <c r="A46" s="268" t="s">
        <v>92</v>
      </c>
      <c r="B46" s="8" t="s">
        <v>46</v>
      </c>
      <c r="C46" s="52">
        <f>55122+643+1047</f>
        <v>56812</v>
      </c>
    </row>
    <row r="47" spans="1:3" ht="12" customHeight="1">
      <c r="A47" s="268" t="s">
        <v>93</v>
      </c>
      <c r="B47" s="7" t="s">
        <v>146</v>
      </c>
      <c r="C47" s="54">
        <f>14839+174+283</f>
        <v>15296</v>
      </c>
    </row>
    <row r="48" spans="1:3" ht="12" customHeight="1">
      <c r="A48" s="268" t="s">
        <v>94</v>
      </c>
      <c r="B48" s="7" t="s">
        <v>121</v>
      </c>
      <c r="C48" s="54">
        <v>14935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2596</v>
      </c>
    </row>
    <row r="52" spans="1:3" s="277" customFormat="1" ht="12" customHeight="1">
      <c r="A52" s="268" t="s">
        <v>98</v>
      </c>
      <c r="B52" s="8" t="s">
        <v>166</v>
      </c>
      <c r="C52" s="52">
        <v>2596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89639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505">
        <v>33.5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 melléklet a 13/2016.(IV.29.)  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2"/>
  <sheetViews>
    <sheetView workbookViewId="0" topLeftCell="A40">
      <selection activeCell="C47" sqref="C47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+CONCATENATE("9.3.2. melléklet a ……/",LEFT(#REF!,4),". (….) önkormányzati rendelethez")</f>
        <v>#REF!</v>
      </c>
    </row>
    <row r="2" spans="1:3" s="273" customFormat="1" ht="34.5" customHeight="1">
      <c r="A2" s="228" t="s">
        <v>160</v>
      </c>
      <c r="B2" s="199" t="s">
        <v>647</v>
      </c>
      <c r="C2" s="213" t="s">
        <v>59</v>
      </c>
    </row>
    <row r="3" spans="1:3" s="273" customFormat="1" ht="24.75" thickBot="1">
      <c r="A3" s="266" t="s">
        <v>159</v>
      </c>
      <c r="B3" s="200" t="s">
        <v>360</v>
      </c>
      <c r="C3" s="214" t="s">
        <v>59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188903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22605</v>
      </c>
    </row>
    <row r="11" spans="1:3" s="215" customFormat="1" ht="12" customHeight="1">
      <c r="A11" s="268" t="s">
        <v>94</v>
      </c>
      <c r="B11" s="7" t="s">
        <v>219</v>
      </c>
      <c r="C11" s="160">
        <v>10560</v>
      </c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150514</v>
      </c>
    </row>
    <row r="14" spans="1:3" s="215" customFormat="1" ht="12" customHeight="1">
      <c r="A14" s="268" t="s">
        <v>96</v>
      </c>
      <c r="B14" s="7" t="s">
        <v>342</v>
      </c>
      <c r="C14" s="160">
        <v>5224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6996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>
        <v>6996</v>
      </c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195899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0</v>
      </c>
    </row>
    <row r="38" spans="1:3" s="215" customFormat="1" ht="12" customHeight="1">
      <c r="A38" s="269" t="s">
        <v>352</v>
      </c>
      <c r="B38" s="270" t="s">
        <v>176</v>
      </c>
      <c r="C38" s="52"/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195899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449267</v>
      </c>
    </row>
    <row r="46" spans="1:3" ht="12" customHeight="1">
      <c r="A46" s="268" t="s">
        <v>92</v>
      </c>
      <c r="B46" s="8" t="s">
        <v>46</v>
      </c>
      <c r="C46" s="52">
        <f>210801+2928+2991</f>
        <v>216720</v>
      </c>
    </row>
    <row r="47" spans="1:3" ht="12" customHeight="1">
      <c r="A47" s="268" t="s">
        <v>93</v>
      </c>
      <c r="B47" s="7" t="s">
        <v>146</v>
      </c>
      <c r="C47" s="54">
        <f>59544+790+807</f>
        <v>61141</v>
      </c>
    </row>
    <row r="48" spans="1:3" ht="12" customHeight="1">
      <c r="A48" s="268" t="s">
        <v>94</v>
      </c>
      <c r="B48" s="7" t="s">
        <v>121</v>
      </c>
      <c r="C48" s="54">
        <v>171406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6547</v>
      </c>
    </row>
    <row r="52" spans="1:3" s="277" customFormat="1" ht="12" customHeight="1">
      <c r="A52" s="268" t="s">
        <v>98</v>
      </c>
      <c r="B52" s="8" t="s">
        <v>166</v>
      </c>
      <c r="C52" s="52">
        <v>6547</v>
      </c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455814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505">
        <v>112.3</v>
      </c>
    </row>
    <row r="60" spans="1:3" ht="13.5" thickBot="1">
      <c r="A60" s="128" t="s">
        <v>593</v>
      </c>
      <c r="B60" s="129"/>
      <c r="C60" s="82">
        <v>4</v>
      </c>
    </row>
    <row r="61" spans="1:3" ht="13.5" thickBot="1">
      <c r="A61" s="128" t="s">
        <v>595</v>
      </c>
      <c r="B61" s="129"/>
      <c r="C61" s="82">
        <v>32</v>
      </c>
    </row>
    <row r="62" spans="1:3" ht="13.5" thickBot="1">
      <c r="A62" s="646" t="s">
        <v>596</v>
      </c>
      <c r="B62" s="647"/>
      <c r="C62" s="82">
        <v>5</v>
      </c>
    </row>
  </sheetData>
  <sheetProtection formatCells="0"/>
  <mergeCells count="1">
    <mergeCell ref="A62:B6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&amp;R19.  melléklet a 13/2016.(IV.29.) 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7">
    <tabColor rgb="FF92D050"/>
  </sheetPr>
  <dimension ref="A1:I159"/>
  <sheetViews>
    <sheetView zoomScaleSheetLayoutView="100" workbookViewId="0" topLeftCell="A129">
      <selection activeCell="C112" sqref="C112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35" t="s">
        <v>12</v>
      </c>
      <c r="B1" s="635"/>
      <c r="C1" s="635"/>
    </row>
    <row r="2" spans="1:3" ht="15.75" customHeight="1" thickBot="1">
      <c r="A2" s="634" t="s">
        <v>125</v>
      </c>
      <c r="B2" s="634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629</v>
      </c>
    </row>
    <row r="4" spans="1:3" s="236" customFormat="1" ht="12" customHeight="1" thickBot="1">
      <c r="A4" s="230" t="s">
        <v>484</v>
      </c>
      <c r="B4" s="231" t="s">
        <v>485</v>
      </c>
      <c r="C4" s="232" t="s">
        <v>486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1094819</v>
      </c>
    </row>
    <row r="6" spans="1:3" s="237" customFormat="1" ht="12" customHeight="1">
      <c r="A6" s="14" t="s">
        <v>92</v>
      </c>
      <c r="B6" s="238" t="s">
        <v>189</v>
      </c>
      <c r="C6" s="278">
        <v>231988</v>
      </c>
    </row>
    <row r="7" spans="1:3" s="237" customFormat="1" ht="12" customHeight="1">
      <c r="A7" s="13" t="s">
        <v>93</v>
      </c>
      <c r="B7" s="239" t="s">
        <v>190</v>
      </c>
      <c r="C7" s="149">
        <v>217885</v>
      </c>
    </row>
    <row r="8" spans="1:3" s="237" customFormat="1" ht="12" customHeight="1">
      <c r="A8" s="13" t="s">
        <v>94</v>
      </c>
      <c r="B8" s="239" t="s">
        <v>644</v>
      </c>
      <c r="C8" s="610">
        <v>526073</v>
      </c>
    </row>
    <row r="9" spans="1:3" s="237" customFormat="1" ht="12" customHeight="1">
      <c r="A9" s="13" t="s">
        <v>95</v>
      </c>
      <c r="B9" s="239" t="s">
        <v>192</v>
      </c>
      <c r="C9" s="149">
        <v>25905</v>
      </c>
    </row>
    <row r="10" spans="1:3" s="237" customFormat="1" ht="12" customHeight="1">
      <c r="A10" s="13" t="s">
        <v>122</v>
      </c>
      <c r="B10" s="141" t="s">
        <v>487</v>
      </c>
      <c r="C10" s="610">
        <v>92968</v>
      </c>
    </row>
    <row r="11" spans="1:3" s="237" customFormat="1" ht="12" customHeight="1" thickBot="1">
      <c r="A11" s="15" t="s">
        <v>96</v>
      </c>
      <c r="B11" s="142" t="s">
        <v>488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423291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610">
        <v>423291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15485</v>
      </c>
    </row>
    <row r="20" spans="1:3" s="237" customFormat="1" ht="12" customHeight="1">
      <c r="A20" s="14" t="s">
        <v>81</v>
      </c>
      <c r="B20" s="238" t="s">
        <v>199</v>
      </c>
      <c r="C20" s="508"/>
    </row>
    <row r="21" spans="1:3" s="237" customFormat="1" ht="12" customHeight="1">
      <c r="A21" s="13" t="s">
        <v>82</v>
      </c>
      <c r="B21" s="239" t="s">
        <v>200</v>
      </c>
      <c r="C21" s="149"/>
    </row>
    <row r="22" spans="1:3" s="237" customFormat="1" ht="12" customHeight="1">
      <c r="A22" s="13" t="s">
        <v>83</v>
      </c>
      <c r="B22" s="239" t="s">
        <v>366</v>
      </c>
      <c r="C22" s="149"/>
    </row>
    <row r="23" spans="1:3" s="237" customFormat="1" ht="12" customHeight="1">
      <c r="A23" s="13" t="s">
        <v>84</v>
      </c>
      <c r="B23" s="239" t="s">
        <v>367</v>
      </c>
      <c r="C23" s="149"/>
    </row>
    <row r="24" spans="1:3" s="237" customFormat="1" ht="12" customHeight="1">
      <c r="A24" s="13" t="s">
        <v>134</v>
      </c>
      <c r="B24" s="239" t="s">
        <v>201</v>
      </c>
      <c r="C24" s="610">
        <v>15485</v>
      </c>
    </row>
    <row r="25" spans="1:3" s="237" customFormat="1" ht="12" customHeight="1" thickBot="1">
      <c r="A25" s="15" t="s">
        <v>135</v>
      </c>
      <c r="B25" s="240" t="s">
        <v>202</v>
      </c>
      <c r="C25" s="148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303760</v>
      </c>
    </row>
    <row r="27" spans="1:3" s="237" customFormat="1" ht="12" customHeight="1">
      <c r="A27" s="14" t="s">
        <v>204</v>
      </c>
      <c r="B27" s="238" t="s">
        <v>489</v>
      </c>
      <c r="C27" s="233">
        <f>SUM(C28:C30)</f>
        <v>263940</v>
      </c>
    </row>
    <row r="28" spans="1:3" s="237" customFormat="1" ht="12" customHeight="1">
      <c r="A28" s="13" t="s">
        <v>205</v>
      </c>
      <c r="B28" s="239" t="s">
        <v>210</v>
      </c>
      <c r="C28" s="146">
        <v>72800</v>
      </c>
    </row>
    <row r="29" spans="1:3" s="237" customFormat="1" ht="12" customHeight="1">
      <c r="A29" s="13" t="s">
        <v>206</v>
      </c>
      <c r="B29" s="239" t="s">
        <v>592</v>
      </c>
      <c r="C29" s="146">
        <v>191000</v>
      </c>
    </row>
    <row r="30" spans="1:3" s="237" customFormat="1" ht="12" customHeight="1">
      <c r="A30" s="13" t="s">
        <v>490</v>
      </c>
      <c r="B30" s="239" t="s">
        <v>589</v>
      </c>
      <c r="C30" s="149">
        <v>140</v>
      </c>
    </row>
    <row r="31" spans="1:3" s="237" customFormat="1" ht="12" customHeight="1">
      <c r="A31" s="13" t="s">
        <v>207</v>
      </c>
      <c r="B31" s="239" t="s">
        <v>212</v>
      </c>
      <c r="C31" s="149">
        <v>26200</v>
      </c>
    </row>
    <row r="32" spans="1:3" s="237" customFormat="1" ht="12" customHeight="1">
      <c r="A32" s="13" t="s">
        <v>208</v>
      </c>
      <c r="B32" s="239" t="s">
        <v>213</v>
      </c>
      <c r="C32" s="149">
        <v>5620</v>
      </c>
    </row>
    <row r="33" spans="1:3" s="237" customFormat="1" ht="12" customHeight="1" thickBot="1">
      <c r="A33" s="15" t="s">
        <v>209</v>
      </c>
      <c r="B33" s="240" t="s">
        <v>214</v>
      </c>
      <c r="C33" s="227">
        <v>8000</v>
      </c>
    </row>
    <row r="34" spans="1:3" s="237" customFormat="1" ht="12" customHeight="1" thickBot="1">
      <c r="A34" s="19" t="s">
        <v>19</v>
      </c>
      <c r="B34" s="20" t="s">
        <v>492</v>
      </c>
      <c r="C34" s="145">
        <f>SUM(C35:C45)</f>
        <v>217798</v>
      </c>
    </row>
    <row r="35" spans="1:3" s="237" customFormat="1" ht="12" customHeight="1">
      <c r="A35" s="14" t="s">
        <v>85</v>
      </c>
      <c r="B35" s="238" t="s">
        <v>217</v>
      </c>
      <c r="C35" s="278">
        <v>4050</v>
      </c>
    </row>
    <row r="36" spans="1:3" s="237" customFormat="1" ht="12" customHeight="1">
      <c r="A36" s="13" t="s">
        <v>86</v>
      </c>
      <c r="B36" s="239" t="s">
        <v>218</v>
      </c>
      <c r="C36" s="149">
        <v>48120</v>
      </c>
    </row>
    <row r="37" spans="1:3" s="237" customFormat="1" ht="12" customHeight="1">
      <c r="A37" s="13" t="s">
        <v>87</v>
      </c>
      <c r="B37" s="239" t="s">
        <v>219</v>
      </c>
      <c r="C37" s="149">
        <v>82960</v>
      </c>
    </row>
    <row r="38" spans="1:3" s="237" customFormat="1" ht="12" customHeight="1">
      <c r="A38" s="13" t="s">
        <v>138</v>
      </c>
      <c r="B38" s="239" t="s">
        <v>220</v>
      </c>
      <c r="C38" s="610">
        <v>376</v>
      </c>
    </row>
    <row r="39" spans="1:3" s="237" customFormat="1" ht="12" customHeight="1">
      <c r="A39" s="13" t="s">
        <v>139</v>
      </c>
      <c r="B39" s="239" t="s">
        <v>221</v>
      </c>
      <c r="C39" s="149">
        <v>24761</v>
      </c>
    </row>
    <row r="40" spans="1:3" s="237" customFormat="1" ht="12" customHeight="1">
      <c r="A40" s="13" t="s">
        <v>140</v>
      </c>
      <c r="B40" s="239" t="s">
        <v>222</v>
      </c>
      <c r="C40" s="149">
        <v>34297</v>
      </c>
    </row>
    <row r="41" spans="1:3" s="237" customFormat="1" ht="12" customHeight="1">
      <c r="A41" s="13" t="s">
        <v>141</v>
      </c>
      <c r="B41" s="239" t="s">
        <v>223</v>
      </c>
      <c r="C41" s="149">
        <v>22424</v>
      </c>
    </row>
    <row r="42" spans="1:3" s="237" customFormat="1" ht="12" customHeight="1">
      <c r="A42" s="13" t="s">
        <v>142</v>
      </c>
      <c r="B42" s="239" t="s">
        <v>645</v>
      </c>
      <c r="C42" s="149">
        <v>10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493</v>
      </c>
      <c r="C44" s="227"/>
    </row>
    <row r="45" spans="1:3" s="237" customFormat="1" ht="12" customHeight="1" thickBot="1">
      <c r="A45" s="15" t="s">
        <v>494</v>
      </c>
      <c r="B45" s="142" t="s">
        <v>226</v>
      </c>
      <c r="C45" s="578">
        <v>800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2774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>
        <v>2774</v>
      </c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14937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1000</v>
      </c>
    </row>
    <row r="55" spans="1:3" s="237" customFormat="1" ht="12" customHeight="1">
      <c r="A55" s="13" t="s">
        <v>240</v>
      </c>
      <c r="B55" s="239" t="s">
        <v>238</v>
      </c>
      <c r="C55" s="610">
        <v>13937</v>
      </c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483" t="s">
        <v>495</v>
      </c>
      <c r="B62" s="20" t="s">
        <v>247</v>
      </c>
      <c r="C62" s="150">
        <f>+C5+C12+C19+C26+C34+C46+C52+C57</f>
        <v>2072864</v>
      </c>
    </row>
    <row r="63" spans="1:3" s="237" customFormat="1" ht="12" customHeight="1" thickBot="1">
      <c r="A63" s="484" t="s">
        <v>248</v>
      </c>
      <c r="B63" s="140" t="s">
        <v>249</v>
      </c>
      <c r="C63" s="145">
        <f>SUM(C64:C66)</f>
        <v>0</v>
      </c>
    </row>
    <row r="64" spans="1:3" s="237" customFormat="1" ht="12" customHeight="1">
      <c r="A64" s="14" t="s">
        <v>280</v>
      </c>
      <c r="B64" s="238" t="s">
        <v>250</v>
      </c>
      <c r="C64" s="149"/>
    </row>
    <row r="65" spans="1:3" s="237" customFormat="1" ht="12" customHeight="1">
      <c r="A65" s="13" t="s">
        <v>289</v>
      </c>
      <c r="B65" s="239" t="s">
        <v>251</v>
      </c>
      <c r="C65" s="149"/>
    </row>
    <row r="66" spans="1:3" s="237" customFormat="1" ht="12" customHeight="1" thickBot="1">
      <c r="A66" s="15" t="s">
        <v>290</v>
      </c>
      <c r="B66" s="485" t="s">
        <v>496</v>
      </c>
      <c r="C66" s="149"/>
    </row>
    <row r="67" spans="1:3" s="237" customFormat="1" ht="12" customHeight="1" thickBot="1">
      <c r="A67" s="484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484" t="s">
        <v>259</v>
      </c>
      <c r="B72" s="140" t="s">
        <v>260</v>
      </c>
      <c r="C72" s="145">
        <f>SUM(C73:C74)</f>
        <v>262473</v>
      </c>
    </row>
    <row r="73" spans="1:3" s="237" customFormat="1" ht="12" customHeight="1">
      <c r="A73" s="14" t="s">
        <v>283</v>
      </c>
      <c r="B73" s="238" t="s">
        <v>261</v>
      </c>
      <c r="C73" s="149">
        <v>262473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484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484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484" t="s">
        <v>277</v>
      </c>
      <c r="B84" s="140" t="s">
        <v>497</v>
      </c>
      <c r="C84" s="279"/>
    </row>
    <row r="85" spans="1:3" s="237" customFormat="1" ht="13.5" customHeight="1" thickBot="1">
      <c r="A85" s="484" t="s">
        <v>279</v>
      </c>
      <c r="B85" s="140" t="s">
        <v>278</v>
      </c>
      <c r="C85" s="279"/>
    </row>
    <row r="86" spans="1:3" s="237" customFormat="1" ht="15.75" customHeight="1" thickBot="1">
      <c r="A86" s="484" t="s">
        <v>291</v>
      </c>
      <c r="B86" s="245" t="s">
        <v>498</v>
      </c>
      <c r="C86" s="150">
        <f>+C63+C67+C72+C75+C79+C85+C84</f>
        <v>262473</v>
      </c>
    </row>
    <row r="87" spans="1:3" s="237" customFormat="1" ht="16.5" customHeight="1" thickBot="1">
      <c r="A87" s="486" t="s">
        <v>499</v>
      </c>
      <c r="B87" s="246" t="s">
        <v>500</v>
      </c>
      <c r="C87" s="150">
        <f>+C62+C86</f>
        <v>2335337</v>
      </c>
    </row>
    <row r="88" spans="1:3" s="237" customFormat="1" ht="83.25" customHeight="1">
      <c r="A88" s="4"/>
      <c r="B88" s="5"/>
      <c r="C88" s="151"/>
    </row>
    <row r="89" spans="1:3" ht="16.5" customHeight="1">
      <c r="A89" s="635" t="s">
        <v>44</v>
      </c>
      <c r="B89" s="635"/>
      <c r="C89" s="635"/>
    </row>
    <row r="90" spans="1:3" s="247" customFormat="1" ht="16.5" customHeight="1" thickBot="1">
      <c r="A90" s="636" t="s">
        <v>126</v>
      </c>
      <c r="B90" s="636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484</v>
      </c>
      <c r="B92" s="33" t="s">
        <v>485</v>
      </c>
      <c r="C92" s="34" t="s">
        <v>486</v>
      </c>
    </row>
    <row r="93" spans="1:3" ht="12" customHeight="1" thickBot="1">
      <c r="A93" s="21" t="s">
        <v>15</v>
      </c>
      <c r="B93" s="26" t="s">
        <v>538</v>
      </c>
      <c r="C93" s="144">
        <f>C94+C95+C96+C97+C98+C111</f>
        <v>1836769</v>
      </c>
    </row>
    <row r="94" spans="1:3" ht="12" customHeight="1">
      <c r="A94" s="16" t="s">
        <v>92</v>
      </c>
      <c r="B94" s="9" t="s">
        <v>46</v>
      </c>
      <c r="C94" s="616">
        <v>798242</v>
      </c>
    </row>
    <row r="95" spans="1:3" ht="12" customHeight="1">
      <c r="A95" s="13" t="s">
        <v>93</v>
      </c>
      <c r="B95" s="7" t="s">
        <v>146</v>
      </c>
      <c r="C95" s="610">
        <v>162218</v>
      </c>
    </row>
    <row r="96" spans="1:3" ht="12" customHeight="1">
      <c r="A96" s="13" t="s">
        <v>94</v>
      </c>
      <c r="B96" s="7" t="s">
        <v>121</v>
      </c>
      <c r="C96" s="507">
        <v>592151</v>
      </c>
    </row>
    <row r="97" spans="1:3" ht="12" customHeight="1">
      <c r="A97" s="13" t="s">
        <v>95</v>
      </c>
      <c r="B97" s="10" t="s">
        <v>147</v>
      </c>
      <c r="C97" s="227">
        <v>76140</v>
      </c>
    </row>
    <row r="98" spans="1:3" ht="12" customHeight="1">
      <c r="A98" s="13" t="s">
        <v>106</v>
      </c>
      <c r="B98" s="18" t="s">
        <v>148</v>
      </c>
      <c r="C98" s="227">
        <v>136797</v>
      </c>
    </row>
    <row r="99" spans="1:3" ht="12" customHeight="1">
      <c r="A99" s="13" t="s">
        <v>96</v>
      </c>
      <c r="B99" s="7" t="s">
        <v>501</v>
      </c>
      <c r="C99" s="227">
        <v>6599</v>
      </c>
    </row>
    <row r="100" spans="1:3" ht="12" customHeight="1">
      <c r="A100" s="13" t="s">
        <v>97</v>
      </c>
      <c r="B100" s="90" t="s">
        <v>502</v>
      </c>
      <c r="C100" s="227"/>
    </row>
    <row r="101" spans="1:3" ht="12" customHeight="1">
      <c r="A101" s="13" t="s">
        <v>107</v>
      </c>
      <c r="B101" s="90" t="s">
        <v>503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104040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504</v>
      </c>
      <c r="B109" s="90" t="s">
        <v>301</v>
      </c>
      <c r="C109" s="227"/>
    </row>
    <row r="110" spans="1:3" ht="12" customHeight="1">
      <c r="A110" s="15" t="s">
        <v>505</v>
      </c>
      <c r="B110" s="90" t="s">
        <v>302</v>
      </c>
      <c r="C110" s="227">
        <v>26158</v>
      </c>
    </row>
    <row r="111" spans="1:3" ht="12" customHeight="1">
      <c r="A111" s="13" t="s">
        <v>506</v>
      </c>
      <c r="B111" s="10" t="s">
        <v>47</v>
      </c>
      <c r="C111" s="149">
        <f>SUM(C112:C113)</f>
        <v>71221</v>
      </c>
    </row>
    <row r="112" spans="1:3" ht="12" customHeight="1">
      <c r="A112" s="13" t="s">
        <v>507</v>
      </c>
      <c r="B112" s="7" t="s">
        <v>508</v>
      </c>
      <c r="C112" s="610">
        <v>9713</v>
      </c>
    </row>
    <row r="113" spans="1:3" ht="12" customHeight="1" thickBot="1">
      <c r="A113" s="17" t="s">
        <v>509</v>
      </c>
      <c r="B113" s="487" t="s">
        <v>510</v>
      </c>
      <c r="C113" s="611">
        <v>61508</v>
      </c>
    </row>
    <row r="114" spans="1:3" ht="12" customHeight="1" thickBot="1">
      <c r="A114" s="488" t="s">
        <v>16</v>
      </c>
      <c r="B114" s="489" t="s">
        <v>303</v>
      </c>
      <c r="C114" s="490">
        <f>+C115+C117+C119</f>
        <v>99082</v>
      </c>
    </row>
    <row r="115" spans="1:3" ht="12" customHeight="1">
      <c r="A115" s="14" t="s">
        <v>98</v>
      </c>
      <c r="B115" s="7" t="s">
        <v>166</v>
      </c>
      <c r="C115" s="508">
        <v>55790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>
        <v>32947</v>
      </c>
    </row>
    <row r="118" spans="1:3" ht="12" customHeight="1">
      <c r="A118" s="14" t="s">
        <v>101</v>
      </c>
      <c r="B118" s="11" t="s">
        <v>308</v>
      </c>
      <c r="C118" s="511"/>
    </row>
    <row r="119" spans="1:3" ht="12" customHeight="1">
      <c r="A119" s="14" t="s">
        <v>102</v>
      </c>
      <c r="B119" s="142" t="s">
        <v>169</v>
      </c>
      <c r="C119" s="564">
        <v>10345</v>
      </c>
    </row>
    <row r="120" spans="1:3" ht="12" customHeight="1">
      <c r="A120" s="14" t="s">
        <v>111</v>
      </c>
      <c r="B120" s="141" t="s">
        <v>370</v>
      </c>
      <c r="C120" s="132"/>
    </row>
    <row r="121" spans="1:3" ht="12" customHeight="1">
      <c r="A121" s="14" t="s">
        <v>113</v>
      </c>
      <c r="B121" s="234" t="s">
        <v>313</v>
      </c>
      <c r="C121" s="132"/>
    </row>
    <row r="122" spans="1:3" ht="15.75">
      <c r="A122" s="14" t="s">
        <v>151</v>
      </c>
      <c r="B122" s="89" t="s">
        <v>296</v>
      </c>
      <c r="C122" s="132"/>
    </row>
    <row r="123" spans="1:3" ht="12" customHeight="1">
      <c r="A123" s="14" t="s">
        <v>152</v>
      </c>
      <c r="B123" s="89" t="s">
        <v>312</v>
      </c>
      <c r="C123" s="132"/>
    </row>
    <row r="124" spans="1:3" ht="12" customHeight="1">
      <c r="A124" s="14" t="s">
        <v>153</v>
      </c>
      <c r="B124" s="89" t="s">
        <v>311</v>
      </c>
      <c r="C124" s="132"/>
    </row>
    <row r="125" spans="1:3" ht="12" customHeight="1">
      <c r="A125" s="14" t="s">
        <v>304</v>
      </c>
      <c r="B125" s="89" t="s">
        <v>299</v>
      </c>
      <c r="C125" s="132"/>
    </row>
    <row r="126" spans="1:3" ht="12" customHeight="1">
      <c r="A126" s="14" t="s">
        <v>305</v>
      </c>
      <c r="B126" s="89" t="s">
        <v>310</v>
      </c>
      <c r="C126" s="132"/>
    </row>
    <row r="127" spans="1:3" ht="16.5" thickBot="1">
      <c r="A127" s="12" t="s">
        <v>306</v>
      </c>
      <c r="B127" s="89" t="s">
        <v>309</v>
      </c>
      <c r="C127" s="617">
        <v>10345</v>
      </c>
    </row>
    <row r="128" spans="1:3" ht="12" customHeight="1" thickBot="1">
      <c r="A128" s="19" t="s">
        <v>17</v>
      </c>
      <c r="B128" s="84" t="s">
        <v>511</v>
      </c>
      <c r="C128" s="145">
        <f>+C93+C114</f>
        <v>1935851</v>
      </c>
    </row>
    <row r="129" spans="1:3" ht="12" customHeight="1" thickBot="1">
      <c r="A129" s="19" t="s">
        <v>18</v>
      </c>
      <c r="B129" s="84" t="s">
        <v>512</v>
      </c>
      <c r="C129" s="145">
        <f>+C130+C131+C132</f>
        <v>0</v>
      </c>
    </row>
    <row r="130" spans="1:3" ht="12" customHeight="1">
      <c r="A130" s="14" t="s">
        <v>204</v>
      </c>
      <c r="B130" s="11" t="s">
        <v>513</v>
      </c>
      <c r="C130" s="511"/>
    </row>
    <row r="131" spans="1:3" ht="12" customHeight="1">
      <c r="A131" s="14" t="s">
        <v>207</v>
      </c>
      <c r="B131" s="11" t="s">
        <v>514</v>
      </c>
      <c r="C131" s="132"/>
    </row>
    <row r="132" spans="1:3" ht="12" customHeight="1" thickBot="1">
      <c r="A132" s="12" t="s">
        <v>208</v>
      </c>
      <c r="B132" s="11" t="s">
        <v>515</v>
      </c>
      <c r="C132" s="132"/>
    </row>
    <row r="133" spans="1:3" ht="12" customHeight="1" thickBot="1">
      <c r="A133" s="19" t="s">
        <v>19</v>
      </c>
      <c r="B133" s="84" t="s">
        <v>516</v>
      </c>
      <c r="C133" s="145">
        <f>SUM(C134:C139)</f>
        <v>0</v>
      </c>
    </row>
    <row r="134" spans="1:3" ht="12" customHeight="1">
      <c r="A134" s="14" t="s">
        <v>85</v>
      </c>
      <c r="B134" s="8" t="s">
        <v>517</v>
      </c>
      <c r="C134" s="132"/>
    </row>
    <row r="135" spans="1:3" ht="12" customHeight="1">
      <c r="A135" s="14" t="s">
        <v>86</v>
      </c>
      <c r="B135" s="8" t="s">
        <v>518</v>
      </c>
      <c r="C135" s="132"/>
    </row>
    <row r="136" spans="1:3" ht="12" customHeight="1">
      <c r="A136" s="14" t="s">
        <v>87</v>
      </c>
      <c r="B136" s="8" t="s">
        <v>519</v>
      </c>
      <c r="C136" s="132"/>
    </row>
    <row r="137" spans="1:3" ht="12" customHeight="1">
      <c r="A137" s="14" t="s">
        <v>138</v>
      </c>
      <c r="B137" s="8" t="s">
        <v>520</v>
      </c>
      <c r="C137" s="132"/>
    </row>
    <row r="138" spans="1:3" ht="12" customHeight="1">
      <c r="A138" s="14" t="s">
        <v>139</v>
      </c>
      <c r="B138" s="8" t="s">
        <v>521</v>
      </c>
      <c r="C138" s="132"/>
    </row>
    <row r="139" spans="1:3" ht="12" customHeight="1" thickBot="1">
      <c r="A139" s="12" t="s">
        <v>140</v>
      </c>
      <c r="B139" s="8" t="s">
        <v>522</v>
      </c>
      <c r="C139" s="132"/>
    </row>
    <row r="140" spans="1:3" ht="12" customHeight="1" thickBot="1">
      <c r="A140" s="19" t="s">
        <v>20</v>
      </c>
      <c r="B140" s="84" t="s">
        <v>523</v>
      </c>
      <c r="C140" s="150">
        <f>+C141+C142+C143+C144</f>
        <v>33302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>
        <v>33302</v>
      </c>
    </row>
    <row r="143" spans="1:3" ht="12" customHeight="1">
      <c r="A143" s="14" t="s">
        <v>228</v>
      </c>
      <c r="B143" s="8" t="s">
        <v>524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525</v>
      </c>
      <c r="C145" s="153">
        <f>SUM(C146:C150)</f>
        <v>0</v>
      </c>
    </row>
    <row r="146" spans="1:3" ht="12" customHeight="1">
      <c r="A146" s="14" t="s">
        <v>90</v>
      </c>
      <c r="B146" s="8" t="s">
        <v>526</v>
      </c>
      <c r="C146" s="132"/>
    </row>
    <row r="147" spans="1:3" ht="12" customHeight="1">
      <c r="A147" s="14" t="s">
        <v>91</v>
      </c>
      <c r="B147" s="8" t="s">
        <v>527</v>
      </c>
      <c r="C147" s="132"/>
    </row>
    <row r="148" spans="1:3" ht="12" customHeight="1">
      <c r="A148" s="14" t="s">
        <v>240</v>
      </c>
      <c r="B148" s="8" t="s">
        <v>528</v>
      </c>
      <c r="C148" s="132"/>
    </row>
    <row r="149" spans="1:3" ht="12" customHeight="1">
      <c r="A149" s="14" t="s">
        <v>241</v>
      </c>
      <c r="B149" s="8" t="s">
        <v>529</v>
      </c>
      <c r="C149" s="132"/>
    </row>
    <row r="150" spans="1:3" ht="12" customHeight="1" thickBot="1">
      <c r="A150" s="14" t="s">
        <v>530</v>
      </c>
      <c r="B150" s="8" t="s">
        <v>531</v>
      </c>
      <c r="C150" s="132"/>
    </row>
    <row r="151" spans="1:3" ht="12" customHeight="1" thickBot="1">
      <c r="A151" s="19" t="s">
        <v>22</v>
      </c>
      <c r="B151" s="84" t="s">
        <v>532</v>
      </c>
      <c r="C151" s="491"/>
    </row>
    <row r="152" spans="1:3" ht="12" customHeight="1" thickBot="1">
      <c r="A152" s="19" t="s">
        <v>23</v>
      </c>
      <c r="B152" s="84" t="s">
        <v>533</v>
      </c>
      <c r="C152" s="491"/>
    </row>
    <row r="153" spans="1:9" ht="15" customHeight="1" thickBot="1">
      <c r="A153" s="19" t="s">
        <v>24</v>
      </c>
      <c r="B153" s="84" t="s">
        <v>534</v>
      </c>
      <c r="C153" s="248">
        <f>+C129+C133+C140+C145+C151+C152</f>
        <v>33302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535</v>
      </c>
      <c r="C154" s="248">
        <f>+C128+C153</f>
        <v>1969153</v>
      </c>
    </row>
    <row r="155" ht="7.5" customHeight="1"/>
    <row r="156" spans="1:3" ht="15.75">
      <c r="A156" s="637" t="s">
        <v>316</v>
      </c>
      <c r="B156" s="637"/>
      <c r="C156" s="637"/>
    </row>
    <row r="157" spans="1:3" ht="15" customHeight="1" thickBot="1">
      <c r="A157" s="634" t="s">
        <v>127</v>
      </c>
      <c r="B157" s="634"/>
      <c r="C157" s="154" t="s">
        <v>167</v>
      </c>
    </row>
    <row r="158" spans="1:4" ht="13.5" customHeight="1" thickBot="1">
      <c r="A158" s="19">
        <v>1</v>
      </c>
      <c r="B158" s="25" t="s">
        <v>536</v>
      </c>
      <c r="C158" s="145">
        <f>+C62-C128</f>
        <v>137013</v>
      </c>
      <c r="D158" s="251"/>
    </row>
    <row r="159" spans="1:3" ht="27.75" customHeight="1" thickBot="1">
      <c r="A159" s="19" t="s">
        <v>16</v>
      </c>
      <c r="B159" s="25" t="s">
        <v>537</v>
      </c>
      <c r="C159" s="145">
        <f>+C86-C153</f>
        <v>229171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KÖTELEZŐ FELADATAINAK MÉRLEGE &amp;R&amp;"Times New Roman CE,Félkövér dőlt"&amp;11 2. melléklet a 13/2016.(IV.29.)  önkormányzati rendelethez</oddHeader>
  </headerFooter>
  <rowBreaks count="1" manualBreakCount="1">
    <brk id="88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7">
      <selection activeCell="C51" sqref="C51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582</v>
      </c>
      <c r="C2" s="213" t="s">
        <v>59</v>
      </c>
    </row>
    <row r="3" spans="1:3" s="273" customFormat="1" ht="24.75" thickBot="1">
      <c r="A3" s="266" t="s">
        <v>159</v>
      </c>
      <c r="B3" s="200" t="s">
        <v>341</v>
      </c>
      <c r="C3" s="214" t="s">
        <v>50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4533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1720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1919</v>
      </c>
    </row>
    <row r="14" spans="1:3" s="215" customFormat="1" ht="12" customHeight="1">
      <c r="A14" s="268" t="s">
        <v>96</v>
      </c>
      <c r="B14" s="7" t="s">
        <v>342</v>
      </c>
      <c r="C14" s="160">
        <v>894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4533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312</v>
      </c>
    </row>
    <row r="38" spans="1:3" s="215" customFormat="1" ht="12" customHeight="1">
      <c r="A38" s="269" t="s">
        <v>352</v>
      </c>
      <c r="B38" s="270" t="s">
        <v>176</v>
      </c>
      <c r="C38" s="52">
        <v>312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4845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59115</v>
      </c>
    </row>
    <row r="46" spans="1:3" ht="12" customHeight="1">
      <c r="A46" s="268" t="s">
        <v>92</v>
      </c>
      <c r="B46" s="8" t="s">
        <v>46</v>
      </c>
      <c r="C46" s="52">
        <f>32245+2361+1299</f>
        <v>35905</v>
      </c>
    </row>
    <row r="47" spans="1:3" ht="12" customHeight="1">
      <c r="A47" s="268" t="s">
        <v>93</v>
      </c>
      <c r="B47" s="7" t="s">
        <v>146</v>
      </c>
      <c r="C47" s="54">
        <f>8582+637+350</f>
        <v>9569</v>
      </c>
    </row>
    <row r="48" spans="1:3" ht="12" customHeight="1">
      <c r="A48" s="268" t="s">
        <v>94</v>
      </c>
      <c r="B48" s="7" t="s">
        <v>121</v>
      </c>
      <c r="C48" s="54">
        <f>13143+498</f>
        <v>13641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0</v>
      </c>
    </row>
    <row r="52" spans="1:3" s="277" customFormat="1" ht="12" customHeight="1">
      <c r="A52" s="268" t="s">
        <v>98</v>
      </c>
      <c r="B52" s="8" t="s">
        <v>166</v>
      </c>
      <c r="C52" s="52"/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59115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82">
        <v>19</v>
      </c>
    </row>
    <row r="60" spans="1:3" ht="13.5" thickBot="1">
      <c r="A60" s="128" t="s">
        <v>162</v>
      </c>
      <c r="B60" s="129"/>
      <c r="C60" s="8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13/2016.(IV.29.) 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workbookViewId="0" topLeftCell="A33">
      <selection activeCell="C49" sqref="C49"/>
    </sheetView>
  </sheetViews>
  <sheetFormatPr defaultColWidth="9.00390625" defaultRowHeight="12.75"/>
  <cols>
    <col min="1" max="1" width="13.875" style="126" customWidth="1"/>
    <col min="2" max="2" width="79.125" style="127" customWidth="1"/>
    <col min="3" max="3" width="25.00390625" style="127" customWidth="1"/>
    <col min="4" max="16384" width="9.375" style="127" customWidth="1"/>
  </cols>
  <sheetData>
    <row r="1" spans="1:3" s="106" customFormat="1" ht="21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s="273" customFormat="1" ht="36" customHeight="1">
      <c r="A2" s="228" t="s">
        <v>160</v>
      </c>
      <c r="B2" s="199" t="s">
        <v>582</v>
      </c>
      <c r="C2" s="213" t="s">
        <v>59</v>
      </c>
    </row>
    <row r="3" spans="1:3" s="273" customFormat="1" ht="24.75" thickBot="1">
      <c r="A3" s="266" t="s">
        <v>159</v>
      </c>
      <c r="B3" s="200" t="s">
        <v>359</v>
      </c>
      <c r="C3" s="214" t="s">
        <v>58</v>
      </c>
    </row>
    <row r="4" spans="1:3" s="274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s="275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275" customFormat="1" ht="15.75" customHeight="1" thickBot="1">
      <c r="A7" s="113"/>
      <c r="B7" s="114" t="s">
        <v>54</v>
      </c>
      <c r="C7" s="115"/>
    </row>
    <row r="8" spans="1:3" s="215" customFormat="1" ht="12" customHeight="1" thickBot="1">
      <c r="A8" s="96" t="s">
        <v>15</v>
      </c>
      <c r="B8" s="116" t="s">
        <v>566</v>
      </c>
      <c r="C8" s="162">
        <f>SUM(C9:C19)</f>
        <v>4533</v>
      </c>
    </row>
    <row r="9" spans="1:3" s="215" customFormat="1" ht="12" customHeight="1">
      <c r="A9" s="267" t="s">
        <v>92</v>
      </c>
      <c r="B9" s="9" t="s">
        <v>217</v>
      </c>
      <c r="C9" s="204"/>
    </row>
    <row r="10" spans="1:3" s="215" customFormat="1" ht="12" customHeight="1">
      <c r="A10" s="268" t="s">
        <v>93</v>
      </c>
      <c r="B10" s="7" t="s">
        <v>218</v>
      </c>
      <c r="C10" s="160">
        <v>1720</v>
      </c>
    </row>
    <row r="11" spans="1:3" s="215" customFormat="1" ht="12" customHeight="1">
      <c r="A11" s="268" t="s">
        <v>94</v>
      </c>
      <c r="B11" s="7" t="s">
        <v>219</v>
      </c>
      <c r="C11" s="160"/>
    </row>
    <row r="12" spans="1:3" s="215" customFormat="1" ht="12" customHeight="1">
      <c r="A12" s="268" t="s">
        <v>95</v>
      </c>
      <c r="B12" s="7" t="s">
        <v>220</v>
      </c>
      <c r="C12" s="160"/>
    </row>
    <row r="13" spans="1:3" s="215" customFormat="1" ht="12" customHeight="1">
      <c r="A13" s="268" t="s">
        <v>122</v>
      </c>
      <c r="B13" s="7" t="s">
        <v>221</v>
      </c>
      <c r="C13" s="160">
        <v>1919</v>
      </c>
    </row>
    <row r="14" spans="1:3" s="215" customFormat="1" ht="12" customHeight="1">
      <c r="A14" s="268" t="s">
        <v>96</v>
      </c>
      <c r="B14" s="7" t="s">
        <v>342</v>
      </c>
      <c r="C14" s="160">
        <v>894</v>
      </c>
    </row>
    <row r="15" spans="1:3" s="215" customFormat="1" ht="12" customHeight="1">
      <c r="A15" s="268" t="s">
        <v>97</v>
      </c>
      <c r="B15" s="6" t="s">
        <v>343</v>
      </c>
      <c r="C15" s="160"/>
    </row>
    <row r="16" spans="1:3" s="215" customFormat="1" ht="12" customHeight="1">
      <c r="A16" s="268" t="s">
        <v>107</v>
      </c>
      <c r="B16" s="7" t="s">
        <v>224</v>
      </c>
      <c r="C16" s="205"/>
    </row>
    <row r="17" spans="1:3" s="276" customFormat="1" ht="12" customHeight="1">
      <c r="A17" s="268" t="s">
        <v>108</v>
      </c>
      <c r="B17" s="7" t="s">
        <v>225</v>
      </c>
      <c r="C17" s="160"/>
    </row>
    <row r="18" spans="1:3" s="276" customFormat="1" ht="12" customHeight="1">
      <c r="A18" s="268" t="s">
        <v>109</v>
      </c>
      <c r="B18" s="7" t="s">
        <v>493</v>
      </c>
      <c r="C18" s="161"/>
    </row>
    <row r="19" spans="1:3" s="276" customFormat="1" ht="12" customHeight="1" thickBot="1">
      <c r="A19" s="268" t="s">
        <v>110</v>
      </c>
      <c r="B19" s="6" t="s">
        <v>226</v>
      </c>
      <c r="C19" s="161"/>
    </row>
    <row r="20" spans="1:3" s="215" customFormat="1" ht="12" customHeight="1" thickBot="1">
      <c r="A20" s="96" t="s">
        <v>16</v>
      </c>
      <c r="B20" s="116" t="s">
        <v>344</v>
      </c>
      <c r="C20" s="162">
        <f>SUM(C21:C23)</f>
        <v>0</v>
      </c>
    </row>
    <row r="21" spans="1:3" s="276" customFormat="1" ht="12" customHeight="1">
      <c r="A21" s="268" t="s">
        <v>98</v>
      </c>
      <c r="B21" s="8" t="s">
        <v>194</v>
      </c>
      <c r="C21" s="160"/>
    </row>
    <row r="22" spans="1:3" s="276" customFormat="1" ht="12" customHeight="1">
      <c r="A22" s="268" t="s">
        <v>99</v>
      </c>
      <c r="B22" s="7" t="s">
        <v>345</v>
      </c>
      <c r="C22" s="160"/>
    </row>
    <row r="23" spans="1:3" s="276" customFormat="1" ht="12" customHeight="1">
      <c r="A23" s="268" t="s">
        <v>100</v>
      </c>
      <c r="B23" s="7" t="s">
        <v>346</v>
      </c>
      <c r="C23" s="160"/>
    </row>
    <row r="24" spans="1:3" s="276" customFormat="1" ht="12" customHeight="1" thickBot="1">
      <c r="A24" s="268" t="s">
        <v>101</v>
      </c>
      <c r="B24" s="7" t="s">
        <v>577</v>
      </c>
      <c r="C24" s="160"/>
    </row>
    <row r="25" spans="1:3" s="276" customFormat="1" ht="12" customHeight="1" thickBot="1">
      <c r="A25" s="99" t="s">
        <v>17</v>
      </c>
      <c r="B25" s="84" t="s">
        <v>137</v>
      </c>
      <c r="C25" s="189"/>
    </row>
    <row r="26" spans="1:3" s="276" customFormat="1" ht="12" customHeight="1" thickBot="1">
      <c r="A26" s="99" t="s">
        <v>18</v>
      </c>
      <c r="B26" s="84" t="s">
        <v>578</v>
      </c>
      <c r="C26" s="162">
        <f>+C27+C28</f>
        <v>0</v>
      </c>
    </row>
    <row r="27" spans="1:3" s="276" customFormat="1" ht="12" customHeight="1">
      <c r="A27" s="269" t="s">
        <v>204</v>
      </c>
      <c r="B27" s="270" t="s">
        <v>345</v>
      </c>
      <c r="C27" s="52"/>
    </row>
    <row r="28" spans="1:3" s="276" customFormat="1" ht="12" customHeight="1">
      <c r="A28" s="269" t="s">
        <v>207</v>
      </c>
      <c r="B28" s="271" t="s">
        <v>347</v>
      </c>
      <c r="C28" s="163"/>
    </row>
    <row r="29" spans="1:3" s="276" customFormat="1" ht="12" customHeight="1" thickBot="1">
      <c r="A29" s="268" t="s">
        <v>208</v>
      </c>
      <c r="B29" s="87" t="s">
        <v>579</v>
      </c>
      <c r="C29" s="55"/>
    </row>
    <row r="30" spans="1:3" s="276" customFormat="1" ht="12" customHeight="1" thickBot="1">
      <c r="A30" s="99" t="s">
        <v>19</v>
      </c>
      <c r="B30" s="84" t="s">
        <v>348</v>
      </c>
      <c r="C30" s="162">
        <f>+C31+C32+C33</f>
        <v>0</v>
      </c>
    </row>
    <row r="31" spans="1:3" s="276" customFormat="1" ht="12" customHeight="1">
      <c r="A31" s="269" t="s">
        <v>85</v>
      </c>
      <c r="B31" s="270" t="s">
        <v>231</v>
      </c>
      <c r="C31" s="52"/>
    </row>
    <row r="32" spans="1:3" s="276" customFormat="1" ht="12" customHeight="1">
      <c r="A32" s="269" t="s">
        <v>86</v>
      </c>
      <c r="B32" s="271" t="s">
        <v>232</v>
      </c>
      <c r="C32" s="163"/>
    </row>
    <row r="33" spans="1:3" s="276" customFormat="1" ht="12" customHeight="1" thickBot="1">
      <c r="A33" s="268" t="s">
        <v>87</v>
      </c>
      <c r="B33" s="87" t="s">
        <v>233</v>
      </c>
      <c r="C33" s="55"/>
    </row>
    <row r="34" spans="1:3" s="215" customFormat="1" ht="12" customHeight="1" thickBot="1">
      <c r="A34" s="99" t="s">
        <v>20</v>
      </c>
      <c r="B34" s="84" t="s">
        <v>319</v>
      </c>
      <c r="C34" s="189"/>
    </row>
    <row r="35" spans="1:3" s="215" customFormat="1" ht="12" customHeight="1" thickBot="1">
      <c r="A35" s="99" t="s">
        <v>21</v>
      </c>
      <c r="B35" s="84" t="s">
        <v>349</v>
      </c>
      <c r="C35" s="206"/>
    </row>
    <row r="36" spans="1:3" s="215" customFormat="1" ht="12" customHeight="1" thickBot="1">
      <c r="A36" s="96" t="s">
        <v>22</v>
      </c>
      <c r="B36" s="84" t="s">
        <v>580</v>
      </c>
      <c r="C36" s="207">
        <f>+C8+C20+C25+C26+C30+C34+C35</f>
        <v>4533</v>
      </c>
    </row>
    <row r="37" spans="1:3" s="215" customFormat="1" ht="12" customHeight="1" thickBot="1">
      <c r="A37" s="117" t="s">
        <v>23</v>
      </c>
      <c r="B37" s="84" t="s">
        <v>351</v>
      </c>
      <c r="C37" s="207">
        <f>+C38+C39+C40</f>
        <v>312</v>
      </c>
    </row>
    <row r="38" spans="1:3" s="215" customFormat="1" ht="12" customHeight="1">
      <c r="A38" s="269" t="s">
        <v>352</v>
      </c>
      <c r="B38" s="270" t="s">
        <v>176</v>
      </c>
      <c r="C38" s="52">
        <v>312</v>
      </c>
    </row>
    <row r="39" spans="1:3" s="215" customFormat="1" ht="12" customHeight="1">
      <c r="A39" s="269" t="s">
        <v>353</v>
      </c>
      <c r="B39" s="271" t="s">
        <v>5</v>
      </c>
      <c r="C39" s="163"/>
    </row>
    <row r="40" spans="1:3" s="276" customFormat="1" ht="12" customHeight="1" thickBot="1">
      <c r="A40" s="268" t="s">
        <v>354</v>
      </c>
      <c r="B40" s="87" t="s">
        <v>355</v>
      </c>
      <c r="C40" s="55"/>
    </row>
    <row r="41" spans="1:3" s="276" customFormat="1" ht="15" customHeight="1" thickBot="1">
      <c r="A41" s="117" t="s">
        <v>24</v>
      </c>
      <c r="B41" s="118" t="s">
        <v>356</v>
      </c>
      <c r="C41" s="210">
        <f>+C36+C37</f>
        <v>4845</v>
      </c>
    </row>
    <row r="42" spans="1:3" s="276" customFormat="1" ht="15" customHeight="1">
      <c r="A42" s="119"/>
      <c r="B42" s="120"/>
      <c r="C42" s="208"/>
    </row>
    <row r="43" spans="1:3" ht="13.5" thickBot="1">
      <c r="A43" s="121"/>
      <c r="B43" s="122"/>
      <c r="C43" s="209"/>
    </row>
    <row r="44" spans="1:3" s="275" customFormat="1" ht="16.5" customHeight="1" thickBot="1">
      <c r="A44" s="123"/>
      <c r="B44" s="124" t="s">
        <v>55</v>
      </c>
      <c r="C44" s="210"/>
    </row>
    <row r="45" spans="1:3" s="277" customFormat="1" ht="12" customHeight="1" thickBot="1">
      <c r="A45" s="99" t="s">
        <v>15</v>
      </c>
      <c r="B45" s="84" t="s">
        <v>357</v>
      </c>
      <c r="C45" s="162">
        <f>SUM(C46:C50)</f>
        <v>59115</v>
      </c>
    </row>
    <row r="46" spans="1:3" ht="12" customHeight="1">
      <c r="A46" s="268" t="s">
        <v>92</v>
      </c>
      <c r="B46" s="8" t="s">
        <v>46</v>
      </c>
      <c r="C46" s="52">
        <f>32245+2361+1299</f>
        <v>35905</v>
      </c>
    </row>
    <row r="47" spans="1:3" ht="12" customHeight="1">
      <c r="A47" s="268" t="s">
        <v>93</v>
      </c>
      <c r="B47" s="7" t="s">
        <v>146</v>
      </c>
      <c r="C47" s="54">
        <f>8582+637+350</f>
        <v>9569</v>
      </c>
    </row>
    <row r="48" spans="1:3" ht="12" customHeight="1">
      <c r="A48" s="268" t="s">
        <v>94</v>
      </c>
      <c r="B48" s="7" t="s">
        <v>121</v>
      </c>
      <c r="C48" s="54">
        <f>13143+498</f>
        <v>13641</v>
      </c>
    </row>
    <row r="49" spans="1:3" ht="12" customHeight="1">
      <c r="A49" s="268" t="s">
        <v>95</v>
      </c>
      <c r="B49" s="7" t="s">
        <v>147</v>
      </c>
      <c r="C49" s="54"/>
    </row>
    <row r="50" spans="1:3" ht="12" customHeight="1" thickBot="1">
      <c r="A50" s="268" t="s">
        <v>122</v>
      </c>
      <c r="B50" s="7" t="s">
        <v>148</v>
      </c>
      <c r="C50" s="54"/>
    </row>
    <row r="51" spans="1:3" ht="12" customHeight="1" thickBot="1">
      <c r="A51" s="99" t="s">
        <v>16</v>
      </c>
      <c r="B51" s="84" t="s">
        <v>358</v>
      </c>
      <c r="C51" s="162">
        <f>SUM(C52:C54)</f>
        <v>0</v>
      </c>
    </row>
    <row r="52" spans="1:3" s="277" customFormat="1" ht="12" customHeight="1">
      <c r="A52" s="268" t="s">
        <v>98</v>
      </c>
      <c r="B52" s="8" t="s">
        <v>166</v>
      </c>
      <c r="C52" s="52"/>
    </row>
    <row r="53" spans="1:3" ht="12" customHeight="1">
      <c r="A53" s="268" t="s">
        <v>99</v>
      </c>
      <c r="B53" s="7" t="s">
        <v>150</v>
      </c>
      <c r="C53" s="54"/>
    </row>
    <row r="54" spans="1:3" ht="12" customHeight="1">
      <c r="A54" s="268" t="s">
        <v>100</v>
      </c>
      <c r="B54" s="7" t="s">
        <v>56</v>
      </c>
      <c r="C54" s="54"/>
    </row>
    <row r="55" spans="1:3" ht="12" customHeight="1" thickBot="1">
      <c r="A55" s="268" t="s">
        <v>101</v>
      </c>
      <c r="B55" s="7" t="s">
        <v>570</v>
      </c>
      <c r="C55" s="54"/>
    </row>
    <row r="56" spans="1:3" ht="15" customHeight="1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59115</v>
      </c>
    </row>
    <row r="58" ht="15" customHeight="1" thickBot="1">
      <c r="C58" s="212"/>
    </row>
    <row r="59" spans="1:3" ht="14.25" customHeight="1" thickBot="1">
      <c r="A59" s="128" t="s">
        <v>563</v>
      </c>
      <c r="B59" s="129"/>
      <c r="C59" s="82">
        <v>19</v>
      </c>
    </row>
    <row r="60" spans="1:3" ht="13.5" thickBot="1">
      <c r="A60" s="128" t="s">
        <v>162</v>
      </c>
      <c r="B60" s="129"/>
      <c r="C60" s="8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 melléklet a 13/2016.(IV.29.)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37">
      <selection activeCell="C46" sqref="C46"/>
    </sheetView>
  </sheetViews>
  <sheetFormatPr defaultColWidth="9.00390625" defaultRowHeight="12.75"/>
  <cols>
    <col min="1" max="1" width="13.875" style="126" customWidth="1"/>
    <col min="2" max="2" width="79.375" style="0" customWidth="1"/>
    <col min="3" max="3" width="25.00390625" style="0" customWidth="1"/>
  </cols>
  <sheetData>
    <row r="1" spans="1:3" ht="16.5" customHeight="1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ht="36" customHeight="1">
      <c r="A2" s="228" t="s">
        <v>160</v>
      </c>
      <c r="B2" s="199" t="s">
        <v>680</v>
      </c>
      <c r="C2" s="213" t="s">
        <v>59</v>
      </c>
    </row>
    <row r="3" spans="1:3" ht="24" customHeight="1" thickBot="1">
      <c r="A3" s="266" t="s">
        <v>159</v>
      </c>
      <c r="B3" s="200" t="s">
        <v>681</v>
      </c>
      <c r="C3" s="214" t="s">
        <v>50</v>
      </c>
    </row>
    <row r="4" spans="1:3" ht="14.25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ht="13.5" thickBot="1">
      <c r="A6" s="96" t="s">
        <v>484</v>
      </c>
      <c r="B6" s="97" t="s">
        <v>485</v>
      </c>
      <c r="C6" s="98" t="s">
        <v>486</v>
      </c>
    </row>
    <row r="7" spans="1:3" ht="13.5" thickBot="1">
      <c r="A7" s="113"/>
      <c r="B7" s="114" t="s">
        <v>54</v>
      </c>
      <c r="C7" s="115"/>
    </row>
    <row r="8" spans="1:3" ht="13.5" thickBot="1">
      <c r="A8" s="96" t="s">
        <v>15</v>
      </c>
      <c r="B8" s="116" t="s">
        <v>566</v>
      </c>
      <c r="C8" s="162">
        <f>SUM(C9:C19)</f>
        <v>10161</v>
      </c>
    </row>
    <row r="9" spans="1:3" ht="12.75">
      <c r="A9" s="267" t="s">
        <v>92</v>
      </c>
      <c r="B9" s="9" t="s">
        <v>217</v>
      </c>
      <c r="C9" s="204">
        <v>30</v>
      </c>
    </row>
    <row r="10" spans="1:3" ht="12.75">
      <c r="A10" s="268" t="s">
        <v>93</v>
      </c>
      <c r="B10" s="7" t="s">
        <v>218</v>
      </c>
      <c r="C10" s="160">
        <v>6450</v>
      </c>
    </row>
    <row r="11" spans="1:3" ht="12.75">
      <c r="A11" s="268" t="s">
        <v>94</v>
      </c>
      <c r="B11" s="7" t="s">
        <v>219</v>
      </c>
      <c r="C11" s="160">
        <v>690</v>
      </c>
    </row>
    <row r="12" spans="1:3" ht="12.75">
      <c r="A12" s="268" t="s">
        <v>95</v>
      </c>
      <c r="B12" s="7" t="s">
        <v>220</v>
      </c>
      <c r="C12" s="160"/>
    </row>
    <row r="13" spans="1:3" ht="12.75">
      <c r="A13" s="268" t="s">
        <v>122</v>
      </c>
      <c r="B13" s="7" t="s">
        <v>221</v>
      </c>
      <c r="C13" s="160"/>
    </row>
    <row r="14" spans="1:3" ht="12.75">
      <c r="A14" s="268" t="s">
        <v>96</v>
      </c>
      <c r="B14" s="7" t="s">
        <v>342</v>
      </c>
      <c r="C14" s="160">
        <v>284</v>
      </c>
    </row>
    <row r="15" spans="1:3" ht="12.75">
      <c r="A15" s="268" t="s">
        <v>97</v>
      </c>
      <c r="B15" s="6" t="s">
        <v>343</v>
      </c>
      <c r="C15" s="160">
        <v>2707</v>
      </c>
    </row>
    <row r="16" spans="1:3" ht="12.75">
      <c r="A16" s="268" t="s">
        <v>107</v>
      </c>
      <c r="B16" s="7" t="s">
        <v>224</v>
      </c>
      <c r="C16" s="205"/>
    </row>
    <row r="17" spans="1:3" ht="12.75">
      <c r="A17" s="268" t="s">
        <v>108</v>
      </c>
      <c r="B17" s="7" t="s">
        <v>225</v>
      </c>
      <c r="C17" s="160"/>
    </row>
    <row r="18" spans="1:3" ht="12.75">
      <c r="A18" s="268" t="s">
        <v>109</v>
      </c>
      <c r="B18" s="7" t="s">
        <v>493</v>
      </c>
      <c r="C18" s="161"/>
    </row>
    <row r="19" spans="1:3" ht="13.5" thickBot="1">
      <c r="A19" s="268" t="s">
        <v>110</v>
      </c>
      <c r="B19" s="6" t="s">
        <v>226</v>
      </c>
      <c r="C19" s="161"/>
    </row>
    <row r="20" spans="1:3" ht="13.5" thickBot="1">
      <c r="A20" s="96" t="s">
        <v>16</v>
      </c>
      <c r="B20" s="116" t="s">
        <v>344</v>
      </c>
      <c r="C20" s="162">
        <f>SUM(C21:C23)</f>
        <v>0</v>
      </c>
    </row>
    <row r="21" spans="1:3" ht="12.75">
      <c r="A21" s="268" t="s">
        <v>98</v>
      </c>
      <c r="B21" s="8" t="s">
        <v>194</v>
      </c>
      <c r="C21" s="160"/>
    </row>
    <row r="22" spans="1:3" ht="12.75">
      <c r="A22" s="268" t="s">
        <v>99</v>
      </c>
      <c r="B22" s="7" t="s">
        <v>345</v>
      </c>
      <c r="C22" s="160"/>
    </row>
    <row r="23" spans="1:3" ht="12.75">
      <c r="A23" s="268" t="s">
        <v>100</v>
      </c>
      <c r="B23" s="7" t="s">
        <v>346</v>
      </c>
      <c r="C23" s="160"/>
    </row>
    <row r="24" spans="1:3" ht="13.5" thickBot="1">
      <c r="A24" s="268" t="s">
        <v>101</v>
      </c>
      <c r="B24" s="7" t="s">
        <v>577</v>
      </c>
      <c r="C24" s="160"/>
    </row>
    <row r="25" spans="1:3" ht="13.5" thickBot="1">
      <c r="A25" s="99" t="s">
        <v>17</v>
      </c>
      <c r="B25" s="84" t="s">
        <v>137</v>
      </c>
      <c r="C25" s="189"/>
    </row>
    <row r="26" spans="1:3" ht="13.5" thickBot="1">
      <c r="A26" s="99" t="s">
        <v>18</v>
      </c>
      <c r="B26" s="84" t="s">
        <v>578</v>
      </c>
      <c r="C26" s="162">
        <f>+C27+C28</f>
        <v>0</v>
      </c>
    </row>
    <row r="27" spans="1:3" ht="12.75">
      <c r="A27" s="269" t="s">
        <v>204</v>
      </c>
      <c r="B27" s="270" t="s">
        <v>345</v>
      </c>
      <c r="C27" s="52"/>
    </row>
    <row r="28" spans="1:3" ht="12.75">
      <c r="A28" s="269" t="s">
        <v>207</v>
      </c>
      <c r="B28" s="271" t="s">
        <v>347</v>
      </c>
      <c r="C28" s="163"/>
    </row>
    <row r="29" spans="1:3" ht="13.5" thickBot="1">
      <c r="A29" s="268" t="s">
        <v>208</v>
      </c>
      <c r="B29" s="87" t="s">
        <v>579</v>
      </c>
      <c r="C29" s="55"/>
    </row>
    <row r="30" spans="1:3" ht="13.5" thickBot="1">
      <c r="A30" s="99" t="s">
        <v>19</v>
      </c>
      <c r="B30" s="84" t="s">
        <v>348</v>
      </c>
      <c r="C30" s="162">
        <f>+C31+C32+C33</f>
        <v>0</v>
      </c>
    </row>
    <row r="31" spans="1:3" ht="12.75">
      <c r="A31" s="269" t="s">
        <v>85</v>
      </c>
      <c r="B31" s="270" t="s">
        <v>231</v>
      </c>
      <c r="C31" s="52"/>
    </row>
    <row r="32" spans="1:3" ht="12.75">
      <c r="A32" s="269" t="s">
        <v>86</v>
      </c>
      <c r="B32" s="271" t="s">
        <v>232</v>
      </c>
      <c r="C32" s="163"/>
    </row>
    <row r="33" spans="1:3" ht="13.5" thickBot="1">
      <c r="A33" s="268" t="s">
        <v>87</v>
      </c>
      <c r="B33" s="87" t="s">
        <v>233</v>
      </c>
      <c r="C33" s="55"/>
    </row>
    <row r="34" spans="1:3" ht="13.5" thickBot="1">
      <c r="A34" s="99" t="s">
        <v>20</v>
      </c>
      <c r="B34" s="84" t="s">
        <v>319</v>
      </c>
      <c r="C34" s="189"/>
    </row>
    <row r="35" spans="1:3" ht="13.5" thickBot="1">
      <c r="A35" s="99" t="s">
        <v>21</v>
      </c>
      <c r="B35" s="84" t="s">
        <v>349</v>
      </c>
      <c r="C35" s="206"/>
    </row>
    <row r="36" spans="1:3" ht="13.5" thickBot="1">
      <c r="A36" s="96" t="s">
        <v>22</v>
      </c>
      <c r="B36" s="84" t="s">
        <v>580</v>
      </c>
      <c r="C36" s="207">
        <f>+C8+C20+C25+C26+C30+C34+C35</f>
        <v>10161</v>
      </c>
    </row>
    <row r="37" spans="1:3" ht="13.5" thickBot="1">
      <c r="A37" s="117" t="s">
        <v>23</v>
      </c>
      <c r="B37" s="84" t="s">
        <v>351</v>
      </c>
      <c r="C37" s="207">
        <f>+C38+C39+C40</f>
        <v>0</v>
      </c>
    </row>
    <row r="38" spans="1:3" ht="12.75">
      <c r="A38" s="269" t="s">
        <v>352</v>
      </c>
      <c r="B38" s="270" t="s">
        <v>176</v>
      </c>
      <c r="C38" s="52"/>
    </row>
    <row r="39" spans="1:3" ht="12.75">
      <c r="A39" s="269" t="s">
        <v>353</v>
      </c>
      <c r="B39" s="271" t="s">
        <v>5</v>
      </c>
      <c r="C39" s="163"/>
    </row>
    <row r="40" spans="1:3" ht="13.5" thickBot="1">
      <c r="A40" s="268" t="s">
        <v>354</v>
      </c>
      <c r="B40" s="87" t="s">
        <v>355</v>
      </c>
      <c r="C40" s="55"/>
    </row>
    <row r="41" spans="1:3" ht="13.5" thickBot="1">
      <c r="A41" s="117" t="s">
        <v>24</v>
      </c>
      <c r="B41" s="118" t="s">
        <v>356</v>
      </c>
      <c r="C41" s="210">
        <f>+C36+C37</f>
        <v>10161</v>
      </c>
    </row>
    <row r="42" spans="1:3" ht="12.75">
      <c r="A42" s="119"/>
      <c r="B42" s="120"/>
      <c r="C42" s="208"/>
    </row>
    <row r="43" spans="1:3" ht="13.5" thickBot="1">
      <c r="A43" s="121"/>
      <c r="B43" s="122"/>
      <c r="C43" s="209"/>
    </row>
    <row r="44" spans="1:3" ht="13.5" thickBot="1">
      <c r="A44" s="123"/>
      <c r="B44" s="124" t="s">
        <v>55</v>
      </c>
      <c r="C44" s="210"/>
    </row>
    <row r="45" spans="1:3" ht="13.5" thickBot="1">
      <c r="A45" s="99" t="s">
        <v>15</v>
      </c>
      <c r="B45" s="84" t="s">
        <v>357</v>
      </c>
      <c r="C45" s="162">
        <f>SUM(C46:C50)</f>
        <v>62979</v>
      </c>
    </row>
    <row r="46" spans="1:3" ht="12.75">
      <c r="A46" s="268" t="s">
        <v>92</v>
      </c>
      <c r="B46" s="8" t="s">
        <v>46</v>
      </c>
      <c r="C46" s="52">
        <f>27794+64</f>
        <v>27858</v>
      </c>
    </row>
    <row r="47" spans="1:3" ht="12.75">
      <c r="A47" s="268" t="s">
        <v>93</v>
      </c>
      <c r="B47" s="7" t="s">
        <v>146</v>
      </c>
      <c r="C47" s="54">
        <f>7509+17</f>
        <v>7526</v>
      </c>
    </row>
    <row r="48" spans="1:3" ht="12.75">
      <c r="A48" s="268" t="s">
        <v>94</v>
      </c>
      <c r="B48" s="7" t="s">
        <v>121</v>
      </c>
      <c r="C48" s="54">
        <f>27270+325</f>
        <v>27595</v>
      </c>
    </row>
    <row r="49" spans="1:3" ht="12.75">
      <c r="A49" s="268" t="s">
        <v>95</v>
      </c>
      <c r="B49" s="7" t="s">
        <v>147</v>
      </c>
      <c r="C49" s="54"/>
    </row>
    <row r="50" spans="1:3" ht="13.5" thickBot="1">
      <c r="A50" s="268" t="s">
        <v>122</v>
      </c>
      <c r="B50" s="7" t="s">
        <v>148</v>
      </c>
      <c r="C50" s="54"/>
    </row>
    <row r="51" spans="1:3" ht="13.5" thickBot="1">
      <c r="A51" s="99" t="s">
        <v>16</v>
      </c>
      <c r="B51" s="84" t="s">
        <v>358</v>
      </c>
      <c r="C51" s="162">
        <f>SUM(C52:C54)</f>
        <v>4891</v>
      </c>
    </row>
    <row r="52" spans="1:3" ht="12.75">
      <c r="A52" s="268" t="s">
        <v>98</v>
      </c>
      <c r="B52" s="8" t="s">
        <v>166</v>
      </c>
      <c r="C52" s="52">
        <f>4737+154</f>
        <v>4891</v>
      </c>
    </row>
    <row r="53" spans="1:3" ht="12.75">
      <c r="A53" s="268" t="s">
        <v>99</v>
      </c>
      <c r="B53" s="7" t="s">
        <v>150</v>
      </c>
      <c r="C53" s="54"/>
    </row>
    <row r="54" spans="1:3" ht="12.75">
      <c r="A54" s="268" t="s">
        <v>100</v>
      </c>
      <c r="B54" s="7" t="s">
        <v>56</v>
      </c>
      <c r="C54" s="54"/>
    </row>
    <row r="55" spans="1:3" ht="13.5" thickBot="1">
      <c r="A55" s="268" t="s">
        <v>101</v>
      </c>
      <c r="B55" s="7" t="s">
        <v>570</v>
      </c>
      <c r="C55" s="54"/>
    </row>
    <row r="56" spans="1:3" ht="13.5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67870</v>
      </c>
    </row>
    <row r="58" spans="2:3" ht="13.5" thickBot="1">
      <c r="B58" s="127"/>
      <c r="C58" s="212"/>
    </row>
    <row r="59" spans="1:3" ht="13.5" thickBot="1">
      <c r="A59" s="128" t="s">
        <v>563</v>
      </c>
      <c r="B59" s="129"/>
      <c r="C59" s="504">
        <v>17.75</v>
      </c>
    </row>
    <row r="60" spans="1:3" ht="13.5" thickBot="1">
      <c r="A60" s="128" t="s">
        <v>162</v>
      </c>
      <c r="B60" s="129"/>
      <c r="C60" s="8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&amp;R22. melléklet a 13/2016.(IV.29.) önkormányzati 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workbookViewId="0" topLeftCell="A41">
      <selection activeCell="C53" sqref="C53"/>
    </sheetView>
  </sheetViews>
  <sheetFormatPr defaultColWidth="9.00390625" defaultRowHeight="12.75"/>
  <cols>
    <col min="1" max="1" width="13.875" style="0" customWidth="1"/>
    <col min="2" max="2" width="79.50390625" style="0" customWidth="1"/>
    <col min="3" max="3" width="25.00390625" style="0" customWidth="1"/>
  </cols>
  <sheetData>
    <row r="1" spans="1:3" ht="16.5" thickBot="1">
      <c r="A1" s="105"/>
      <c r="B1" s="107"/>
      <c r="C1" s="272" t="e">
        <f>+CONCATENATE("9.3.1. melléklet a ……/",LEFT(#REF!,4),". (….) önkormányzati rendelethez")</f>
        <v>#REF!</v>
      </c>
    </row>
    <row r="2" spans="1:3" ht="36">
      <c r="A2" s="228" t="s">
        <v>160</v>
      </c>
      <c r="B2" s="199" t="s">
        <v>680</v>
      </c>
      <c r="C2" s="213" t="s">
        <v>59</v>
      </c>
    </row>
    <row r="3" spans="1:3" ht="24.75" thickBot="1">
      <c r="A3" s="266" t="s">
        <v>159</v>
      </c>
      <c r="B3" s="200" t="s">
        <v>359</v>
      </c>
      <c r="C3" s="214" t="s">
        <v>58</v>
      </c>
    </row>
    <row r="4" spans="1:3" ht="14.25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112" t="s">
        <v>53</v>
      </c>
    </row>
    <row r="6" spans="1:3" ht="13.5" thickBot="1">
      <c r="A6" s="96" t="s">
        <v>484</v>
      </c>
      <c r="B6" s="97" t="s">
        <v>485</v>
      </c>
      <c r="C6" s="98" t="s">
        <v>486</v>
      </c>
    </row>
    <row r="7" spans="1:3" ht="13.5" thickBot="1">
      <c r="A7" s="113"/>
      <c r="B7" s="114" t="s">
        <v>54</v>
      </c>
      <c r="C7" s="115"/>
    </row>
    <row r="8" spans="1:3" ht="13.5" thickBot="1">
      <c r="A8" s="96" t="s">
        <v>15</v>
      </c>
      <c r="B8" s="116" t="s">
        <v>566</v>
      </c>
      <c r="C8" s="162">
        <f>SUM(C9:C19)</f>
        <v>10161</v>
      </c>
    </row>
    <row r="9" spans="1:3" ht="12.75">
      <c r="A9" s="267" t="s">
        <v>92</v>
      </c>
      <c r="B9" s="9" t="s">
        <v>217</v>
      </c>
      <c r="C9" s="204">
        <v>30</v>
      </c>
    </row>
    <row r="10" spans="1:3" ht="12.75">
      <c r="A10" s="268" t="s">
        <v>93</v>
      </c>
      <c r="B10" s="7" t="s">
        <v>218</v>
      </c>
      <c r="C10" s="160">
        <v>6450</v>
      </c>
    </row>
    <row r="11" spans="1:3" ht="12.75">
      <c r="A11" s="268" t="s">
        <v>94</v>
      </c>
      <c r="B11" s="7" t="s">
        <v>219</v>
      </c>
      <c r="C11" s="160">
        <v>690</v>
      </c>
    </row>
    <row r="12" spans="1:3" ht="12.75">
      <c r="A12" s="268" t="s">
        <v>95</v>
      </c>
      <c r="B12" s="7" t="s">
        <v>220</v>
      </c>
      <c r="C12" s="160"/>
    </row>
    <row r="13" spans="1:3" ht="12.75">
      <c r="A13" s="268" t="s">
        <v>122</v>
      </c>
      <c r="B13" s="7" t="s">
        <v>221</v>
      </c>
      <c r="C13" s="160"/>
    </row>
    <row r="14" spans="1:3" ht="12.75">
      <c r="A14" s="268" t="s">
        <v>96</v>
      </c>
      <c r="B14" s="7" t="s">
        <v>342</v>
      </c>
      <c r="C14" s="160">
        <v>284</v>
      </c>
    </row>
    <row r="15" spans="1:3" ht="12.75">
      <c r="A15" s="268" t="s">
        <v>97</v>
      </c>
      <c r="B15" s="6" t="s">
        <v>343</v>
      </c>
      <c r="C15" s="160">
        <v>2707</v>
      </c>
    </row>
    <row r="16" spans="1:3" ht="12.75">
      <c r="A16" s="268" t="s">
        <v>107</v>
      </c>
      <c r="B16" s="7" t="s">
        <v>224</v>
      </c>
      <c r="C16" s="205"/>
    </row>
    <row r="17" spans="1:3" ht="12.75">
      <c r="A17" s="268" t="s">
        <v>108</v>
      </c>
      <c r="B17" s="7" t="s">
        <v>225</v>
      </c>
      <c r="C17" s="160"/>
    </row>
    <row r="18" spans="1:3" ht="12.75">
      <c r="A18" s="268" t="s">
        <v>109</v>
      </c>
      <c r="B18" s="7" t="s">
        <v>493</v>
      </c>
      <c r="C18" s="161"/>
    </row>
    <row r="19" spans="1:3" ht="13.5" thickBot="1">
      <c r="A19" s="268" t="s">
        <v>110</v>
      </c>
      <c r="B19" s="6" t="s">
        <v>226</v>
      </c>
      <c r="C19" s="161"/>
    </row>
    <row r="20" spans="1:3" ht="13.5" thickBot="1">
      <c r="A20" s="96" t="s">
        <v>16</v>
      </c>
      <c r="B20" s="116" t="s">
        <v>344</v>
      </c>
      <c r="C20" s="162">
        <f>SUM(C21:C23)</f>
        <v>0</v>
      </c>
    </row>
    <row r="21" spans="1:3" ht="12.75">
      <c r="A21" s="268" t="s">
        <v>98</v>
      </c>
      <c r="B21" s="8" t="s">
        <v>194</v>
      </c>
      <c r="C21" s="160"/>
    </row>
    <row r="22" spans="1:3" ht="12.75">
      <c r="A22" s="268" t="s">
        <v>99</v>
      </c>
      <c r="B22" s="7" t="s">
        <v>345</v>
      </c>
      <c r="C22" s="160"/>
    </row>
    <row r="23" spans="1:3" ht="12.75">
      <c r="A23" s="268" t="s">
        <v>100</v>
      </c>
      <c r="B23" s="7" t="s">
        <v>346</v>
      </c>
      <c r="C23" s="160"/>
    </row>
    <row r="24" spans="1:3" ht="13.5" thickBot="1">
      <c r="A24" s="268" t="s">
        <v>101</v>
      </c>
      <c r="B24" s="7" t="s">
        <v>577</v>
      </c>
      <c r="C24" s="160"/>
    </row>
    <row r="25" spans="1:3" ht="13.5" thickBot="1">
      <c r="A25" s="99" t="s">
        <v>17</v>
      </c>
      <c r="B25" s="84" t="s">
        <v>137</v>
      </c>
      <c r="C25" s="189"/>
    </row>
    <row r="26" spans="1:3" ht="13.5" thickBot="1">
      <c r="A26" s="99" t="s">
        <v>18</v>
      </c>
      <c r="B26" s="84" t="s">
        <v>578</v>
      </c>
      <c r="C26" s="162">
        <f>+C27+C28</f>
        <v>0</v>
      </c>
    </row>
    <row r="27" spans="1:3" ht="12.75">
      <c r="A27" s="269" t="s">
        <v>204</v>
      </c>
      <c r="B27" s="270" t="s">
        <v>345</v>
      </c>
      <c r="C27" s="52"/>
    </row>
    <row r="28" spans="1:3" ht="12.75">
      <c r="A28" s="269" t="s">
        <v>207</v>
      </c>
      <c r="B28" s="271" t="s">
        <v>347</v>
      </c>
      <c r="C28" s="163"/>
    </row>
    <row r="29" spans="1:3" ht="13.5" thickBot="1">
      <c r="A29" s="268" t="s">
        <v>208</v>
      </c>
      <c r="B29" s="87" t="s">
        <v>579</v>
      </c>
      <c r="C29" s="55"/>
    </row>
    <row r="30" spans="1:3" ht="13.5" thickBot="1">
      <c r="A30" s="99" t="s">
        <v>19</v>
      </c>
      <c r="B30" s="84" t="s">
        <v>348</v>
      </c>
      <c r="C30" s="162">
        <f>+C31+C32+C33</f>
        <v>0</v>
      </c>
    </row>
    <row r="31" spans="1:3" ht="12.75">
      <c r="A31" s="269" t="s">
        <v>85</v>
      </c>
      <c r="B31" s="270" t="s">
        <v>231</v>
      </c>
      <c r="C31" s="52"/>
    </row>
    <row r="32" spans="1:3" ht="12.75">
      <c r="A32" s="269" t="s">
        <v>86</v>
      </c>
      <c r="B32" s="271" t="s">
        <v>232</v>
      </c>
      <c r="C32" s="163"/>
    </row>
    <row r="33" spans="1:3" ht="13.5" thickBot="1">
      <c r="A33" s="268" t="s">
        <v>87</v>
      </c>
      <c r="B33" s="87" t="s">
        <v>233</v>
      </c>
      <c r="C33" s="55"/>
    </row>
    <row r="34" spans="1:3" ht="13.5" thickBot="1">
      <c r="A34" s="99" t="s">
        <v>20</v>
      </c>
      <c r="B34" s="84" t="s">
        <v>319</v>
      </c>
      <c r="C34" s="189"/>
    </row>
    <row r="35" spans="1:3" ht="13.5" thickBot="1">
      <c r="A35" s="99" t="s">
        <v>21</v>
      </c>
      <c r="B35" s="84" t="s">
        <v>349</v>
      </c>
      <c r="C35" s="206"/>
    </row>
    <row r="36" spans="1:3" ht="13.5" thickBot="1">
      <c r="A36" s="96" t="s">
        <v>22</v>
      </c>
      <c r="B36" s="84" t="s">
        <v>580</v>
      </c>
      <c r="C36" s="207">
        <f>+C8+C20+C25+C26+C30+C34+C35</f>
        <v>10161</v>
      </c>
    </row>
    <row r="37" spans="1:3" ht="13.5" thickBot="1">
      <c r="A37" s="117" t="s">
        <v>23</v>
      </c>
      <c r="B37" s="84" t="s">
        <v>351</v>
      </c>
      <c r="C37" s="207">
        <f>+C38+C39+C40</f>
        <v>0</v>
      </c>
    </row>
    <row r="38" spans="1:3" ht="12.75">
      <c r="A38" s="269" t="s">
        <v>352</v>
      </c>
      <c r="B38" s="270" t="s">
        <v>176</v>
      </c>
      <c r="C38" s="52"/>
    </row>
    <row r="39" spans="1:3" ht="12.75">
      <c r="A39" s="269" t="s">
        <v>353</v>
      </c>
      <c r="B39" s="271" t="s">
        <v>5</v>
      </c>
      <c r="C39" s="163"/>
    </row>
    <row r="40" spans="1:3" ht="13.5" thickBot="1">
      <c r="A40" s="268" t="s">
        <v>354</v>
      </c>
      <c r="B40" s="87" t="s">
        <v>355</v>
      </c>
      <c r="C40" s="55"/>
    </row>
    <row r="41" spans="1:3" ht="13.5" thickBot="1">
      <c r="A41" s="117" t="s">
        <v>24</v>
      </c>
      <c r="B41" s="118" t="s">
        <v>356</v>
      </c>
      <c r="C41" s="210">
        <f>+C36+C37</f>
        <v>10161</v>
      </c>
    </row>
    <row r="42" spans="1:3" ht="12.75">
      <c r="A42" s="119"/>
      <c r="B42" s="120"/>
      <c r="C42" s="208"/>
    </row>
    <row r="43" spans="1:3" ht="13.5" thickBot="1">
      <c r="A43" s="121"/>
      <c r="B43" s="122"/>
      <c r="C43" s="209"/>
    </row>
    <row r="44" spans="1:3" ht="13.5" thickBot="1">
      <c r="A44" s="123"/>
      <c r="B44" s="124" t="s">
        <v>55</v>
      </c>
      <c r="C44" s="210"/>
    </row>
    <row r="45" spans="1:3" ht="13.5" thickBot="1">
      <c r="A45" s="99" t="s">
        <v>15</v>
      </c>
      <c r="B45" s="84" t="s">
        <v>357</v>
      </c>
      <c r="C45" s="162">
        <f>SUM(C46:C50)</f>
        <v>62979</v>
      </c>
    </row>
    <row r="46" spans="1:3" ht="12.75">
      <c r="A46" s="268" t="s">
        <v>92</v>
      </c>
      <c r="B46" s="8" t="s">
        <v>46</v>
      </c>
      <c r="C46" s="52">
        <f>27794+64</f>
        <v>27858</v>
      </c>
    </row>
    <row r="47" spans="1:3" ht="12.75">
      <c r="A47" s="268" t="s">
        <v>93</v>
      </c>
      <c r="B47" s="7" t="s">
        <v>146</v>
      </c>
      <c r="C47" s="54">
        <f>7509+17</f>
        <v>7526</v>
      </c>
    </row>
    <row r="48" spans="1:3" ht="12.75">
      <c r="A48" s="268" t="s">
        <v>94</v>
      </c>
      <c r="B48" s="7" t="s">
        <v>121</v>
      </c>
      <c r="C48" s="54">
        <f>27270+325</f>
        <v>27595</v>
      </c>
    </row>
    <row r="49" spans="1:3" ht="12.75">
      <c r="A49" s="268" t="s">
        <v>95</v>
      </c>
      <c r="B49" s="7" t="s">
        <v>147</v>
      </c>
      <c r="C49" s="54"/>
    </row>
    <row r="50" spans="1:3" ht="13.5" thickBot="1">
      <c r="A50" s="268" t="s">
        <v>122</v>
      </c>
      <c r="B50" s="7" t="s">
        <v>148</v>
      </c>
      <c r="C50" s="54"/>
    </row>
    <row r="51" spans="1:3" ht="13.5" thickBot="1">
      <c r="A51" s="99" t="s">
        <v>16</v>
      </c>
      <c r="B51" s="84" t="s">
        <v>358</v>
      </c>
      <c r="C51" s="162">
        <f>SUM(C52:C54)</f>
        <v>4891</v>
      </c>
    </row>
    <row r="52" spans="1:3" ht="12.75">
      <c r="A52" s="268" t="s">
        <v>98</v>
      </c>
      <c r="B52" s="8" t="s">
        <v>166</v>
      </c>
      <c r="C52" s="52">
        <f>4737+154</f>
        <v>4891</v>
      </c>
    </row>
    <row r="53" spans="1:3" ht="12.75">
      <c r="A53" s="268" t="s">
        <v>99</v>
      </c>
      <c r="B53" s="7" t="s">
        <v>150</v>
      </c>
      <c r="C53" s="54"/>
    </row>
    <row r="54" spans="1:3" ht="12.75">
      <c r="A54" s="268" t="s">
        <v>100</v>
      </c>
      <c r="B54" s="7" t="s">
        <v>56</v>
      </c>
      <c r="C54" s="54"/>
    </row>
    <row r="55" spans="1:3" ht="13.5" thickBot="1">
      <c r="A55" s="268" t="s">
        <v>101</v>
      </c>
      <c r="B55" s="7" t="s">
        <v>570</v>
      </c>
      <c r="C55" s="54"/>
    </row>
    <row r="56" spans="1:3" ht="13.5" thickBot="1">
      <c r="A56" s="99" t="s">
        <v>17</v>
      </c>
      <c r="B56" s="84" t="s">
        <v>9</v>
      </c>
      <c r="C56" s="189"/>
    </row>
    <row r="57" spans="1:3" ht="13.5" thickBot="1">
      <c r="A57" s="99" t="s">
        <v>18</v>
      </c>
      <c r="B57" s="125" t="s">
        <v>571</v>
      </c>
      <c r="C57" s="211">
        <f>+C45+C51+C56</f>
        <v>67870</v>
      </c>
    </row>
    <row r="58" spans="1:3" ht="13.5" thickBot="1">
      <c r="A58" s="126"/>
      <c r="B58" s="127"/>
      <c r="C58" s="212"/>
    </row>
    <row r="59" spans="1:3" ht="13.5" thickBot="1">
      <c r="A59" s="128" t="s">
        <v>563</v>
      </c>
      <c r="B59" s="129"/>
      <c r="C59" s="504">
        <v>17.75</v>
      </c>
    </row>
    <row r="60" spans="1:3" ht="13.5" thickBot="1">
      <c r="A60" s="128" t="s">
        <v>162</v>
      </c>
      <c r="B60" s="129"/>
      <c r="C60" s="82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2" r:id="rId1"/>
  <headerFooter alignWithMargins="0">
    <oddHeader>&amp;R23. melléklet a 13/2016.(IV.29.)önkormányzati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Munka20"/>
  <dimension ref="A1:K27"/>
  <sheetViews>
    <sheetView workbookViewId="0" topLeftCell="A1">
      <selection activeCell="L17" sqref="L17"/>
    </sheetView>
  </sheetViews>
  <sheetFormatPr defaultColWidth="10.625" defaultRowHeight="12.75"/>
  <cols>
    <col min="1" max="1" width="27.625" style="332" bestFit="1" customWidth="1"/>
    <col min="2" max="2" width="9.625" style="332" customWidth="1"/>
    <col min="3" max="3" width="10.625" style="332" customWidth="1"/>
    <col min="4" max="4" width="10.875" style="332" customWidth="1"/>
    <col min="5" max="5" width="10.375" style="332" customWidth="1"/>
    <col min="6" max="6" width="9.625" style="332" customWidth="1"/>
    <col min="7" max="7" width="8.625" style="332" bestFit="1" customWidth="1"/>
    <col min="8" max="8" width="11.00390625" style="332" customWidth="1"/>
    <col min="9" max="9" width="8.875" style="332" customWidth="1"/>
    <col min="10" max="10" width="10.375" style="332" bestFit="1" customWidth="1"/>
    <col min="11" max="16384" width="10.625" style="332" customWidth="1"/>
  </cols>
  <sheetData>
    <row r="1" spans="1:10" ht="12.75">
      <c r="A1" s="330"/>
      <c r="B1" s="330"/>
      <c r="C1" s="330"/>
      <c r="D1" s="330"/>
      <c r="E1" s="330"/>
      <c r="F1" s="330"/>
      <c r="H1" s="333"/>
      <c r="I1" s="333"/>
      <c r="J1" s="331"/>
    </row>
    <row r="2" spans="1:10" ht="12.75">
      <c r="A2" s="330"/>
      <c r="B2" s="330"/>
      <c r="C2" s="330"/>
      <c r="D2" s="330"/>
      <c r="E2" s="330"/>
      <c r="F2" s="330"/>
      <c r="G2" s="334"/>
      <c r="H2" s="334"/>
      <c r="I2" s="334"/>
      <c r="J2" s="335"/>
    </row>
    <row r="3" spans="1:10" ht="12.75">
      <c r="A3" s="330"/>
      <c r="B3" s="330"/>
      <c r="C3" s="330"/>
      <c r="D3" s="330"/>
      <c r="E3" s="330"/>
      <c r="F3" s="330"/>
      <c r="G3" s="334"/>
      <c r="H3" s="334"/>
      <c r="I3" s="334"/>
      <c r="J3" s="334"/>
    </row>
    <row r="4" spans="1:10" ht="19.5">
      <c r="A4" s="336" t="s">
        <v>385</v>
      </c>
      <c r="B4" s="336"/>
      <c r="C4" s="336"/>
      <c r="D4" s="336"/>
      <c r="E4" s="336"/>
      <c r="F4" s="336"/>
      <c r="G4" s="336"/>
      <c r="H4" s="336"/>
      <c r="I4" s="336"/>
      <c r="J4" s="336"/>
    </row>
    <row r="5" spans="1:10" ht="19.5">
      <c r="A5" s="336" t="s">
        <v>599</v>
      </c>
      <c r="B5" s="336"/>
      <c r="C5" s="336"/>
      <c r="D5" s="336"/>
      <c r="E5" s="336"/>
      <c r="F5" s="336"/>
      <c r="G5" s="336"/>
      <c r="H5" s="336"/>
      <c r="I5" s="336"/>
      <c r="J5" s="336"/>
    </row>
    <row r="6" spans="1:10" ht="13.5" thickBo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5.75" customHeight="1" thickBot="1">
      <c r="A7" s="338"/>
      <c r="B7" s="648" t="s">
        <v>386</v>
      </c>
      <c r="C7" s="649"/>
      <c r="D7" s="650"/>
      <c r="E7" s="648" t="s">
        <v>387</v>
      </c>
      <c r="F7" s="649"/>
      <c r="G7" s="649"/>
      <c r="H7" s="649"/>
      <c r="I7" s="649"/>
      <c r="J7" s="650"/>
    </row>
    <row r="8" spans="1:10" ht="15.75" customHeight="1">
      <c r="A8" s="339" t="s">
        <v>383</v>
      </c>
      <c r="B8" s="340" t="s">
        <v>388</v>
      </c>
      <c r="C8" s="341" t="s">
        <v>389</v>
      </c>
      <c r="D8" s="342" t="s">
        <v>390</v>
      </c>
      <c r="E8" s="340" t="s">
        <v>391</v>
      </c>
      <c r="F8" s="341" t="s">
        <v>392</v>
      </c>
      <c r="G8" s="341" t="s">
        <v>393</v>
      </c>
      <c r="H8" s="343" t="s">
        <v>394</v>
      </c>
      <c r="I8" s="343" t="s">
        <v>395</v>
      </c>
      <c r="J8" s="513" t="s">
        <v>390</v>
      </c>
    </row>
    <row r="9" spans="1:10" ht="15.75" customHeight="1" thickBot="1">
      <c r="A9" s="344" t="s">
        <v>384</v>
      </c>
      <c r="B9" s="345" t="s">
        <v>396</v>
      </c>
      <c r="C9" s="346" t="s">
        <v>397</v>
      </c>
      <c r="D9" s="347" t="s">
        <v>398</v>
      </c>
      <c r="E9" s="345" t="s">
        <v>399</v>
      </c>
      <c r="F9" s="346" t="s">
        <v>400</v>
      </c>
      <c r="G9" s="346" t="s">
        <v>401</v>
      </c>
      <c r="H9" s="348" t="s">
        <v>402</v>
      </c>
      <c r="I9" s="348" t="s">
        <v>401</v>
      </c>
      <c r="J9" s="514" t="s">
        <v>403</v>
      </c>
    </row>
    <row r="10" spans="1:11" ht="15.75" customHeight="1">
      <c r="A10" s="349" t="s">
        <v>404</v>
      </c>
      <c r="B10" s="515">
        <v>162046</v>
      </c>
      <c r="C10" s="516">
        <f aca="true" t="shared" si="0" ref="C10:C17">J10-B10</f>
        <v>178557</v>
      </c>
      <c r="D10" s="551">
        <f aca="true" t="shared" si="1" ref="D10:D17">SUM(B10:C10)</f>
        <v>340603</v>
      </c>
      <c r="E10" s="517">
        <v>60533</v>
      </c>
      <c r="F10" s="518">
        <v>18259</v>
      </c>
      <c r="G10" s="518">
        <v>260001</v>
      </c>
      <c r="H10" s="518"/>
      <c r="I10" s="519">
        <v>1810</v>
      </c>
      <c r="J10" s="520">
        <f aca="true" t="shared" si="2" ref="J10:J17">SUM(E10:I10)</f>
        <v>340603</v>
      </c>
      <c r="K10" s="337"/>
    </row>
    <row r="11" spans="1:10" ht="15.75" customHeight="1">
      <c r="A11" s="350" t="s">
        <v>405</v>
      </c>
      <c r="B11" s="552">
        <v>10587</v>
      </c>
      <c r="C11" s="521">
        <f t="shared" si="0"/>
        <v>269520</v>
      </c>
      <c r="D11" s="527">
        <f t="shared" si="1"/>
        <v>280107</v>
      </c>
      <c r="E11" s="522">
        <v>165105</v>
      </c>
      <c r="F11" s="523">
        <v>47111</v>
      </c>
      <c r="G11" s="523">
        <v>65821</v>
      </c>
      <c r="H11" s="523"/>
      <c r="I11" s="524">
        <v>2070</v>
      </c>
      <c r="J11" s="525">
        <f t="shared" si="2"/>
        <v>280107</v>
      </c>
    </row>
    <row r="12" spans="1:10" ht="15.75" customHeight="1">
      <c r="A12" s="350" t="s">
        <v>374</v>
      </c>
      <c r="B12" s="552">
        <f>10343-6090</f>
        <v>4253</v>
      </c>
      <c r="C12" s="521">
        <f t="shared" si="0"/>
        <v>15595</v>
      </c>
      <c r="D12" s="527">
        <f t="shared" si="1"/>
        <v>19848</v>
      </c>
      <c r="E12" s="522">
        <v>6464</v>
      </c>
      <c r="F12" s="523">
        <v>1770</v>
      </c>
      <c r="G12" s="523">
        <f>28190-17213</f>
        <v>10977</v>
      </c>
      <c r="H12" s="523"/>
      <c r="I12" s="524">
        <f>1694-1057</f>
        <v>637</v>
      </c>
      <c r="J12" s="525">
        <f t="shared" si="2"/>
        <v>19848</v>
      </c>
    </row>
    <row r="13" spans="1:10" ht="15.75" customHeight="1">
      <c r="A13" s="350" t="s">
        <v>375</v>
      </c>
      <c r="B13" s="552">
        <f>7020+1334-4071</f>
        <v>4283</v>
      </c>
      <c r="C13" s="521">
        <f t="shared" si="0"/>
        <v>10702</v>
      </c>
      <c r="D13" s="527">
        <f t="shared" si="1"/>
        <v>14985</v>
      </c>
      <c r="E13" s="522">
        <f>12144-9052</f>
        <v>3092</v>
      </c>
      <c r="F13" s="523">
        <f>3312-2472</f>
        <v>840</v>
      </c>
      <c r="G13" s="523">
        <f>17258+1334-10057</f>
        <v>8535</v>
      </c>
      <c r="H13" s="523"/>
      <c r="I13" s="524">
        <f>6198-3680</f>
        <v>2518</v>
      </c>
      <c r="J13" s="525">
        <f t="shared" si="2"/>
        <v>14985</v>
      </c>
    </row>
    <row r="14" spans="1:10" s="337" customFormat="1" ht="18" customHeight="1">
      <c r="A14" s="608" t="s">
        <v>672</v>
      </c>
      <c r="B14" s="526">
        <v>203295</v>
      </c>
      <c r="C14" s="521">
        <f t="shared" si="0"/>
        <v>342158</v>
      </c>
      <c r="D14" s="527">
        <f t="shared" si="1"/>
        <v>545453</v>
      </c>
      <c r="E14" s="481">
        <v>273532</v>
      </c>
      <c r="F14" s="351">
        <v>76437</v>
      </c>
      <c r="G14" s="351">
        <v>186341</v>
      </c>
      <c r="H14" s="351"/>
      <c r="I14" s="497">
        <v>9143</v>
      </c>
      <c r="J14" s="528">
        <f t="shared" si="2"/>
        <v>545453</v>
      </c>
    </row>
    <row r="15" spans="1:10" s="337" customFormat="1" ht="18" customHeight="1">
      <c r="A15" s="608" t="s">
        <v>582</v>
      </c>
      <c r="B15" s="526">
        <v>4845</v>
      </c>
      <c r="C15" s="521">
        <f t="shared" si="0"/>
        <v>54270</v>
      </c>
      <c r="D15" s="527">
        <f t="shared" si="1"/>
        <v>59115</v>
      </c>
      <c r="E15" s="481">
        <v>35905</v>
      </c>
      <c r="F15" s="351">
        <v>9569</v>
      </c>
      <c r="G15" s="351">
        <v>13641</v>
      </c>
      <c r="H15" s="351"/>
      <c r="I15" s="497">
        <v>0</v>
      </c>
      <c r="J15" s="528">
        <f t="shared" si="2"/>
        <v>59115</v>
      </c>
    </row>
    <row r="16" spans="1:10" s="337" customFormat="1" ht="18" customHeight="1">
      <c r="A16" s="352" t="s">
        <v>682</v>
      </c>
      <c r="B16" s="614">
        <v>10161</v>
      </c>
      <c r="C16" s="521">
        <f t="shared" si="0"/>
        <v>57709</v>
      </c>
      <c r="D16" s="527">
        <f t="shared" si="1"/>
        <v>67870</v>
      </c>
      <c r="E16" s="481">
        <v>27858</v>
      </c>
      <c r="F16" s="351">
        <v>7526</v>
      </c>
      <c r="G16" s="351">
        <v>27595</v>
      </c>
      <c r="H16" s="351"/>
      <c r="I16" s="497">
        <v>4891</v>
      </c>
      <c r="J16" s="528">
        <f t="shared" si="2"/>
        <v>67870</v>
      </c>
    </row>
    <row r="17" spans="1:10" s="337" customFormat="1" ht="18" customHeight="1" thickBot="1">
      <c r="A17" s="352" t="s">
        <v>673</v>
      </c>
      <c r="B17" s="541">
        <v>11786</v>
      </c>
      <c r="C17" s="529">
        <f t="shared" si="0"/>
        <v>210484</v>
      </c>
      <c r="D17" s="530">
        <f t="shared" si="1"/>
        <v>222270</v>
      </c>
      <c r="E17" s="542">
        <v>108516</v>
      </c>
      <c r="F17" s="543">
        <v>30804</v>
      </c>
      <c r="G17" s="543">
        <v>53587</v>
      </c>
      <c r="H17" s="543">
        <v>23775</v>
      </c>
      <c r="I17" s="553">
        <v>5588</v>
      </c>
      <c r="J17" s="531">
        <f t="shared" si="2"/>
        <v>222270</v>
      </c>
    </row>
    <row r="18" spans="1:10" s="337" customFormat="1" ht="18" customHeight="1" thickBot="1">
      <c r="A18" s="353" t="s">
        <v>406</v>
      </c>
      <c r="B18" s="354">
        <f aca="true" t="shared" si="3" ref="B18:J18">SUM(B10:B17)</f>
        <v>411256</v>
      </c>
      <c r="C18" s="354">
        <f t="shared" si="3"/>
        <v>1138995</v>
      </c>
      <c r="D18" s="354">
        <f t="shared" si="3"/>
        <v>1550251</v>
      </c>
      <c r="E18" s="354">
        <f t="shared" si="3"/>
        <v>681005</v>
      </c>
      <c r="F18" s="354">
        <f t="shared" si="3"/>
        <v>192316</v>
      </c>
      <c r="G18" s="354">
        <f t="shared" si="3"/>
        <v>626498</v>
      </c>
      <c r="H18" s="354">
        <f t="shared" si="3"/>
        <v>23775</v>
      </c>
      <c r="I18" s="532">
        <f t="shared" si="3"/>
        <v>26657</v>
      </c>
      <c r="J18" s="355">
        <f t="shared" si="3"/>
        <v>1550251</v>
      </c>
    </row>
    <row r="27" ht="12.75">
      <c r="J27" s="461"/>
    </row>
  </sheetData>
  <sheetProtection/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&amp;R24. melléklet a 13/2016.(IV.29.) 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Munka137">
    <pageSetUpPr fitToPage="1"/>
  </sheetPr>
  <dimension ref="A1:F29"/>
  <sheetViews>
    <sheetView workbookViewId="0" topLeftCell="A13">
      <selection activeCell="F16" sqref="F16"/>
    </sheetView>
  </sheetViews>
  <sheetFormatPr defaultColWidth="10.625" defaultRowHeight="12.75"/>
  <cols>
    <col min="1" max="1" width="10.00390625" style="289" customWidth="1"/>
    <col min="2" max="2" width="37.375" style="289" customWidth="1"/>
    <col min="3" max="3" width="24.875" style="289" customWidth="1"/>
    <col min="4" max="4" width="22.625" style="289" customWidth="1"/>
    <col min="5" max="16384" width="10.625" style="289" customWidth="1"/>
  </cols>
  <sheetData>
    <row r="1" spans="1:4" ht="15.75">
      <c r="A1" s="287"/>
      <c r="B1" s="287"/>
      <c r="C1" s="287"/>
      <c r="D1" s="288"/>
    </row>
    <row r="2" spans="1:4" ht="15.75">
      <c r="A2" s="287"/>
      <c r="B2" s="287"/>
      <c r="C2" s="287"/>
      <c r="D2" s="290"/>
    </row>
    <row r="3" spans="1:4" ht="15.75">
      <c r="A3" s="287"/>
      <c r="B3" s="287"/>
      <c r="C3" s="287"/>
      <c r="D3" s="288"/>
    </row>
    <row r="4" spans="1:4" ht="15.75">
      <c r="A4" s="287"/>
      <c r="B4" s="287"/>
      <c r="C4" s="287"/>
      <c r="D4" s="291"/>
    </row>
    <row r="5" spans="1:4" ht="15.75">
      <c r="A5" s="287"/>
      <c r="B5" s="287"/>
      <c r="C5" s="287"/>
      <c r="D5" s="291"/>
    </row>
    <row r="6" spans="1:4" ht="15.75">
      <c r="A6" s="287"/>
      <c r="B6" s="287"/>
      <c r="C6" s="287"/>
      <c r="D6" s="292"/>
    </row>
    <row r="7" spans="1:4" ht="19.5">
      <c r="A7" s="293" t="s">
        <v>376</v>
      </c>
      <c r="B7" s="293"/>
      <c r="C7" s="293"/>
      <c r="D7" s="294"/>
    </row>
    <row r="8" spans="1:4" ht="19.5">
      <c r="A8" s="293" t="s">
        <v>688</v>
      </c>
      <c r="B8" s="293"/>
      <c r="C8" s="293"/>
      <c r="D8" s="294"/>
    </row>
    <row r="9" spans="1:4" ht="19.5">
      <c r="A9" s="293"/>
      <c r="B9" s="293"/>
      <c r="C9" s="293"/>
      <c r="D9" s="294"/>
    </row>
    <row r="10" spans="1:4" ht="19.5">
      <c r="A10" s="293"/>
      <c r="B10" s="293"/>
      <c r="C10" s="293"/>
      <c r="D10" s="294"/>
    </row>
    <row r="11" spans="1:4" ht="19.5">
      <c r="A11" s="293"/>
      <c r="B11" s="293"/>
      <c r="C11" s="293"/>
      <c r="D11" s="294"/>
    </row>
    <row r="12" spans="1:4" ht="19.5">
      <c r="A12" s="293"/>
      <c r="B12" s="293"/>
      <c r="C12" s="293"/>
      <c r="D12" s="294"/>
    </row>
    <row r="13" spans="1:4" ht="16.5" thickBot="1">
      <c r="A13" s="287"/>
      <c r="B13" s="287"/>
      <c r="C13" s="287"/>
      <c r="D13" s="295" t="s">
        <v>377</v>
      </c>
    </row>
    <row r="14" spans="1:4" s="300" customFormat="1" ht="33" customHeight="1" thickBot="1">
      <c r="A14" s="296" t="s">
        <v>61</v>
      </c>
      <c r="B14" s="297"/>
      <c r="C14" s="298"/>
      <c r="D14" s="299" t="s">
        <v>53</v>
      </c>
    </row>
    <row r="15" spans="1:6" ht="15.75">
      <c r="A15" s="301" t="s">
        <v>57</v>
      </c>
      <c r="B15" s="302"/>
      <c r="C15" s="303"/>
      <c r="D15" s="624">
        <v>9713</v>
      </c>
      <c r="E15" s="304"/>
      <c r="F15" s="305"/>
    </row>
    <row r="16" spans="1:6" ht="15.75">
      <c r="A16" s="306" t="s">
        <v>378</v>
      </c>
      <c r="B16" s="307"/>
      <c r="C16" s="308"/>
      <c r="D16" s="309"/>
      <c r="E16" s="305"/>
      <c r="F16" s="305"/>
    </row>
    <row r="17" spans="1:6" ht="12.75">
      <c r="A17" s="310" t="s">
        <v>379</v>
      </c>
      <c r="B17" s="311"/>
      <c r="C17" s="312"/>
      <c r="D17" s="467"/>
      <c r="E17" s="314"/>
      <c r="F17" s="315"/>
    </row>
    <row r="18" spans="1:6" ht="12.75">
      <c r="A18" s="310" t="s">
        <v>380</v>
      </c>
      <c r="B18" s="311"/>
      <c r="C18" s="312"/>
      <c r="D18" s="313">
        <v>3396</v>
      </c>
      <c r="E18" s="316"/>
      <c r="F18" s="315"/>
    </row>
    <row r="19" spans="1:6" ht="12.75">
      <c r="A19" s="310" t="s">
        <v>631</v>
      </c>
      <c r="B19" s="311"/>
      <c r="C19" s="312"/>
      <c r="D19" s="313">
        <v>200</v>
      </c>
      <c r="E19" s="316"/>
      <c r="F19" s="315"/>
    </row>
    <row r="20" spans="1:6" ht="12.75">
      <c r="A20" s="317" t="s">
        <v>698</v>
      </c>
      <c r="B20" s="311"/>
      <c r="C20" s="312"/>
      <c r="D20" s="467">
        <v>14170</v>
      </c>
      <c r="E20" s="316"/>
      <c r="F20" s="318"/>
    </row>
    <row r="21" spans="1:6" ht="12.75">
      <c r="A21" s="310" t="s">
        <v>576</v>
      </c>
      <c r="B21" s="311"/>
      <c r="C21" s="312"/>
      <c r="D21" s="313">
        <v>1005</v>
      </c>
      <c r="E21" s="316"/>
      <c r="F21" s="318"/>
    </row>
    <row r="22" spans="1:6" ht="12.75">
      <c r="A22" s="310" t="s">
        <v>632</v>
      </c>
      <c r="B22" s="311"/>
      <c r="C22" s="312"/>
      <c r="D22" s="313">
        <v>9150</v>
      </c>
      <c r="E22" s="316"/>
      <c r="F22" s="318"/>
    </row>
    <row r="23" spans="1:6" ht="12.75">
      <c r="A23" s="319" t="s">
        <v>407</v>
      </c>
      <c r="B23" s="320"/>
      <c r="C23" s="312"/>
      <c r="D23" s="313">
        <v>29850</v>
      </c>
      <c r="E23" s="316"/>
      <c r="F23" s="315"/>
    </row>
    <row r="24" spans="1:6" ht="12.75">
      <c r="A24" s="319" t="s">
        <v>573</v>
      </c>
      <c r="B24" s="321"/>
      <c r="C24" s="322"/>
      <c r="D24" s="467">
        <v>0</v>
      </c>
      <c r="E24" s="316"/>
      <c r="F24" s="315"/>
    </row>
    <row r="25" spans="1:6" ht="12.75">
      <c r="A25" s="651" t="s">
        <v>630</v>
      </c>
      <c r="B25" s="652"/>
      <c r="C25" s="312"/>
      <c r="D25" s="313">
        <v>0</v>
      </c>
      <c r="E25" s="316"/>
      <c r="F25" s="315"/>
    </row>
    <row r="26" spans="1:6" ht="12.75">
      <c r="A26" s="653" t="s">
        <v>697</v>
      </c>
      <c r="B26" s="654"/>
      <c r="C26" s="655"/>
      <c r="D26" s="467">
        <v>3737</v>
      </c>
      <c r="E26" s="316"/>
      <c r="F26" s="315"/>
    </row>
    <row r="27" spans="1:4" ht="15.75">
      <c r="A27" s="306" t="s">
        <v>381</v>
      </c>
      <c r="B27" s="323"/>
      <c r="C27" s="324"/>
      <c r="D27" s="325">
        <f>SUM(D17:D26)</f>
        <v>61508</v>
      </c>
    </row>
    <row r="28" spans="1:4" ht="15.75">
      <c r="A28" s="306"/>
      <c r="B28" s="323"/>
      <c r="C28" s="324"/>
      <c r="D28" s="324"/>
    </row>
    <row r="29" spans="1:4" ht="16.5" thickBot="1">
      <c r="A29" s="326" t="s">
        <v>382</v>
      </c>
      <c r="B29" s="327"/>
      <c r="C29" s="328"/>
      <c r="D29" s="329">
        <f>SUM(D15,D27)</f>
        <v>71221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13/2016.(IV.29.) 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138">
    <tabColor rgb="FF92D050"/>
  </sheetPr>
  <dimension ref="A1:P82"/>
  <sheetViews>
    <sheetView workbookViewId="0" topLeftCell="A1">
      <selection activeCell="N22" sqref="N22"/>
    </sheetView>
  </sheetViews>
  <sheetFormatPr defaultColWidth="9.00390625" defaultRowHeight="12.75"/>
  <cols>
    <col min="1" max="1" width="4.875" style="65" customWidth="1"/>
    <col min="2" max="2" width="31.125" style="78" customWidth="1"/>
    <col min="3" max="4" width="9.00390625" style="78" customWidth="1"/>
    <col min="5" max="5" width="9.50390625" style="78" customWidth="1"/>
    <col min="6" max="6" width="8.875" style="78" customWidth="1"/>
    <col min="7" max="7" width="8.625" style="78" customWidth="1"/>
    <col min="8" max="8" width="8.875" style="78" customWidth="1"/>
    <col min="9" max="9" width="8.125" style="78" customWidth="1"/>
    <col min="10" max="14" width="9.50390625" style="78" customWidth="1"/>
    <col min="15" max="15" width="12.625" style="65" customWidth="1"/>
    <col min="16" max="16384" width="9.375" style="78" customWidth="1"/>
  </cols>
  <sheetData>
    <row r="1" spans="1:15" ht="31.5" customHeight="1">
      <c r="A1" s="659" t="s">
        <v>600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</row>
    <row r="2" ht="16.5" thickBot="1">
      <c r="O2" s="3" t="s">
        <v>51</v>
      </c>
    </row>
    <row r="3" spans="1:15" s="65" customFormat="1" ht="25.5" customHeight="1" thickBot="1">
      <c r="A3" s="62" t="s">
        <v>13</v>
      </c>
      <c r="B3" s="63" t="s">
        <v>61</v>
      </c>
      <c r="C3" s="63" t="s">
        <v>68</v>
      </c>
      <c r="D3" s="63" t="s">
        <v>69</v>
      </c>
      <c r="E3" s="63" t="s">
        <v>70</v>
      </c>
      <c r="F3" s="63" t="s">
        <v>71</v>
      </c>
      <c r="G3" s="63" t="s">
        <v>72</v>
      </c>
      <c r="H3" s="63" t="s">
        <v>73</v>
      </c>
      <c r="I3" s="63" t="s">
        <v>74</v>
      </c>
      <c r="J3" s="63" t="s">
        <v>75</v>
      </c>
      <c r="K3" s="63" t="s">
        <v>76</v>
      </c>
      <c r="L3" s="63" t="s">
        <v>77</v>
      </c>
      <c r="M3" s="63" t="s">
        <v>78</v>
      </c>
      <c r="N3" s="63" t="s">
        <v>79</v>
      </c>
      <c r="O3" s="64" t="s">
        <v>49</v>
      </c>
    </row>
    <row r="4" spans="1:15" s="67" customFormat="1" ht="15" customHeight="1" thickBot="1">
      <c r="A4" s="66" t="s">
        <v>15</v>
      </c>
      <c r="B4" s="656" t="s">
        <v>54</v>
      </c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8"/>
    </row>
    <row r="5" spans="1:15" s="67" customFormat="1" ht="22.5">
      <c r="A5" s="68" t="s">
        <v>16</v>
      </c>
      <c r="B5" s="281" t="s">
        <v>317</v>
      </c>
      <c r="C5" s="544">
        <v>80000</v>
      </c>
      <c r="D5" s="544">
        <v>78000</v>
      </c>
      <c r="E5" s="544">
        <v>91000</v>
      </c>
      <c r="F5" s="544">
        <v>72876</v>
      </c>
      <c r="G5" s="544">
        <v>84000</v>
      </c>
      <c r="H5" s="544">
        <v>120000</v>
      </c>
      <c r="I5" s="544">
        <v>105000</v>
      </c>
      <c r="J5" s="544">
        <v>100000</v>
      </c>
      <c r="K5" s="544">
        <v>85000</v>
      </c>
      <c r="L5" s="544">
        <v>120943</v>
      </c>
      <c r="M5" s="544">
        <v>78000</v>
      </c>
      <c r="N5" s="544">
        <v>80000</v>
      </c>
      <c r="O5" s="545">
        <f aca="true" t="shared" si="0" ref="O5:O14">SUM(C5:N5)</f>
        <v>1094819</v>
      </c>
    </row>
    <row r="6" spans="1:15" s="71" customFormat="1" ht="22.5">
      <c r="A6" s="69" t="s">
        <v>17</v>
      </c>
      <c r="B6" s="136" t="s">
        <v>361</v>
      </c>
      <c r="C6" s="472">
        <v>40000</v>
      </c>
      <c r="D6" s="472">
        <v>60000</v>
      </c>
      <c r="E6" s="472">
        <v>40000</v>
      </c>
      <c r="F6" s="472">
        <v>40000</v>
      </c>
      <c r="G6" s="472">
        <v>32996</v>
      </c>
      <c r="H6" s="472">
        <v>71000</v>
      </c>
      <c r="I6" s="472">
        <v>46996</v>
      </c>
      <c r="J6" s="472">
        <v>40000</v>
      </c>
      <c r="K6" s="472">
        <v>62500</v>
      </c>
      <c r="L6" s="472">
        <v>30000</v>
      </c>
      <c r="M6" s="472">
        <v>30407</v>
      </c>
      <c r="N6" s="472">
        <v>60884</v>
      </c>
      <c r="O6" s="546">
        <f t="shared" si="0"/>
        <v>554783</v>
      </c>
    </row>
    <row r="7" spans="1:15" s="71" customFormat="1" ht="22.5">
      <c r="A7" s="69" t="s">
        <v>18</v>
      </c>
      <c r="B7" s="135" t="s">
        <v>362</v>
      </c>
      <c r="C7" s="473"/>
      <c r="D7" s="473"/>
      <c r="E7" s="473"/>
      <c r="F7" s="473">
        <v>4000</v>
      </c>
      <c r="G7" s="473">
        <v>3000</v>
      </c>
      <c r="H7" s="473">
        <v>3000</v>
      </c>
      <c r="I7" s="473">
        <v>3000</v>
      </c>
      <c r="J7" s="473">
        <v>1000</v>
      </c>
      <c r="K7" s="473">
        <v>1000</v>
      </c>
      <c r="L7" s="473">
        <v>485</v>
      </c>
      <c r="M7" s="473"/>
      <c r="N7" s="473"/>
      <c r="O7" s="546">
        <f t="shared" si="0"/>
        <v>15485</v>
      </c>
    </row>
    <row r="8" spans="1:15" s="71" customFormat="1" ht="13.5" customHeight="1">
      <c r="A8" s="69" t="s">
        <v>19</v>
      </c>
      <c r="B8" s="134" t="s">
        <v>137</v>
      </c>
      <c r="C8" s="472">
        <v>5000</v>
      </c>
      <c r="D8" s="472">
        <v>10000</v>
      </c>
      <c r="E8" s="472">
        <v>120000</v>
      </c>
      <c r="F8" s="472">
        <v>10000</v>
      </c>
      <c r="G8" s="472">
        <v>2000</v>
      </c>
      <c r="H8" s="472">
        <v>1000</v>
      </c>
      <c r="I8" s="472">
        <v>1000</v>
      </c>
      <c r="J8" s="472">
        <v>3760</v>
      </c>
      <c r="K8" s="472">
        <v>120000</v>
      </c>
      <c r="L8" s="472">
        <v>6000</v>
      </c>
      <c r="M8" s="472">
        <v>5000</v>
      </c>
      <c r="N8" s="472">
        <v>20000</v>
      </c>
      <c r="O8" s="546">
        <f t="shared" si="0"/>
        <v>303760</v>
      </c>
    </row>
    <row r="9" spans="1:15" s="71" customFormat="1" ht="13.5" customHeight="1">
      <c r="A9" s="69" t="s">
        <v>20</v>
      </c>
      <c r="B9" s="134" t="s">
        <v>363</v>
      </c>
      <c r="C9" s="472">
        <v>36000</v>
      </c>
      <c r="D9" s="472">
        <v>37000</v>
      </c>
      <c r="E9" s="472">
        <v>37284</v>
      </c>
      <c r="F9" s="472">
        <v>36167</v>
      </c>
      <c r="G9" s="472">
        <v>36000</v>
      </c>
      <c r="H9" s="472">
        <v>37000</v>
      </c>
      <c r="I9" s="472">
        <v>35000</v>
      </c>
      <c r="J9" s="472">
        <v>35000</v>
      </c>
      <c r="K9" s="472">
        <v>37000</v>
      </c>
      <c r="L9" s="472">
        <v>38000</v>
      </c>
      <c r="M9" s="472">
        <v>39000</v>
      </c>
      <c r="N9" s="472">
        <v>36901</v>
      </c>
      <c r="O9" s="546">
        <f t="shared" si="0"/>
        <v>440352</v>
      </c>
    </row>
    <row r="10" spans="1:15" s="71" customFormat="1" ht="13.5" customHeight="1">
      <c r="A10" s="69" t="s">
        <v>21</v>
      </c>
      <c r="B10" s="134" t="s">
        <v>6</v>
      </c>
      <c r="C10" s="472"/>
      <c r="D10" s="472"/>
      <c r="E10" s="472">
        <v>1500</v>
      </c>
      <c r="F10" s="472">
        <v>1274</v>
      </c>
      <c r="G10" s="472"/>
      <c r="H10" s="472"/>
      <c r="I10" s="472"/>
      <c r="J10" s="472"/>
      <c r="K10" s="472"/>
      <c r="L10" s="472"/>
      <c r="M10" s="472"/>
      <c r="N10" s="472"/>
      <c r="O10" s="546">
        <f t="shared" si="0"/>
        <v>2774</v>
      </c>
    </row>
    <row r="11" spans="1:15" s="71" customFormat="1" ht="13.5" customHeight="1">
      <c r="A11" s="69" t="s">
        <v>22</v>
      </c>
      <c r="B11" s="134" t="s">
        <v>319</v>
      </c>
      <c r="C11" s="472">
        <v>2512</v>
      </c>
      <c r="D11" s="472">
        <v>1400</v>
      </c>
      <c r="E11" s="472">
        <v>1600</v>
      </c>
      <c r="F11" s="472">
        <v>4137</v>
      </c>
      <c r="G11" s="472">
        <v>400</v>
      </c>
      <c r="H11" s="472">
        <v>500</v>
      </c>
      <c r="I11" s="472">
        <v>600</v>
      </c>
      <c r="J11" s="472">
        <v>500</v>
      </c>
      <c r="K11" s="472">
        <v>754</v>
      </c>
      <c r="L11" s="472">
        <v>1600</v>
      </c>
      <c r="M11" s="472">
        <v>1500</v>
      </c>
      <c r="N11" s="472">
        <v>1800</v>
      </c>
      <c r="O11" s="546">
        <f t="shared" si="0"/>
        <v>17303</v>
      </c>
    </row>
    <row r="12" spans="1:15" s="71" customFormat="1" ht="22.5">
      <c r="A12" s="69" t="s">
        <v>23</v>
      </c>
      <c r="B12" s="136" t="s">
        <v>349</v>
      </c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546">
        <f t="shared" si="0"/>
        <v>0</v>
      </c>
    </row>
    <row r="13" spans="1:15" s="71" customFormat="1" ht="13.5" customHeight="1" thickBot="1">
      <c r="A13" s="69" t="s">
        <v>24</v>
      </c>
      <c r="B13" s="134" t="s">
        <v>7</v>
      </c>
      <c r="C13" s="70">
        <v>262679</v>
      </c>
      <c r="D13" s="70"/>
      <c r="E13" s="70"/>
      <c r="F13" s="70">
        <v>10000</v>
      </c>
      <c r="G13" s="70">
        <v>20000</v>
      </c>
      <c r="H13" s="70">
        <v>20000</v>
      </c>
      <c r="I13" s="70">
        <v>30000</v>
      </c>
      <c r="J13" s="70">
        <v>20000</v>
      </c>
      <c r="K13" s="70"/>
      <c r="L13" s="70"/>
      <c r="M13" s="70">
        <v>10000</v>
      </c>
      <c r="N13" s="472"/>
      <c r="O13" s="546">
        <f t="shared" si="0"/>
        <v>372679</v>
      </c>
    </row>
    <row r="14" spans="1:15" s="67" customFormat="1" ht="15.75" customHeight="1" thickBot="1">
      <c r="A14" s="66" t="s">
        <v>25</v>
      </c>
      <c r="B14" s="35" t="s">
        <v>103</v>
      </c>
      <c r="C14" s="72">
        <f aca="true" t="shared" si="1" ref="C14:N14">SUM(C5:C13)</f>
        <v>426191</v>
      </c>
      <c r="D14" s="72">
        <f t="shared" si="1"/>
        <v>186400</v>
      </c>
      <c r="E14" s="72">
        <f t="shared" si="1"/>
        <v>291384</v>
      </c>
      <c r="F14" s="72">
        <f t="shared" si="1"/>
        <v>178454</v>
      </c>
      <c r="G14" s="72">
        <f t="shared" si="1"/>
        <v>178396</v>
      </c>
      <c r="H14" s="72">
        <f t="shared" si="1"/>
        <v>252500</v>
      </c>
      <c r="I14" s="72">
        <f t="shared" si="1"/>
        <v>221596</v>
      </c>
      <c r="J14" s="72">
        <f t="shared" si="1"/>
        <v>200260</v>
      </c>
      <c r="K14" s="72">
        <f t="shared" si="1"/>
        <v>306254</v>
      </c>
      <c r="L14" s="72">
        <f t="shared" si="1"/>
        <v>197028</v>
      </c>
      <c r="M14" s="72">
        <f t="shared" si="1"/>
        <v>163907</v>
      </c>
      <c r="N14" s="72">
        <f t="shared" si="1"/>
        <v>199585</v>
      </c>
      <c r="O14" s="73">
        <f t="shared" si="0"/>
        <v>2801955</v>
      </c>
    </row>
    <row r="15" spans="1:15" s="67" customFormat="1" ht="15" customHeight="1" thickBot="1">
      <c r="A15" s="66" t="s">
        <v>26</v>
      </c>
      <c r="B15" s="656" t="s">
        <v>55</v>
      </c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8"/>
    </row>
    <row r="16" spans="1:15" s="71" customFormat="1" ht="13.5" customHeight="1">
      <c r="A16" s="74" t="s">
        <v>27</v>
      </c>
      <c r="B16" s="137" t="s">
        <v>62</v>
      </c>
      <c r="C16" s="473">
        <v>72000</v>
      </c>
      <c r="D16" s="473">
        <v>74275</v>
      </c>
      <c r="E16" s="473">
        <v>74226</v>
      </c>
      <c r="F16" s="473">
        <v>102500</v>
      </c>
      <c r="G16" s="473">
        <v>103500</v>
      </c>
      <c r="H16" s="473">
        <v>100500</v>
      </c>
      <c r="I16" s="473">
        <v>100500</v>
      </c>
      <c r="J16" s="473">
        <v>103500</v>
      </c>
      <c r="K16" s="473">
        <v>105500</v>
      </c>
      <c r="L16" s="473">
        <v>101577</v>
      </c>
      <c r="M16" s="473">
        <v>104500</v>
      </c>
      <c r="N16" s="473">
        <v>90280</v>
      </c>
      <c r="O16" s="547">
        <f aca="true" t="shared" si="2" ref="O16:O26">SUM(C16:N16)</f>
        <v>1132858</v>
      </c>
    </row>
    <row r="17" spans="1:15" s="71" customFormat="1" ht="27" customHeight="1">
      <c r="A17" s="69" t="s">
        <v>28</v>
      </c>
      <c r="B17" s="136" t="s">
        <v>146</v>
      </c>
      <c r="C17" s="472">
        <v>18000</v>
      </c>
      <c r="D17" s="472">
        <v>18570</v>
      </c>
      <c r="E17" s="472">
        <v>18565</v>
      </c>
      <c r="F17" s="472">
        <v>22185</v>
      </c>
      <c r="G17" s="472">
        <v>22435</v>
      </c>
      <c r="H17" s="472">
        <v>21685</v>
      </c>
      <c r="I17" s="472">
        <v>21685</v>
      </c>
      <c r="J17" s="472">
        <v>22435</v>
      </c>
      <c r="K17" s="472">
        <v>24385</v>
      </c>
      <c r="L17" s="472">
        <v>22933</v>
      </c>
      <c r="M17" s="472">
        <v>22685</v>
      </c>
      <c r="N17" s="472">
        <v>21992</v>
      </c>
      <c r="O17" s="546">
        <f t="shared" si="2"/>
        <v>257555</v>
      </c>
    </row>
    <row r="18" spans="1:15" s="71" customFormat="1" ht="13.5" customHeight="1">
      <c r="A18" s="69" t="s">
        <v>29</v>
      </c>
      <c r="B18" s="134" t="s">
        <v>121</v>
      </c>
      <c r="C18" s="472">
        <v>80000</v>
      </c>
      <c r="D18" s="472">
        <v>80000</v>
      </c>
      <c r="E18" s="472">
        <v>78334</v>
      </c>
      <c r="F18" s="472">
        <v>77764</v>
      </c>
      <c r="G18" s="472">
        <v>77640</v>
      </c>
      <c r="H18" s="472">
        <v>52100</v>
      </c>
      <c r="I18" s="472">
        <v>54000</v>
      </c>
      <c r="J18" s="472">
        <v>53917</v>
      </c>
      <c r="K18" s="472">
        <v>73100</v>
      </c>
      <c r="L18" s="472">
        <v>71500</v>
      </c>
      <c r="M18" s="472">
        <v>77500</v>
      </c>
      <c r="N18" s="472">
        <v>81100</v>
      </c>
      <c r="O18" s="546">
        <f t="shared" si="2"/>
        <v>856955</v>
      </c>
    </row>
    <row r="19" spans="1:15" s="71" customFormat="1" ht="13.5" customHeight="1">
      <c r="A19" s="69" t="s">
        <v>30</v>
      </c>
      <c r="B19" s="134" t="s">
        <v>147</v>
      </c>
      <c r="C19" s="472">
        <v>4000</v>
      </c>
      <c r="D19" s="472">
        <v>3800</v>
      </c>
      <c r="E19" s="472">
        <v>4200</v>
      </c>
      <c r="F19" s="472">
        <v>3800</v>
      </c>
      <c r="G19" s="472">
        <v>4000</v>
      </c>
      <c r="H19" s="472">
        <v>4100</v>
      </c>
      <c r="I19" s="472">
        <v>4200</v>
      </c>
      <c r="J19" s="472">
        <v>12000</v>
      </c>
      <c r="K19" s="472">
        <v>4100</v>
      </c>
      <c r="L19" s="472">
        <v>3940</v>
      </c>
      <c r="M19" s="472">
        <v>12000</v>
      </c>
      <c r="N19" s="472">
        <v>16000</v>
      </c>
      <c r="O19" s="546">
        <f t="shared" si="2"/>
        <v>76140</v>
      </c>
    </row>
    <row r="20" spans="1:15" s="71" customFormat="1" ht="13.5" customHeight="1">
      <c r="A20" s="69" t="s">
        <v>31</v>
      </c>
      <c r="B20" s="134" t="s">
        <v>8</v>
      </c>
      <c r="C20" s="472">
        <v>8670</v>
      </c>
      <c r="D20" s="472">
        <v>10670</v>
      </c>
      <c r="E20" s="472">
        <v>12204</v>
      </c>
      <c r="F20" s="472">
        <v>25070</v>
      </c>
      <c r="G20" s="472">
        <v>12997</v>
      </c>
      <c r="H20" s="472">
        <v>13235</v>
      </c>
      <c r="I20" s="472">
        <v>10750</v>
      </c>
      <c r="J20" s="472">
        <v>10760</v>
      </c>
      <c r="K20" s="472">
        <v>19525</v>
      </c>
      <c r="L20" s="472">
        <v>10766</v>
      </c>
      <c r="M20" s="472">
        <v>10670</v>
      </c>
      <c r="N20" s="472">
        <v>13170</v>
      </c>
      <c r="O20" s="546">
        <f t="shared" si="2"/>
        <v>158487</v>
      </c>
    </row>
    <row r="21" spans="1:16" s="71" customFormat="1" ht="13.5" customHeight="1">
      <c r="A21" s="69" t="s">
        <v>32</v>
      </c>
      <c r="B21" s="134" t="s">
        <v>166</v>
      </c>
      <c r="C21" s="472">
        <v>2026</v>
      </c>
      <c r="D21" s="472">
        <v>6657</v>
      </c>
      <c r="E21" s="472">
        <v>3881</v>
      </c>
      <c r="F21" s="472">
        <v>2500</v>
      </c>
      <c r="G21" s="472">
        <v>9000</v>
      </c>
      <c r="H21" s="472">
        <v>4600</v>
      </c>
      <c r="I21" s="472">
        <v>5700</v>
      </c>
      <c r="J21" s="472">
        <v>5500</v>
      </c>
      <c r="K21" s="472">
        <v>11782</v>
      </c>
      <c r="L21" s="472">
        <v>6600</v>
      </c>
      <c r="M21" s="472">
        <v>4500</v>
      </c>
      <c r="N21" s="472">
        <v>5854</v>
      </c>
      <c r="O21" s="546">
        <f t="shared" si="2"/>
        <v>68600</v>
      </c>
      <c r="P21" s="539"/>
    </row>
    <row r="22" spans="1:15" s="71" customFormat="1" ht="15.75">
      <c r="A22" s="69" t="s">
        <v>33</v>
      </c>
      <c r="B22" s="136" t="s">
        <v>150</v>
      </c>
      <c r="C22" s="472"/>
      <c r="D22" s="472"/>
      <c r="E22" s="472">
        <v>350</v>
      </c>
      <c r="F22" s="472"/>
      <c r="G22" s="472">
        <v>10000</v>
      </c>
      <c r="H22" s="472"/>
      <c r="I22" s="472">
        <v>1270</v>
      </c>
      <c r="J22" s="472">
        <v>1270</v>
      </c>
      <c r="K22" s="472">
        <v>20057</v>
      </c>
      <c r="L22" s="472"/>
      <c r="M22" s="472"/>
      <c r="N22" s="472"/>
      <c r="O22" s="546">
        <f t="shared" si="2"/>
        <v>32947</v>
      </c>
    </row>
    <row r="23" spans="1:15" s="71" customFormat="1" ht="13.5" customHeight="1">
      <c r="A23" s="69" t="s">
        <v>34</v>
      </c>
      <c r="B23" s="134" t="s">
        <v>169</v>
      </c>
      <c r="C23" s="472"/>
      <c r="D23" s="472"/>
      <c r="E23" s="472"/>
      <c r="F23" s="472">
        <v>5743</v>
      </c>
      <c r="G23" s="472">
        <v>167</v>
      </c>
      <c r="H23" s="472"/>
      <c r="I23" s="472"/>
      <c r="J23" s="472"/>
      <c r="K23" s="472">
        <v>4435</v>
      </c>
      <c r="L23" s="472"/>
      <c r="M23" s="472"/>
      <c r="N23" s="472"/>
      <c r="O23" s="546">
        <f t="shared" si="2"/>
        <v>10345</v>
      </c>
    </row>
    <row r="24" spans="1:15" s="71" customFormat="1" ht="13.5" customHeight="1">
      <c r="A24" s="69" t="s">
        <v>35</v>
      </c>
      <c r="B24" s="134" t="s">
        <v>47</v>
      </c>
      <c r="C24" s="472"/>
      <c r="D24" s="472"/>
      <c r="E24" s="472">
        <v>1600</v>
      </c>
      <c r="F24" s="472">
        <v>1962</v>
      </c>
      <c r="G24" s="472">
        <v>2500</v>
      </c>
      <c r="H24" s="472">
        <v>7779</v>
      </c>
      <c r="I24" s="472">
        <v>9600</v>
      </c>
      <c r="J24" s="472">
        <v>9500</v>
      </c>
      <c r="K24" s="472">
        <v>9500</v>
      </c>
      <c r="L24" s="472">
        <v>9600</v>
      </c>
      <c r="M24" s="472">
        <v>9600</v>
      </c>
      <c r="N24" s="472">
        <v>9580</v>
      </c>
      <c r="O24" s="546">
        <f t="shared" si="2"/>
        <v>71221</v>
      </c>
    </row>
    <row r="25" spans="1:15" s="71" customFormat="1" ht="13.5" customHeight="1" thickBot="1">
      <c r="A25" s="69" t="s">
        <v>36</v>
      </c>
      <c r="B25" s="134" t="s">
        <v>9</v>
      </c>
      <c r="C25" s="70">
        <v>34789</v>
      </c>
      <c r="D25" s="70"/>
      <c r="E25" s="70">
        <v>365</v>
      </c>
      <c r="F25" s="472"/>
      <c r="G25" s="70"/>
      <c r="H25" s="70">
        <v>365</v>
      </c>
      <c r="I25" s="70"/>
      <c r="J25" s="70"/>
      <c r="K25" s="70">
        <v>70665</v>
      </c>
      <c r="L25" s="70"/>
      <c r="M25" s="70"/>
      <c r="N25" s="70">
        <v>30663</v>
      </c>
      <c r="O25" s="546">
        <f t="shared" si="2"/>
        <v>136847</v>
      </c>
    </row>
    <row r="26" spans="1:15" s="67" customFormat="1" ht="15.75" customHeight="1" thickBot="1">
      <c r="A26" s="75" t="s">
        <v>37</v>
      </c>
      <c r="B26" s="35" t="s">
        <v>104</v>
      </c>
      <c r="C26" s="72">
        <f aca="true" t="shared" si="3" ref="C26:N26">SUM(C16:C25)</f>
        <v>219485</v>
      </c>
      <c r="D26" s="72">
        <f t="shared" si="3"/>
        <v>193972</v>
      </c>
      <c r="E26" s="72">
        <f t="shared" si="3"/>
        <v>193725</v>
      </c>
      <c r="F26" s="72">
        <f t="shared" si="3"/>
        <v>241524</v>
      </c>
      <c r="G26" s="72">
        <f t="shared" si="3"/>
        <v>242239</v>
      </c>
      <c r="H26" s="72">
        <f t="shared" si="3"/>
        <v>204364</v>
      </c>
      <c r="I26" s="72">
        <f t="shared" si="3"/>
        <v>207705</v>
      </c>
      <c r="J26" s="72">
        <f t="shared" si="3"/>
        <v>218882</v>
      </c>
      <c r="K26" s="72">
        <f t="shared" si="3"/>
        <v>343049</v>
      </c>
      <c r="L26" s="72">
        <f t="shared" si="3"/>
        <v>226916</v>
      </c>
      <c r="M26" s="72">
        <f t="shared" si="3"/>
        <v>241455</v>
      </c>
      <c r="N26" s="72">
        <f t="shared" si="3"/>
        <v>268639</v>
      </c>
      <c r="O26" s="73">
        <f t="shared" si="2"/>
        <v>2801955</v>
      </c>
    </row>
    <row r="27" spans="1:15" ht="16.5" thickBot="1">
      <c r="A27" s="75" t="s">
        <v>38</v>
      </c>
      <c r="B27" s="138" t="s">
        <v>105</v>
      </c>
      <c r="C27" s="76">
        <f aca="true" t="shared" si="4" ref="C27:O27">C14-C26</f>
        <v>206706</v>
      </c>
      <c r="D27" s="76">
        <f t="shared" si="4"/>
        <v>-7572</v>
      </c>
      <c r="E27" s="76">
        <f t="shared" si="4"/>
        <v>97659</v>
      </c>
      <c r="F27" s="76">
        <f t="shared" si="4"/>
        <v>-63070</v>
      </c>
      <c r="G27" s="76">
        <f t="shared" si="4"/>
        <v>-63843</v>
      </c>
      <c r="H27" s="76">
        <f t="shared" si="4"/>
        <v>48136</v>
      </c>
      <c r="I27" s="76">
        <f t="shared" si="4"/>
        <v>13891</v>
      </c>
      <c r="J27" s="76">
        <f t="shared" si="4"/>
        <v>-18622</v>
      </c>
      <c r="K27" s="76">
        <f t="shared" si="4"/>
        <v>-36795</v>
      </c>
      <c r="L27" s="76">
        <f t="shared" si="4"/>
        <v>-29888</v>
      </c>
      <c r="M27" s="76">
        <f t="shared" si="4"/>
        <v>-77548</v>
      </c>
      <c r="N27" s="76">
        <f t="shared" si="4"/>
        <v>-69054</v>
      </c>
      <c r="O27" s="77">
        <f t="shared" si="4"/>
        <v>0</v>
      </c>
    </row>
    <row r="28" ht="15.75">
      <c r="A28" s="79"/>
    </row>
    <row r="29" spans="2:15" ht="15.75">
      <c r="B29" s="80"/>
      <c r="C29" s="81"/>
      <c r="D29" s="81"/>
      <c r="O29" s="78"/>
    </row>
    <row r="30" ht="15.75">
      <c r="O30" s="78"/>
    </row>
    <row r="31" ht="15.75">
      <c r="O31" s="78"/>
    </row>
    <row r="32" ht="15.75">
      <c r="O32" s="78"/>
    </row>
    <row r="33" ht="15.75">
      <c r="O33" s="78"/>
    </row>
    <row r="34" ht="15.75">
      <c r="O34" s="78"/>
    </row>
    <row r="35" ht="15.75">
      <c r="O35" s="78"/>
    </row>
    <row r="36" ht="15.75">
      <c r="O36" s="78"/>
    </row>
    <row r="37" ht="15.75">
      <c r="O37" s="78"/>
    </row>
    <row r="38" ht="15.75">
      <c r="O38" s="78"/>
    </row>
    <row r="39" ht="15.75">
      <c r="O39" s="78"/>
    </row>
    <row r="40" ht="15.75">
      <c r="O40" s="78"/>
    </row>
    <row r="41" ht="15.75">
      <c r="O41" s="78"/>
    </row>
    <row r="42" ht="15.75">
      <c r="O42" s="78"/>
    </row>
    <row r="43" ht="15.75">
      <c r="O43" s="78"/>
    </row>
    <row r="44" ht="15.75">
      <c r="O44" s="78"/>
    </row>
    <row r="45" ht="15.75">
      <c r="O45" s="78"/>
    </row>
    <row r="46" ht="15.75">
      <c r="O46" s="78"/>
    </row>
    <row r="47" ht="15.75">
      <c r="O47" s="78"/>
    </row>
    <row r="48" ht="15.75">
      <c r="O48" s="78"/>
    </row>
    <row r="49" ht="15.75">
      <c r="O49" s="78"/>
    </row>
    <row r="50" ht="15.75">
      <c r="O50" s="78"/>
    </row>
    <row r="51" ht="15.75">
      <c r="O51" s="78"/>
    </row>
    <row r="52" ht="15.75">
      <c r="O52" s="78"/>
    </row>
    <row r="53" ht="15.75">
      <c r="O53" s="78"/>
    </row>
    <row r="54" ht="15.75">
      <c r="O54" s="78"/>
    </row>
    <row r="55" ht="15.75">
      <c r="O55" s="78"/>
    </row>
    <row r="56" ht="15.75">
      <c r="O56" s="78"/>
    </row>
    <row r="57" ht="15.75">
      <c r="O57" s="78"/>
    </row>
    <row r="58" ht="15.75">
      <c r="O58" s="78"/>
    </row>
    <row r="59" ht="15.75">
      <c r="O59" s="78"/>
    </row>
    <row r="60" ht="15.75">
      <c r="O60" s="78"/>
    </row>
    <row r="61" ht="15.75">
      <c r="O61" s="78"/>
    </row>
    <row r="62" ht="15.75">
      <c r="O62" s="78"/>
    </row>
    <row r="63" ht="15.75">
      <c r="O63" s="78"/>
    </row>
    <row r="64" ht="15.75">
      <c r="O64" s="78"/>
    </row>
    <row r="65" ht="15.75">
      <c r="O65" s="78"/>
    </row>
    <row r="66" ht="15.75">
      <c r="O66" s="78"/>
    </row>
    <row r="67" ht="15.75">
      <c r="O67" s="78"/>
    </row>
    <row r="68" ht="15.75">
      <c r="O68" s="78"/>
    </row>
    <row r="69" ht="15.75">
      <c r="O69" s="78"/>
    </row>
    <row r="70" ht="15.75">
      <c r="O70" s="78"/>
    </row>
    <row r="71" ht="15.75">
      <c r="O71" s="78"/>
    </row>
    <row r="72" ht="15.75">
      <c r="O72" s="78"/>
    </row>
    <row r="73" ht="15.75">
      <c r="O73" s="78"/>
    </row>
    <row r="74" ht="15.75">
      <c r="O74" s="78"/>
    </row>
    <row r="75" ht="15.75">
      <c r="O75" s="78"/>
    </row>
    <row r="76" ht="15.75">
      <c r="O76" s="78"/>
    </row>
    <row r="77" ht="15.75">
      <c r="O77" s="78"/>
    </row>
    <row r="78" ht="15.75">
      <c r="O78" s="78"/>
    </row>
    <row r="79" ht="15.75">
      <c r="O79" s="78"/>
    </row>
    <row r="80" ht="15.75">
      <c r="O80" s="78"/>
    </row>
    <row r="81" ht="15.75">
      <c r="O81" s="78"/>
    </row>
    <row r="82" ht="15.75">
      <c r="O82" s="78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 xml:space="preserve">&amp;R&amp;"Times New Roman CE,Dőlt"&amp;11 26. melléklet a 13/2016.(IV.29.) önkormányzati rendelethez TÁJÉKOZTATÓ TÁBLA   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Munka22">
    <pageSetUpPr fitToPage="1"/>
  </sheetPr>
  <dimension ref="A1:C41"/>
  <sheetViews>
    <sheetView workbookViewId="0" topLeftCell="A1">
      <selection activeCell="D4" sqref="D4"/>
    </sheetView>
  </sheetViews>
  <sheetFormatPr defaultColWidth="9.00390625" defaultRowHeight="12.75"/>
  <cols>
    <col min="1" max="1" width="60.125" style="356" customWidth="1"/>
    <col min="2" max="2" width="48.875" style="360" customWidth="1"/>
    <col min="3" max="3" width="16.50390625" style="356" bestFit="1" customWidth="1"/>
    <col min="4" max="16384" width="10.625" style="356" customWidth="1"/>
  </cols>
  <sheetData>
    <row r="1" spans="1:2" ht="12.75">
      <c r="A1" s="661" t="s">
        <v>709</v>
      </c>
      <c r="B1" s="661"/>
    </row>
    <row r="2" spans="1:2" ht="17.25" customHeight="1">
      <c r="A2" s="357"/>
      <c r="B2" s="498"/>
    </row>
    <row r="3" spans="1:2" ht="42" customHeight="1">
      <c r="A3" s="665" t="s">
        <v>601</v>
      </c>
      <c r="B3" s="665"/>
    </row>
    <row r="4" spans="1:2" ht="33" customHeight="1" thickBot="1">
      <c r="A4" s="358"/>
      <c r="B4" s="217" t="s">
        <v>10</v>
      </c>
    </row>
    <row r="5" spans="1:2" ht="12.75">
      <c r="A5" s="662" t="s">
        <v>61</v>
      </c>
      <c r="B5" s="662" t="s">
        <v>602</v>
      </c>
    </row>
    <row r="6" spans="1:2" ht="12.75">
      <c r="A6" s="663"/>
      <c r="B6" s="663"/>
    </row>
    <row r="7" spans="1:2" ht="13.5" thickBot="1">
      <c r="A7" s="663"/>
      <c r="B7" s="664"/>
    </row>
    <row r="8" spans="1:2" ht="23.25" customHeight="1" thickBot="1">
      <c r="A8" s="139" t="s">
        <v>48</v>
      </c>
      <c r="B8" s="359"/>
    </row>
    <row r="9" spans="1:2" ht="24" customHeight="1">
      <c r="A9" s="361"/>
      <c r="B9" s="370"/>
    </row>
    <row r="10" spans="1:2" ht="18" customHeight="1">
      <c r="A10" s="362" t="s">
        <v>408</v>
      </c>
      <c r="B10" s="567">
        <v>150040800</v>
      </c>
    </row>
    <row r="11" spans="1:2" ht="39" customHeight="1">
      <c r="A11" s="363" t="s">
        <v>409</v>
      </c>
      <c r="B11" s="568">
        <v>73336490</v>
      </c>
    </row>
    <row r="12" spans="1:2" ht="39" customHeight="1">
      <c r="A12" s="363" t="s">
        <v>410</v>
      </c>
      <c r="B12" s="569">
        <v>17077340</v>
      </c>
    </row>
    <row r="13" spans="1:2" ht="39" customHeight="1">
      <c r="A13" s="363" t="s">
        <v>411</v>
      </c>
      <c r="B13" s="569">
        <v>35400000</v>
      </c>
    </row>
    <row r="14" spans="1:2" ht="39" customHeight="1">
      <c r="A14" s="363" t="s">
        <v>412</v>
      </c>
      <c r="B14" s="569">
        <v>100000</v>
      </c>
    </row>
    <row r="15" spans="1:2" ht="39" customHeight="1">
      <c r="A15" s="363" t="s">
        <v>413</v>
      </c>
      <c r="B15" s="569">
        <v>20759150</v>
      </c>
    </row>
    <row r="16" spans="1:2" ht="39" customHeight="1">
      <c r="A16" s="363" t="s">
        <v>414</v>
      </c>
      <c r="B16" s="569">
        <v>7297912</v>
      </c>
    </row>
    <row r="17" spans="1:2" ht="39" customHeight="1">
      <c r="A17" s="363" t="s">
        <v>424</v>
      </c>
      <c r="B17" s="569">
        <v>135150</v>
      </c>
    </row>
    <row r="18" spans="1:2" ht="39" customHeight="1">
      <c r="A18" s="364" t="s">
        <v>574</v>
      </c>
      <c r="B18" s="499">
        <f>SUM(B10+B11+B16+B17)</f>
        <v>230810352</v>
      </c>
    </row>
    <row r="19" spans="1:2" ht="39" customHeight="1">
      <c r="A19" s="363" t="s">
        <v>606</v>
      </c>
      <c r="B19" s="574">
        <v>1177260</v>
      </c>
    </row>
    <row r="20" spans="1:2" ht="39" customHeight="1">
      <c r="A20" s="364" t="s">
        <v>607</v>
      </c>
      <c r="B20" s="499">
        <f>SUM(B18:B19)</f>
        <v>231987612</v>
      </c>
    </row>
    <row r="21" spans="1:2" ht="36" customHeight="1">
      <c r="A21" s="365" t="s">
        <v>415</v>
      </c>
      <c r="B21" s="569">
        <v>172713600</v>
      </c>
    </row>
    <row r="22" spans="1:2" ht="30.75" customHeight="1">
      <c r="A22" s="366" t="s">
        <v>416</v>
      </c>
      <c r="B22" s="569">
        <v>28426667</v>
      </c>
    </row>
    <row r="23" spans="1:2" ht="30.75" customHeight="1">
      <c r="A23" s="365" t="s">
        <v>605</v>
      </c>
      <c r="B23" s="569">
        <v>8807500</v>
      </c>
    </row>
    <row r="24" spans="1:2" ht="30.75" customHeight="1">
      <c r="A24" s="365" t="s">
        <v>608</v>
      </c>
      <c r="B24" s="569">
        <v>7936910</v>
      </c>
    </row>
    <row r="25" spans="1:2" ht="31.5" customHeight="1">
      <c r="A25" s="367" t="s">
        <v>417</v>
      </c>
      <c r="B25" s="499">
        <f>SUM(B21:B24)</f>
        <v>217884677</v>
      </c>
    </row>
    <row r="26" spans="1:2" ht="31.5" customHeight="1">
      <c r="A26" s="500" t="s">
        <v>575</v>
      </c>
      <c r="B26" s="569">
        <v>106867641</v>
      </c>
    </row>
    <row r="27" spans="1:2" ht="28.5" customHeight="1">
      <c r="A27" s="368" t="s">
        <v>418</v>
      </c>
      <c r="B27" s="569">
        <v>63866750</v>
      </c>
    </row>
    <row r="28" spans="1:3" ht="60" customHeight="1">
      <c r="A28" s="570" t="s">
        <v>603</v>
      </c>
      <c r="B28" s="569">
        <v>132728440</v>
      </c>
      <c r="C28" s="360"/>
    </row>
    <row r="29" spans="1:2" ht="23.25" customHeight="1">
      <c r="A29" s="366" t="s">
        <v>419</v>
      </c>
      <c r="B29" s="569">
        <v>46136640</v>
      </c>
    </row>
    <row r="30" spans="1:2" ht="20.25" customHeight="1">
      <c r="A30" s="368" t="s">
        <v>420</v>
      </c>
      <c r="B30" s="569">
        <v>77502292</v>
      </c>
    </row>
    <row r="31" spans="1:2" ht="26.25" customHeight="1">
      <c r="A31" s="369" t="s">
        <v>0</v>
      </c>
      <c r="B31" s="569">
        <v>43662570</v>
      </c>
    </row>
    <row r="32" spans="1:2" ht="26.25" customHeight="1">
      <c r="A32" s="369" t="s">
        <v>1</v>
      </c>
      <c r="B32" s="569">
        <v>3017520</v>
      </c>
    </row>
    <row r="33" spans="1:3" ht="34.5" customHeight="1">
      <c r="A33" s="367" t="s">
        <v>421</v>
      </c>
      <c r="B33" s="371">
        <f>SUM(B26+B27+B28+B29+B30+B31+B32)</f>
        <v>473781853</v>
      </c>
      <c r="C33" s="501"/>
    </row>
    <row r="34" spans="1:3" ht="24.75" customHeight="1">
      <c r="A34" s="571" t="s">
        <v>604</v>
      </c>
      <c r="B34" s="533">
        <v>15562200</v>
      </c>
      <c r="C34" s="501"/>
    </row>
    <row r="35" spans="1:2" ht="27.75" customHeight="1">
      <c r="A35" s="572" t="s">
        <v>422</v>
      </c>
      <c r="B35" s="575">
        <v>25905000</v>
      </c>
    </row>
    <row r="36" spans="1:2" ht="30" customHeight="1">
      <c r="A36" s="609" t="s">
        <v>423</v>
      </c>
      <c r="B36" s="502">
        <v>10629000</v>
      </c>
    </row>
    <row r="37" spans="1:2" ht="31.5" customHeight="1">
      <c r="A37" s="573" t="s">
        <v>2</v>
      </c>
      <c r="B37" s="625">
        <v>15276000</v>
      </c>
    </row>
    <row r="38" spans="1:2" ht="31.5" customHeight="1">
      <c r="A38" s="627" t="s">
        <v>699</v>
      </c>
      <c r="B38" s="626">
        <v>2109498</v>
      </c>
    </row>
    <row r="39" spans="1:2" ht="31.5" customHeight="1">
      <c r="A39" s="627" t="s">
        <v>700</v>
      </c>
      <c r="B39" s="626">
        <v>4793406</v>
      </c>
    </row>
    <row r="40" spans="1:2" ht="31.5" customHeight="1">
      <c r="A40" s="627" t="s">
        <v>701</v>
      </c>
      <c r="B40" s="626">
        <v>8176588</v>
      </c>
    </row>
    <row r="41" spans="1:2" ht="19.5" thickBot="1">
      <c r="A41" s="534" t="s">
        <v>49</v>
      </c>
      <c r="B41" s="535">
        <f>SUM(B20+B25+B33+B34+B35+B38+B39+B40)</f>
        <v>980200834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unka24">
    <tabColor rgb="FF92D050"/>
  </sheetPr>
  <dimension ref="A1:F42"/>
  <sheetViews>
    <sheetView workbookViewId="0" topLeftCell="A1">
      <selection activeCell="B33" sqref="B33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69" t="s">
        <v>638</v>
      </c>
      <c r="B1" s="669"/>
      <c r="C1" s="669"/>
      <c r="D1" s="669"/>
    </row>
    <row r="2" spans="1:4" ht="17.25" customHeight="1">
      <c r="A2" s="216"/>
      <c r="B2" s="216"/>
      <c r="C2" s="216"/>
      <c r="D2" s="216"/>
    </row>
    <row r="3" spans="1:4" ht="13.5" thickBot="1">
      <c r="A3" s="100"/>
      <c r="B3" s="100"/>
      <c r="C3" s="666" t="s">
        <v>483</v>
      </c>
      <c r="D3" s="666"/>
    </row>
    <row r="4" spans="1:4" ht="42.75" customHeight="1" thickBot="1">
      <c r="A4" s="218" t="s">
        <v>67</v>
      </c>
      <c r="B4" s="219" t="s">
        <v>114</v>
      </c>
      <c r="C4" s="219" t="s">
        <v>115</v>
      </c>
      <c r="D4" s="220" t="s">
        <v>11</v>
      </c>
    </row>
    <row r="5" spans="1:6" ht="15.75" customHeight="1">
      <c r="A5" s="101" t="s">
        <v>15</v>
      </c>
      <c r="B5" s="27" t="s">
        <v>425</v>
      </c>
      <c r="C5" s="372" t="s">
        <v>426</v>
      </c>
      <c r="D5" s="28">
        <v>5000</v>
      </c>
      <c r="E5" s="41"/>
      <c r="F5" s="41"/>
    </row>
    <row r="6" spans="1:6" ht="15.75" customHeight="1">
      <c r="A6" s="102" t="s">
        <v>16</v>
      </c>
      <c r="B6" s="29" t="s">
        <v>427</v>
      </c>
      <c r="C6" s="31" t="s">
        <v>426</v>
      </c>
      <c r="D6" s="30">
        <v>1500</v>
      </c>
      <c r="E6" s="41"/>
      <c r="F6" s="41"/>
    </row>
    <row r="7" spans="1:6" ht="15.75" customHeight="1">
      <c r="A7" s="102" t="s">
        <v>17</v>
      </c>
      <c r="B7" s="29" t="s">
        <v>428</v>
      </c>
      <c r="C7" s="31" t="s">
        <v>426</v>
      </c>
      <c r="D7" s="30">
        <v>500</v>
      </c>
      <c r="E7" s="41"/>
      <c r="F7" s="41"/>
    </row>
    <row r="8" spans="1:6" ht="15.75" customHeight="1">
      <c r="A8" s="102" t="s">
        <v>18</v>
      </c>
      <c r="B8" s="29" t="s">
        <v>429</v>
      </c>
      <c r="C8" s="29" t="s">
        <v>426</v>
      </c>
      <c r="D8" s="30">
        <v>4000</v>
      </c>
      <c r="E8" s="41"/>
      <c r="F8" s="41"/>
    </row>
    <row r="9" spans="1:6" ht="15.75" customHeight="1">
      <c r="A9" s="102" t="s">
        <v>19</v>
      </c>
      <c r="B9" s="29" t="s">
        <v>430</v>
      </c>
      <c r="C9" s="374" t="s">
        <v>426</v>
      </c>
      <c r="D9" s="30">
        <v>200</v>
      </c>
      <c r="E9" s="41"/>
      <c r="F9" s="41"/>
    </row>
    <row r="10" spans="1:6" ht="15.75" customHeight="1">
      <c r="A10" s="102" t="s">
        <v>20</v>
      </c>
      <c r="B10" s="29" t="s">
        <v>431</v>
      </c>
      <c r="C10" s="29" t="s">
        <v>426</v>
      </c>
      <c r="D10" s="30">
        <v>800</v>
      </c>
      <c r="E10" s="41"/>
      <c r="F10" s="41"/>
    </row>
    <row r="11" spans="1:6" ht="15.75" customHeight="1">
      <c r="A11" s="102" t="s">
        <v>21</v>
      </c>
      <c r="B11" s="29" t="s">
        <v>432</v>
      </c>
      <c r="C11" s="373" t="s">
        <v>426</v>
      </c>
      <c r="D11" s="30">
        <v>50</v>
      </c>
      <c r="E11" s="41"/>
      <c r="F11" s="41"/>
    </row>
    <row r="12" spans="1:6" ht="15.75" customHeight="1">
      <c r="A12" s="102" t="s">
        <v>22</v>
      </c>
      <c r="B12" s="29" t="s">
        <v>612</v>
      </c>
      <c r="C12" s="373" t="s">
        <v>426</v>
      </c>
      <c r="D12" s="30">
        <v>289</v>
      </c>
      <c r="E12" s="41"/>
      <c r="F12" s="41"/>
    </row>
    <row r="13" spans="1:6" ht="15.75" customHeight="1">
      <c r="A13" s="102" t="s">
        <v>23</v>
      </c>
      <c r="B13" s="29" t="s">
        <v>433</v>
      </c>
      <c r="C13" s="373" t="s">
        <v>426</v>
      </c>
      <c r="D13" s="30">
        <v>50</v>
      </c>
      <c r="E13" s="41"/>
      <c r="F13" s="41"/>
    </row>
    <row r="14" spans="1:6" ht="15.75" customHeight="1">
      <c r="A14" s="102" t="s">
        <v>24</v>
      </c>
      <c r="B14" s="29" t="s">
        <v>480</v>
      </c>
      <c r="C14" s="373" t="s">
        <v>426</v>
      </c>
      <c r="D14" s="30">
        <v>8765</v>
      </c>
      <c r="E14" s="41"/>
      <c r="F14" s="41"/>
    </row>
    <row r="15" spans="1:6" ht="15.75" customHeight="1">
      <c r="A15" s="102" t="s">
        <v>25</v>
      </c>
      <c r="B15" s="29" t="s">
        <v>683</v>
      </c>
      <c r="C15" s="373" t="s">
        <v>426</v>
      </c>
      <c r="D15" s="30">
        <v>192</v>
      </c>
      <c r="E15" s="41"/>
      <c r="F15" s="41"/>
    </row>
    <row r="16" spans="1:6" ht="15.75" customHeight="1">
      <c r="A16" s="102" t="s">
        <v>26</v>
      </c>
      <c r="B16" s="29" t="s">
        <v>480</v>
      </c>
      <c r="C16" s="29" t="s">
        <v>434</v>
      </c>
      <c r="D16" s="30">
        <v>4435</v>
      </c>
      <c r="E16" s="41"/>
      <c r="F16" s="41"/>
    </row>
    <row r="17" spans="1:6" ht="15.75" customHeight="1">
      <c r="A17" s="102" t="s">
        <v>27</v>
      </c>
      <c r="B17" s="29" t="s">
        <v>683</v>
      </c>
      <c r="C17" s="29" t="s">
        <v>434</v>
      </c>
      <c r="D17" s="30">
        <v>5743</v>
      </c>
      <c r="E17" s="41"/>
      <c r="F17" s="41"/>
    </row>
    <row r="18" spans="1:6" ht="15.75" customHeight="1">
      <c r="A18" s="102" t="s">
        <v>28</v>
      </c>
      <c r="B18" s="29" t="s">
        <v>435</v>
      </c>
      <c r="C18" s="29" t="s">
        <v>426</v>
      </c>
      <c r="D18" s="30">
        <v>9145</v>
      </c>
      <c r="E18" s="41"/>
      <c r="F18" s="503"/>
    </row>
    <row r="19" spans="1:6" ht="15.75" customHeight="1">
      <c r="A19" s="102" t="s">
        <v>29</v>
      </c>
      <c r="B19" s="29" t="s">
        <v>436</v>
      </c>
      <c r="C19" s="29" t="s">
        <v>426</v>
      </c>
      <c r="D19" s="30">
        <v>104040</v>
      </c>
      <c r="E19" s="41"/>
      <c r="F19" s="41"/>
    </row>
    <row r="20" spans="1:6" ht="15.75" customHeight="1">
      <c r="A20" s="102" t="s">
        <v>30</v>
      </c>
      <c r="B20" s="29" t="s">
        <v>437</v>
      </c>
      <c r="C20" s="29" t="s">
        <v>426</v>
      </c>
      <c r="D20" s="30"/>
      <c r="E20" s="41"/>
      <c r="F20" s="41"/>
    </row>
    <row r="21" spans="1:4" ht="15.75" customHeight="1">
      <c r="A21" s="102" t="s">
        <v>31</v>
      </c>
      <c r="B21" s="29" t="s">
        <v>610</v>
      </c>
      <c r="C21" s="29" t="s">
        <v>426</v>
      </c>
      <c r="D21" s="30">
        <v>373</v>
      </c>
    </row>
    <row r="22" spans="1:4" ht="15.75" customHeight="1">
      <c r="A22" s="102" t="s">
        <v>32</v>
      </c>
      <c r="B22" s="29" t="s">
        <v>598</v>
      </c>
      <c r="C22" s="29" t="s">
        <v>426</v>
      </c>
      <c r="D22" s="30">
        <v>125</v>
      </c>
    </row>
    <row r="23" spans="1:4" ht="15.75" customHeight="1">
      <c r="A23" s="102" t="s">
        <v>33</v>
      </c>
      <c r="B23" s="29" t="s">
        <v>609</v>
      </c>
      <c r="C23" s="29" t="s">
        <v>426</v>
      </c>
      <c r="D23" s="30">
        <v>500</v>
      </c>
    </row>
    <row r="24" spans="1:4" ht="15.75" customHeight="1">
      <c r="A24" s="102" t="s">
        <v>34</v>
      </c>
      <c r="B24" s="29" t="s">
        <v>611</v>
      </c>
      <c r="C24" s="29" t="s">
        <v>426</v>
      </c>
      <c r="D24" s="30"/>
    </row>
    <row r="25" spans="1:4" ht="15.75" customHeight="1">
      <c r="A25" s="102" t="s">
        <v>35</v>
      </c>
      <c r="B25" s="29" t="s">
        <v>684</v>
      </c>
      <c r="C25" s="29" t="s">
        <v>426</v>
      </c>
      <c r="D25" s="56">
        <v>3830</v>
      </c>
    </row>
    <row r="26" spans="1:4" ht="15.75" customHeight="1">
      <c r="A26" s="102" t="s">
        <v>36</v>
      </c>
      <c r="B26" s="29" t="s">
        <v>685</v>
      </c>
      <c r="C26" s="29" t="s">
        <v>426</v>
      </c>
      <c r="D26" s="56">
        <v>26</v>
      </c>
    </row>
    <row r="27" spans="1:4" ht="15.75" customHeight="1">
      <c r="A27" s="102" t="s">
        <v>37</v>
      </c>
      <c r="B27" s="29" t="s">
        <v>686</v>
      </c>
      <c r="C27" s="29" t="s">
        <v>687</v>
      </c>
      <c r="D27" s="56">
        <v>7538</v>
      </c>
    </row>
    <row r="28" spans="1:4" ht="15.75" customHeight="1">
      <c r="A28" s="102" t="s">
        <v>38</v>
      </c>
      <c r="B28" s="628" t="s">
        <v>702</v>
      </c>
      <c r="C28" s="628" t="s">
        <v>426</v>
      </c>
      <c r="D28" s="629">
        <v>62</v>
      </c>
    </row>
    <row r="29" spans="1:4" ht="15.75" customHeight="1">
      <c r="A29" s="102" t="s">
        <v>39</v>
      </c>
      <c r="B29" s="628" t="s">
        <v>703</v>
      </c>
      <c r="C29" s="628" t="s">
        <v>426</v>
      </c>
      <c r="D29" s="629">
        <v>62</v>
      </c>
    </row>
    <row r="30" spans="1:4" ht="15.75" customHeight="1">
      <c r="A30" s="102" t="s">
        <v>40</v>
      </c>
      <c r="B30" s="628" t="s">
        <v>704</v>
      </c>
      <c r="C30" s="628" t="s">
        <v>426</v>
      </c>
      <c r="D30" s="629">
        <v>63</v>
      </c>
    </row>
    <row r="31" spans="1:4" ht="15.75" customHeight="1">
      <c r="A31" s="102" t="s">
        <v>41</v>
      </c>
      <c r="B31" s="628" t="s">
        <v>705</v>
      </c>
      <c r="C31" s="628" t="s">
        <v>426</v>
      </c>
      <c r="D31" s="629">
        <v>4597</v>
      </c>
    </row>
    <row r="32" spans="1:4" ht="15.75" customHeight="1">
      <c r="A32" s="102" t="s">
        <v>42</v>
      </c>
      <c r="B32" s="628" t="s">
        <v>706</v>
      </c>
      <c r="C32" s="628" t="s">
        <v>426</v>
      </c>
      <c r="D32" s="629">
        <v>181</v>
      </c>
    </row>
    <row r="33" spans="1:4" ht="15.75" customHeight="1">
      <c r="A33" s="102" t="s">
        <v>43</v>
      </c>
      <c r="B33" s="628" t="s">
        <v>708</v>
      </c>
      <c r="C33" s="628" t="s">
        <v>434</v>
      </c>
      <c r="D33" s="629">
        <v>167</v>
      </c>
    </row>
    <row r="34" spans="1:4" ht="15.75" customHeight="1">
      <c r="A34" s="102" t="s">
        <v>116</v>
      </c>
      <c r="B34" s="576"/>
      <c r="C34" s="29"/>
      <c r="D34" s="56"/>
    </row>
    <row r="35" spans="1:4" ht="15.75" customHeight="1">
      <c r="A35" s="102" t="s">
        <v>117</v>
      </c>
      <c r="B35" s="576"/>
      <c r="C35" s="29"/>
      <c r="D35" s="56"/>
    </row>
    <row r="36" spans="1:4" ht="15.75" customHeight="1">
      <c r="A36" s="102" t="s">
        <v>118</v>
      </c>
      <c r="B36" s="576"/>
      <c r="C36" s="29"/>
      <c r="D36" s="56"/>
    </row>
    <row r="37" spans="1:4" ht="15.75" customHeight="1">
      <c r="A37" s="102" t="s">
        <v>119</v>
      </c>
      <c r="B37" s="576"/>
      <c r="C37" s="29"/>
      <c r="D37" s="56"/>
    </row>
    <row r="38" spans="1:4" ht="15.75" customHeight="1">
      <c r="A38" s="102" t="s">
        <v>639</v>
      </c>
      <c r="B38" s="576"/>
      <c r="C38" s="29"/>
      <c r="D38" s="56"/>
    </row>
    <row r="39" spans="1:4" ht="15.75" customHeight="1">
      <c r="A39" s="102" t="s">
        <v>640</v>
      </c>
      <c r="B39" s="576"/>
      <c r="C39" s="29"/>
      <c r="D39" s="56"/>
    </row>
    <row r="40" spans="1:4" ht="15.75" customHeight="1">
      <c r="A40" s="102" t="s">
        <v>641</v>
      </c>
      <c r="B40" s="29"/>
      <c r="C40" s="29"/>
      <c r="D40" s="56"/>
    </row>
    <row r="41" spans="1:4" ht="15.75" customHeight="1" thickBot="1">
      <c r="A41" s="102" t="s">
        <v>642</v>
      </c>
      <c r="B41" s="29"/>
      <c r="C41" s="29"/>
      <c r="D41" s="56"/>
    </row>
    <row r="42" spans="1:4" ht="15.75" customHeight="1" thickBot="1">
      <c r="A42" s="667" t="s">
        <v>49</v>
      </c>
      <c r="B42" s="668"/>
      <c r="C42" s="103"/>
      <c r="D42" s="104">
        <f>SUM(D5:D41)</f>
        <v>162233</v>
      </c>
    </row>
  </sheetData>
  <sheetProtection/>
  <mergeCells count="3">
    <mergeCell ref="C3:D3"/>
    <mergeCell ref="A42:B42"/>
    <mergeCell ref="A1:D1"/>
  </mergeCells>
  <conditionalFormatting sqref="D42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CE,Dőlt"&amp;11 28. melléklet a   13/2016.(IV.29.)  önkormányzati rendelethez TÁJÉKOZTATÓ TÁBLA  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Munka139">
    <pageSetUpPr fitToPage="1"/>
  </sheetPr>
  <dimension ref="A1:GL58"/>
  <sheetViews>
    <sheetView tabSelected="1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7" sqref="K17"/>
    </sheetView>
  </sheetViews>
  <sheetFormatPr defaultColWidth="10.625" defaultRowHeight="12.75"/>
  <cols>
    <col min="1" max="1" width="42.375" style="375" customWidth="1"/>
    <col min="2" max="3" width="9.50390625" style="376" customWidth="1"/>
    <col min="4" max="4" width="9.375" style="376" bestFit="1" customWidth="1"/>
    <col min="5" max="6" width="9.50390625" style="376" customWidth="1"/>
    <col min="7" max="7" width="9.50390625" style="377" customWidth="1"/>
    <col min="8" max="8" width="1.12109375" style="377" customWidth="1"/>
    <col min="9" max="13" width="9.50390625" style="375" customWidth="1"/>
    <col min="14" max="14" width="9.50390625" style="378" customWidth="1"/>
    <col min="15" max="16384" width="10.625" style="375" customWidth="1"/>
  </cols>
  <sheetData>
    <row r="1" spans="10:13" ht="12.75">
      <c r="J1" s="671"/>
      <c r="K1" s="671"/>
      <c r="L1" s="671"/>
      <c r="M1" s="671"/>
    </row>
    <row r="2" spans="1:14" ht="12.75">
      <c r="A2" s="379"/>
      <c r="E2" s="540"/>
      <c r="I2" s="379"/>
      <c r="J2" s="670"/>
      <c r="K2" s="670"/>
      <c r="L2" s="670"/>
      <c r="M2" s="670"/>
      <c r="N2" s="380"/>
    </row>
    <row r="3" spans="1:14" ht="17.25" customHeight="1">
      <c r="A3" s="381" t="s">
        <v>613</v>
      </c>
      <c r="B3" s="382"/>
      <c r="C3" s="382"/>
      <c r="D3" s="382"/>
      <c r="E3" s="382"/>
      <c r="F3" s="382"/>
      <c r="G3" s="383"/>
      <c r="H3" s="383"/>
      <c r="I3" s="384"/>
      <c r="J3" s="384"/>
      <c r="K3" s="384"/>
      <c r="L3" s="384"/>
      <c r="M3" s="384"/>
      <c r="N3" s="385"/>
    </row>
    <row r="4" spans="1:14" ht="19.5">
      <c r="A4" s="386" t="s">
        <v>438</v>
      </c>
      <c r="B4" s="382"/>
      <c r="C4" s="382"/>
      <c r="D4" s="382"/>
      <c r="E4" s="382"/>
      <c r="F4" s="382"/>
      <c r="G4" s="383"/>
      <c r="H4" s="383"/>
      <c r="I4" s="384"/>
      <c r="J4" s="384"/>
      <c r="K4" s="384"/>
      <c r="L4" s="384"/>
      <c r="M4" s="384"/>
      <c r="N4" s="385"/>
    </row>
    <row r="5" spans="1:14" ht="0.75" customHeight="1" thickBot="1">
      <c r="A5" s="387"/>
      <c r="B5" s="382"/>
      <c r="C5" s="382"/>
      <c r="D5" s="382"/>
      <c r="E5" s="382"/>
      <c r="F5" s="382"/>
      <c r="G5" s="383"/>
      <c r="H5" s="383"/>
      <c r="I5" s="384"/>
      <c r="J5" s="384"/>
      <c r="K5" s="384"/>
      <c r="L5" s="384"/>
      <c r="M5" s="384"/>
      <c r="N5" s="380" t="s">
        <v>377</v>
      </c>
    </row>
    <row r="6" spans="1:14" ht="15.75">
      <c r="A6" s="388" t="s">
        <v>159</v>
      </c>
      <c r="B6" s="672" t="s">
        <v>439</v>
      </c>
      <c r="C6" s="673"/>
      <c r="D6" s="673"/>
      <c r="E6" s="673"/>
      <c r="F6" s="673"/>
      <c r="G6" s="674"/>
      <c r="H6" s="389"/>
      <c r="I6" s="672" t="s">
        <v>440</v>
      </c>
      <c r="J6" s="673"/>
      <c r="K6" s="673"/>
      <c r="L6" s="673"/>
      <c r="M6" s="673"/>
      <c r="N6" s="674"/>
    </row>
    <row r="7" spans="1:14" ht="12.75">
      <c r="A7" s="390"/>
      <c r="B7" s="391" t="s">
        <v>441</v>
      </c>
      <c r="C7" s="392" t="s">
        <v>395</v>
      </c>
      <c r="D7" s="392" t="s">
        <v>466</v>
      </c>
      <c r="E7" s="392" t="s">
        <v>442</v>
      </c>
      <c r="F7" s="392" t="s">
        <v>597</v>
      </c>
      <c r="G7" s="393" t="s">
        <v>614</v>
      </c>
      <c r="H7" s="394"/>
      <c r="I7" s="391" t="s">
        <v>441</v>
      </c>
      <c r="J7" s="392" t="s">
        <v>395</v>
      </c>
      <c r="K7" s="392" t="s">
        <v>475</v>
      </c>
      <c r="L7" s="392" t="s">
        <v>120</v>
      </c>
      <c r="M7" s="392" t="s">
        <v>467</v>
      </c>
      <c r="N7" s="393" t="s">
        <v>615</v>
      </c>
    </row>
    <row r="8" spans="1:14" ht="13.5" thickBot="1">
      <c r="A8" s="395"/>
      <c r="B8" s="396" t="s">
        <v>443</v>
      </c>
      <c r="C8" s="397" t="s">
        <v>443</v>
      </c>
      <c r="D8" s="397" t="s">
        <v>443</v>
      </c>
      <c r="E8" s="397" t="s">
        <v>444</v>
      </c>
      <c r="F8" s="397"/>
      <c r="G8" s="398" t="s">
        <v>445</v>
      </c>
      <c r="H8" s="399"/>
      <c r="I8" s="396" t="s">
        <v>446</v>
      </c>
      <c r="J8" s="397" t="s">
        <v>401</v>
      </c>
      <c r="K8" s="397" t="s">
        <v>397</v>
      </c>
      <c r="L8" s="397"/>
      <c r="M8" s="397"/>
      <c r="N8" s="398" t="s">
        <v>447</v>
      </c>
    </row>
    <row r="9" spans="1:194" ht="12.75">
      <c r="A9" s="400" t="s">
        <v>468</v>
      </c>
      <c r="B9" s="630">
        <v>12887</v>
      </c>
      <c r="C9" s="403"/>
      <c r="D9" s="402"/>
      <c r="E9" s="401"/>
      <c r="F9" s="403"/>
      <c r="G9" s="404">
        <f>SUM(B9:F9)</f>
        <v>12887</v>
      </c>
      <c r="H9" s="405"/>
      <c r="I9" s="555"/>
      <c r="J9" s="403"/>
      <c r="K9" s="406"/>
      <c r="L9" s="403"/>
      <c r="M9" s="403"/>
      <c r="N9" s="404">
        <f aca="true" t="shared" si="0" ref="N9:N16">SUM(I9:M9)</f>
        <v>0</v>
      </c>
      <c r="O9" s="407"/>
      <c r="P9" s="407"/>
      <c r="Q9" s="407"/>
      <c r="R9" s="407"/>
      <c r="S9" s="407"/>
      <c r="T9" s="407"/>
      <c r="U9" s="407"/>
      <c r="V9" s="407"/>
      <c r="W9" s="407"/>
      <c r="X9" s="407"/>
      <c r="Y9" s="407"/>
      <c r="Z9" s="407"/>
      <c r="AA9" s="407"/>
      <c r="AB9" s="407"/>
      <c r="AC9" s="407"/>
      <c r="AD9" s="407"/>
      <c r="AE9" s="407"/>
      <c r="AF9" s="407"/>
      <c r="AG9" s="407"/>
      <c r="AH9" s="407"/>
      <c r="AI9" s="407"/>
      <c r="AJ9" s="407"/>
      <c r="AK9" s="407"/>
      <c r="AL9" s="407"/>
      <c r="AM9" s="407"/>
      <c r="AN9" s="407"/>
      <c r="AO9" s="407"/>
      <c r="AP9" s="407"/>
      <c r="AQ9" s="407"/>
      <c r="AR9" s="407"/>
      <c r="AS9" s="407"/>
      <c r="AT9" s="407"/>
      <c r="AU9" s="407"/>
      <c r="AV9" s="407"/>
      <c r="AW9" s="407"/>
      <c r="AX9" s="407"/>
      <c r="AY9" s="407"/>
      <c r="AZ9" s="407"/>
      <c r="BA9" s="407"/>
      <c r="BB9" s="407"/>
      <c r="BC9" s="407"/>
      <c r="BD9" s="407"/>
      <c r="BE9" s="407"/>
      <c r="BF9" s="407"/>
      <c r="BG9" s="407"/>
      <c r="BH9" s="407"/>
      <c r="BI9" s="407"/>
      <c r="BJ9" s="407"/>
      <c r="BK9" s="407"/>
      <c r="BL9" s="407"/>
      <c r="BM9" s="407"/>
      <c r="BN9" s="407"/>
      <c r="BO9" s="407"/>
      <c r="BP9" s="407"/>
      <c r="BQ9" s="407"/>
      <c r="BR9" s="407"/>
      <c r="BS9" s="407"/>
      <c r="BT9" s="407"/>
      <c r="BU9" s="407"/>
      <c r="BV9" s="407"/>
      <c r="BW9" s="407"/>
      <c r="BX9" s="407"/>
      <c r="BY9" s="407"/>
      <c r="BZ9" s="407"/>
      <c r="CA9" s="407"/>
      <c r="CB9" s="407"/>
      <c r="CC9" s="407"/>
      <c r="CD9" s="407"/>
      <c r="CE9" s="407"/>
      <c r="CF9" s="407"/>
      <c r="CG9" s="407"/>
      <c r="CH9" s="407"/>
      <c r="CI9" s="407"/>
      <c r="CJ9" s="407"/>
      <c r="CK9" s="407"/>
      <c r="CL9" s="407"/>
      <c r="CM9" s="407"/>
      <c r="CN9" s="407"/>
      <c r="CO9" s="407"/>
      <c r="CP9" s="407"/>
      <c r="CQ9" s="407"/>
      <c r="CR9" s="407"/>
      <c r="CS9" s="407"/>
      <c r="CT9" s="407"/>
      <c r="CU9" s="407"/>
      <c r="CV9" s="407"/>
      <c r="CW9" s="407"/>
      <c r="CX9" s="407"/>
      <c r="CY9" s="407"/>
      <c r="CZ9" s="407"/>
      <c r="DA9" s="407"/>
      <c r="DB9" s="407"/>
      <c r="DC9" s="407"/>
      <c r="DD9" s="407"/>
      <c r="DE9" s="407"/>
      <c r="DF9" s="407"/>
      <c r="DG9" s="407"/>
      <c r="DH9" s="407"/>
      <c r="DI9" s="407"/>
      <c r="DJ9" s="407"/>
      <c r="DK9" s="407"/>
      <c r="DL9" s="407"/>
      <c r="DM9" s="407"/>
      <c r="DN9" s="407"/>
      <c r="DO9" s="407"/>
      <c r="DP9" s="407"/>
      <c r="DQ9" s="407"/>
      <c r="DR9" s="407"/>
      <c r="DS9" s="407"/>
      <c r="DT9" s="407"/>
      <c r="DU9" s="407"/>
      <c r="DV9" s="407"/>
      <c r="DW9" s="407"/>
      <c r="DX9" s="407"/>
      <c r="DY9" s="407"/>
      <c r="DZ9" s="407"/>
      <c r="EA9" s="407"/>
      <c r="EB9" s="407"/>
      <c r="EC9" s="407"/>
      <c r="ED9" s="407"/>
      <c r="EE9" s="407"/>
      <c r="EF9" s="407"/>
      <c r="EG9" s="407"/>
      <c r="EH9" s="407"/>
      <c r="EI9" s="407"/>
      <c r="EJ9" s="407"/>
      <c r="EK9" s="407"/>
      <c r="EL9" s="407"/>
      <c r="EM9" s="407"/>
      <c r="EN9" s="407"/>
      <c r="EO9" s="407"/>
      <c r="EP9" s="407"/>
      <c r="EQ9" s="407"/>
      <c r="ER9" s="407"/>
      <c r="ES9" s="407"/>
      <c r="ET9" s="407"/>
      <c r="EU9" s="407"/>
      <c r="EV9" s="407"/>
      <c r="EW9" s="407"/>
      <c r="EX9" s="407"/>
      <c r="EY9" s="407"/>
      <c r="EZ9" s="407"/>
      <c r="FA9" s="407"/>
      <c r="FB9" s="407"/>
      <c r="FC9" s="407"/>
      <c r="FD9" s="407"/>
      <c r="FE9" s="407"/>
      <c r="FF9" s="407"/>
      <c r="FG9" s="407"/>
      <c r="FH9" s="407"/>
      <c r="FI9" s="407"/>
      <c r="FJ9" s="407"/>
      <c r="FK9" s="407"/>
      <c r="FL9" s="407"/>
      <c r="FM9" s="407"/>
      <c r="FN9" s="407"/>
      <c r="FO9" s="407"/>
      <c r="FP9" s="407"/>
      <c r="FQ9" s="407"/>
      <c r="FR9" s="407"/>
      <c r="FS9" s="407"/>
      <c r="FT9" s="407"/>
      <c r="FU9" s="407"/>
      <c r="FV9" s="407"/>
      <c r="FW9" s="407"/>
      <c r="FX9" s="407"/>
      <c r="FY9" s="407"/>
      <c r="FZ9" s="407"/>
      <c r="GA9" s="407"/>
      <c r="GB9" s="407"/>
      <c r="GC9" s="407"/>
      <c r="GD9" s="407"/>
      <c r="GE9" s="407"/>
      <c r="GF9" s="407"/>
      <c r="GG9" s="407"/>
      <c r="GH9" s="407"/>
      <c r="GI9" s="407"/>
      <c r="GJ9" s="407"/>
      <c r="GK9" s="407"/>
      <c r="GL9" s="407"/>
    </row>
    <row r="10" spans="1:14" ht="12.75">
      <c r="A10" s="408" t="s">
        <v>583</v>
      </c>
      <c r="B10" s="414"/>
      <c r="C10" s="417"/>
      <c r="D10" s="410"/>
      <c r="E10" s="410"/>
      <c r="F10" s="410"/>
      <c r="G10" s="411">
        <f>SUM(B10:F10)</f>
        <v>0</v>
      </c>
      <c r="H10" s="412"/>
      <c r="I10" s="414">
        <v>12637</v>
      </c>
      <c r="J10" s="417"/>
      <c r="K10" s="417"/>
      <c r="L10" s="417"/>
      <c r="M10" s="417"/>
      <c r="N10" s="411">
        <f t="shared" si="0"/>
        <v>12637</v>
      </c>
    </row>
    <row r="11" spans="1:14" ht="12.75">
      <c r="A11" s="413" t="s">
        <v>633</v>
      </c>
      <c r="B11" s="414"/>
      <c r="C11" s="417"/>
      <c r="D11" s="410"/>
      <c r="E11" s="410"/>
      <c r="F11" s="410"/>
      <c r="G11" s="411">
        <f>SUM(B11:F11)</f>
        <v>0</v>
      </c>
      <c r="H11" s="412"/>
      <c r="I11" s="414">
        <v>835</v>
      </c>
      <c r="J11" s="417"/>
      <c r="K11" s="417"/>
      <c r="L11" s="417"/>
      <c r="M11" s="417"/>
      <c r="N11" s="411">
        <f t="shared" si="0"/>
        <v>835</v>
      </c>
    </row>
    <row r="12" spans="1:14" ht="12.75">
      <c r="A12" s="413" t="s">
        <v>634</v>
      </c>
      <c r="B12" s="414"/>
      <c r="C12" s="417"/>
      <c r="D12" s="410"/>
      <c r="E12" s="410"/>
      <c r="F12" s="410"/>
      <c r="G12" s="411"/>
      <c r="H12" s="445"/>
      <c r="I12" s="414"/>
      <c r="J12" s="462">
        <v>7221</v>
      </c>
      <c r="K12" s="417"/>
      <c r="L12" s="417"/>
      <c r="M12" s="417"/>
      <c r="N12" s="411">
        <f t="shared" si="0"/>
        <v>7221</v>
      </c>
    </row>
    <row r="13" spans="1:14" ht="12.75">
      <c r="A13" s="413" t="s">
        <v>469</v>
      </c>
      <c r="B13" s="414"/>
      <c r="C13" s="566"/>
      <c r="D13" s="417"/>
      <c r="E13" s="416"/>
      <c r="F13" s="416"/>
      <c r="G13" s="411">
        <f aca="true" t="shared" si="1" ref="G13:G19">SUM(B13:F13)</f>
        <v>0</v>
      </c>
      <c r="H13" s="460" t="e">
        <f>SUM(#REF!)</f>
        <v>#REF!</v>
      </c>
      <c r="I13" s="414">
        <v>1262</v>
      </c>
      <c r="J13" s="417">
        <v>30057</v>
      </c>
      <c r="K13" s="417"/>
      <c r="L13" s="417"/>
      <c r="M13" s="417"/>
      <c r="N13" s="411">
        <f t="shared" si="0"/>
        <v>31319</v>
      </c>
    </row>
    <row r="14" spans="1:14" ht="12.75">
      <c r="A14" s="418" t="s">
        <v>584</v>
      </c>
      <c r="B14" s="414">
        <v>11660</v>
      </c>
      <c r="C14" s="425"/>
      <c r="D14" s="417"/>
      <c r="E14" s="419"/>
      <c r="F14" s="420"/>
      <c r="G14" s="421">
        <f t="shared" si="1"/>
        <v>11660</v>
      </c>
      <c r="H14" s="412"/>
      <c r="I14" s="414">
        <v>17501</v>
      </c>
      <c r="J14" s="417"/>
      <c r="K14" s="425"/>
      <c r="L14" s="425"/>
      <c r="M14" s="425"/>
      <c r="N14" s="421">
        <f t="shared" si="0"/>
        <v>17501</v>
      </c>
    </row>
    <row r="15" spans="1:14" ht="12.75">
      <c r="A15" s="408" t="s">
        <v>448</v>
      </c>
      <c r="B15" s="414"/>
      <c r="C15" s="417"/>
      <c r="D15" s="417"/>
      <c r="E15" s="410"/>
      <c r="F15" s="422"/>
      <c r="G15" s="411">
        <f t="shared" si="1"/>
        <v>0</v>
      </c>
      <c r="H15" s="412"/>
      <c r="I15" s="633">
        <v>10256</v>
      </c>
      <c r="J15" s="417">
        <v>601</v>
      </c>
      <c r="K15" s="417"/>
      <c r="L15" s="417"/>
      <c r="M15" s="417"/>
      <c r="N15" s="411">
        <f t="shared" si="0"/>
        <v>10857</v>
      </c>
    </row>
    <row r="16" spans="1:14" ht="12.75">
      <c r="A16" s="408" t="s">
        <v>449</v>
      </c>
      <c r="B16" s="414">
        <v>500</v>
      </c>
      <c r="C16" s="417"/>
      <c r="D16" s="417"/>
      <c r="E16" s="410"/>
      <c r="F16" s="410"/>
      <c r="G16" s="411">
        <f t="shared" si="1"/>
        <v>500</v>
      </c>
      <c r="H16" s="412"/>
      <c r="I16" s="414">
        <v>1880</v>
      </c>
      <c r="J16" s="417">
        <v>2540</v>
      </c>
      <c r="K16" s="417"/>
      <c r="L16" s="417"/>
      <c r="M16" s="417"/>
      <c r="N16" s="411">
        <f t="shared" si="0"/>
        <v>4420</v>
      </c>
    </row>
    <row r="17" spans="1:14" ht="12.75">
      <c r="A17" s="408" t="s">
        <v>450</v>
      </c>
      <c r="B17" s="414"/>
      <c r="C17" s="417"/>
      <c r="D17" s="417"/>
      <c r="E17" s="410"/>
      <c r="F17" s="410"/>
      <c r="G17" s="411">
        <f t="shared" si="1"/>
        <v>0</v>
      </c>
      <c r="H17" s="412"/>
      <c r="I17" s="414"/>
      <c r="J17" s="417"/>
      <c r="K17" s="417"/>
      <c r="L17" s="417"/>
      <c r="M17" s="417"/>
      <c r="N17" s="411">
        <f aca="true" t="shared" si="2" ref="N17:N48">SUM(I17:M17)</f>
        <v>0</v>
      </c>
    </row>
    <row r="18" spans="1:14" ht="12.75">
      <c r="A18" s="408" t="s">
        <v>451</v>
      </c>
      <c r="B18" s="433"/>
      <c r="C18" s="425"/>
      <c r="D18" s="425"/>
      <c r="E18" s="419"/>
      <c r="F18" s="419"/>
      <c r="G18" s="421">
        <f t="shared" si="1"/>
        <v>0</v>
      </c>
      <c r="H18" s="423"/>
      <c r="I18" s="633">
        <v>25051</v>
      </c>
      <c r="J18" s="417"/>
      <c r="K18" s="425"/>
      <c r="L18" s="425"/>
      <c r="M18" s="425"/>
      <c r="N18" s="421">
        <f t="shared" si="2"/>
        <v>25051</v>
      </c>
    </row>
    <row r="19" spans="1:14" ht="12.75">
      <c r="A19" s="424" t="s">
        <v>452</v>
      </c>
      <c r="B19" s="433"/>
      <c r="C19" s="425"/>
      <c r="D19" s="425"/>
      <c r="E19" s="419"/>
      <c r="F19" s="419"/>
      <c r="G19" s="421">
        <f t="shared" si="1"/>
        <v>0</v>
      </c>
      <c r="H19" s="423"/>
      <c r="I19" s="414">
        <v>300</v>
      </c>
      <c r="J19" s="425"/>
      <c r="K19" s="425"/>
      <c r="L19" s="425"/>
      <c r="M19" s="425"/>
      <c r="N19" s="421">
        <f t="shared" si="2"/>
        <v>300</v>
      </c>
    </row>
    <row r="20" spans="1:14" ht="12.75">
      <c r="A20" s="426" t="s">
        <v>453</v>
      </c>
      <c r="B20" s="414">
        <f>SUM(B21:B23)</f>
        <v>303760</v>
      </c>
      <c r="C20" s="417">
        <f>SUM(C21:C23)</f>
        <v>0</v>
      </c>
      <c r="D20" s="417">
        <f>SUM(D21:D23)</f>
        <v>0</v>
      </c>
      <c r="E20" s="427"/>
      <c r="F20" s="416"/>
      <c r="G20" s="421">
        <f>SUM(G21:G23)</f>
        <v>303760</v>
      </c>
      <c r="H20" s="423"/>
      <c r="I20" s="433"/>
      <c r="J20" s="425"/>
      <c r="K20" s="425">
        <f>SUM(K21:K23)</f>
        <v>0</v>
      </c>
      <c r="L20" s="425"/>
      <c r="M20" s="425"/>
      <c r="N20" s="421">
        <f t="shared" si="2"/>
        <v>0</v>
      </c>
    </row>
    <row r="21" spans="1:14" ht="12.75">
      <c r="A21" s="428" t="s">
        <v>470</v>
      </c>
      <c r="B21" s="414">
        <v>269020</v>
      </c>
      <c r="C21" s="425"/>
      <c r="D21" s="425"/>
      <c r="E21" s="425"/>
      <c r="F21" s="419"/>
      <c r="G21" s="429">
        <f aca="true" t="shared" si="3" ref="G21:G27">SUM(B21:F21)</f>
        <v>269020</v>
      </c>
      <c r="H21" s="423"/>
      <c r="I21" s="433"/>
      <c r="J21" s="425"/>
      <c r="K21" s="425"/>
      <c r="L21" s="425"/>
      <c r="M21" s="425"/>
      <c r="N21" s="429">
        <f t="shared" si="2"/>
        <v>0</v>
      </c>
    </row>
    <row r="22" spans="1:14" ht="12.75">
      <c r="A22" s="428" t="s">
        <v>454</v>
      </c>
      <c r="B22" s="414">
        <v>26200</v>
      </c>
      <c r="C22" s="425"/>
      <c r="D22" s="425"/>
      <c r="E22" s="425"/>
      <c r="F22" s="419"/>
      <c r="G22" s="429">
        <f t="shared" si="3"/>
        <v>26200</v>
      </c>
      <c r="H22" s="423"/>
      <c r="I22" s="433"/>
      <c r="J22" s="425"/>
      <c r="K22" s="425"/>
      <c r="L22" s="425"/>
      <c r="M22" s="425"/>
      <c r="N22" s="429">
        <f t="shared" si="2"/>
        <v>0</v>
      </c>
    </row>
    <row r="23" spans="1:14" ht="12.75">
      <c r="A23" s="428" t="s">
        <v>585</v>
      </c>
      <c r="B23" s="414">
        <v>8540</v>
      </c>
      <c r="C23" s="425"/>
      <c r="D23" s="425"/>
      <c r="E23" s="425"/>
      <c r="F23" s="419"/>
      <c r="G23" s="429">
        <f t="shared" si="3"/>
        <v>8540</v>
      </c>
      <c r="H23" s="423"/>
      <c r="I23" s="433"/>
      <c r="J23" s="425"/>
      <c r="K23" s="425"/>
      <c r="L23" s="425"/>
      <c r="M23" s="425"/>
      <c r="N23" s="429">
        <f t="shared" si="2"/>
        <v>0</v>
      </c>
    </row>
    <row r="24" spans="1:14" ht="12.75">
      <c r="A24" s="430" t="s">
        <v>594</v>
      </c>
      <c r="B24" s="433"/>
      <c r="C24" s="425"/>
      <c r="D24" s="425"/>
      <c r="E24" s="425"/>
      <c r="F24" s="419"/>
      <c r="G24" s="429">
        <f t="shared" si="3"/>
        <v>0</v>
      </c>
      <c r="H24" s="423"/>
      <c r="I24" s="414"/>
      <c r="J24" s="417"/>
      <c r="K24" s="425"/>
      <c r="L24" s="425"/>
      <c r="M24" s="425"/>
      <c r="N24" s="429">
        <f t="shared" si="2"/>
        <v>0</v>
      </c>
    </row>
    <row r="25" spans="1:14" ht="12.75">
      <c r="A25" s="408" t="s">
        <v>482</v>
      </c>
      <c r="B25" s="433"/>
      <c r="C25" s="425"/>
      <c r="D25" s="425"/>
      <c r="E25" s="419"/>
      <c r="F25" s="419"/>
      <c r="G25" s="421">
        <f t="shared" si="3"/>
        <v>0</v>
      </c>
      <c r="H25" s="423"/>
      <c r="I25" s="414"/>
      <c r="J25" s="425"/>
      <c r="K25" s="425"/>
      <c r="L25" s="425"/>
      <c r="M25" s="425"/>
      <c r="N25" s="421">
        <f t="shared" si="2"/>
        <v>0</v>
      </c>
    </row>
    <row r="26" spans="1:14" ht="12.75">
      <c r="A26" s="408" t="s">
        <v>455</v>
      </c>
      <c r="B26" s="433"/>
      <c r="C26" s="425"/>
      <c r="D26" s="425"/>
      <c r="E26" s="419"/>
      <c r="F26" s="419"/>
      <c r="G26" s="421">
        <f t="shared" si="3"/>
        <v>0</v>
      </c>
      <c r="H26" s="423"/>
      <c r="I26" s="414">
        <v>29464</v>
      </c>
      <c r="J26" s="425">
        <v>1000</v>
      </c>
      <c r="K26" s="425"/>
      <c r="L26" s="425"/>
      <c r="M26" s="425"/>
      <c r="N26" s="421">
        <f t="shared" si="2"/>
        <v>30464</v>
      </c>
    </row>
    <row r="27" spans="1:14" ht="13.5" customHeight="1">
      <c r="A27" s="435" t="s">
        <v>456</v>
      </c>
      <c r="B27" s="436">
        <v>7350</v>
      </c>
      <c r="C27" s="437"/>
      <c r="D27" s="458"/>
      <c r="E27" s="457"/>
      <c r="F27" s="437">
        <v>254955</v>
      </c>
      <c r="G27" s="439">
        <f t="shared" si="3"/>
        <v>262305</v>
      </c>
      <c r="H27" s="423"/>
      <c r="I27" s="615">
        <v>177814</v>
      </c>
      <c r="J27" s="536">
        <v>4622</v>
      </c>
      <c r="K27" s="437"/>
      <c r="L27" s="458"/>
      <c r="M27" s="458"/>
      <c r="N27" s="439">
        <f t="shared" si="2"/>
        <v>182436</v>
      </c>
    </row>
    <row r="28" spans="1:14" ht="12.75">
      <c r="A28" s="426" t="s">
        <v>471</v>
      </c>
      <c r="B28" s="414">
        <f>SUM(B29:B30)</f>
        <v>1217815</v>
      </c>
      <c r="C28" s="417">
        <f>SUM(C29:C30)</f>
        <v>0</v>
      </c>
      <c r="D28" s="417">
        <f>SUM(D29:D30)</f>
        <v>0</v>
      </c>
      <c r="E28" s="416"/>
      <c r="F28" s="416"/>
      <c r="G28" s="421">
        <f>SUM(G29:G30)</f>
        <v>1217815</v>
      </c>
      <c r="H28" s="459"/>
      <c r="I28" s="433">
        <f>SUM(I29:I30)</f>
        <v>33302</v>
      </c>
      <c r="J28" s="433">
        <f>SUM(J29:J30)</f>
        <v>0</v>
      </c>
      <c r="K28" s="433">
        <f>SUM(K29:K30)</f>
        <v>0</v>
      </c>
      <c r="L28" s="433">
        <f>SUM(L29:L30)</f>
        <v>0</v>
      </c>
      <c r="M28" s="433">
        <f>SUM(M29:M30)</f>
        <v>0</v>
      </c>
      <c r="N28" s="421">
        <f t="shared" si="2"/>
        <v>33302</v>
      </c>
    </row>
    <row r="29" spans="1:14" ht="12.75">
      <c r="A29" s="428" t="s">
        <v>472</v>
      </c>
      <c r="B29" s="414">
        <v>965123</v>
      </c>
      <c r="C29" s="417"/>
      <c r="D29" s="425"/>
      <c r="E29" s="425"/>
      <c r="F29" s="425"/>
      <c r="G29" s="429">
        <f aca="true" t="shared" si="4" ref="G29:G48">SUM(B29:F29)</f>
        <v>965123</v>
      </c>
      <c r="H29" s="423"/>
      <c r="I29" s="414"/>
      <c r="J29" s="425"/>
      <c r="K29" s="425"/>
      <c r="L29" s="425"/>
      <c r="M29" s="425"/>
      <c r="N29" s="434">
        <f t="shared" si="2"/>
        <v>0</v>
      </c>
    </row>
    <row r="30" spans="1:14" ht="12.75">
      <c r="A30" s="428" t="s">
        <v>473</v>
      </c>
      <c r="B30" s="631">
        <v>252692</v>
      </c>
      <c r="C30" s="462"/>
      <c r="D30" s="417"/>
      <c r="E30" s="425"/>
      <c r="F30" s="425"/>
      <c r="G30" s="429">
        <f t="shared" si="4"/>
        <v>252692</v>
      </c>
      <c r="H30" s="423"/>
      <c r="I30" s="414">
        <v>33302</v>
      </c>
      <c r="J30" s="425"/>
      <c r="K30" s="425"/>
      <c r="L30" s="425"/>
      <c r="M30" s="425"/>
      <c r="N30" s="434">
        <f t="shared" si="2"/>
        <v>33302</v>
      </c>
    </row>
    <row r="31" spans="1:14" ht="12.75">
      <c r="A31" s="408" t="s">
        <v>457</v>
      </c>
      <c r="B31" s="414">
        <v>10</v>
      </c>
      <c r="C31" s="417">
        <v>10000</v>
      </c>
      <c r="D31" s="417"/>
      <c r="E31" s="417">
        <v>100000</v>
      </c>
      <c r="F31" s="417"/>
      <c r="G31" s="411">
        <f t="shared" si="4"/>
        <v>110010</v>
      </c>
      <c r="H31" s="412"/>
      <c r="I31" s="414">
        <v>4953</v>
      </c>
      <c r="J31" s="417"/>
      <c r="K31" s="417"/>
      <c r="L31" s="417">
        <v>103545</v>
      </c>
      <c r="M31" s="462">
        <v>71221</v>
      </c>
      <c r="N31" s="421">
        <f t="shared" si="2"/>
        <v>179719</v>
      </c>
    </row>
    <row r="32" spans="1:14" ht="12.75">
      <c r="A32" s="408" t="s">
        <v>474</v>
      </c>
      <c r="B32" s="433"/>
      <c r="C32" s="425"/>
      <c r="D32" s="425"/>
      <c r="E32" s="425"/>
      <c r="F32" s="425"/>
      <c r="G32" s="421">
        <f t="shared" si="4"/>
        <v>0</v>
      </c>
      <c r="H32" s="423"/>
      <c r="I32" s="414"/>
      <c r="J32" s="417"/>
      <c r="K32" s="417">
        <v>1138995</v>
      </c>
      <c r="L32" s="417"/>
      <c r="M32" s="417"/>
      <c r="N32" s="421">
        <f t="shared" si="2"/>
        <v>1138995</v>
      </c>
    </row>
    <row r="33" spans="1:14" ht="12.75">
      <c r="A33" s="408" t="s">
        <v>458</v>
      </c>
      <c r="B33" s="414"/>
      <c r="C33" s="417"/>
      <c r="D33" s="417"/>
      <c r="E33" s="417"/>
      <c r="F33" s="417"/>
      <c r="G33" s="421">
        <f t="shared" si="4"/>
        <v>0</v>
      </c>
      <c r="H33" s="423"/>
      <c r="I33" s="414">
        <v>611</v>
      </c>
      <c r="J33" s="417"/>
      <c r="K33" s="417"/>
      <c r="L33" s="417"/>
      <c r="M33" s="417"/>
      <c r="N33" s="421">
        <f t="shared" si="2"/>
        <v>611</v>
      </c>
    </row>
    <row r="34" spans="1:14" ht="12.75">
      <c r="A34" s="435" t="s">
        <v>459</v>
      </c>
      <c r="B34" s="436"/>
      <c r="C34" s="437"/>
      <c r="D34" s="437"/>
      <c r="E34" s="437"/>
      <c r="F34" s="437"/>
      <c r="G34" s="421">
        <f t="shared" si="4"/>
        <v>0</v>
      </c>
      <c r="H34" s="423"/>
      <c r="I34" s="615">
        <v>1799</v>
      </c>
      <c r="J34" s="437"/>
      <c r="K34" s="437"/>
      <c r="L34" s="437"/>
      <c r="M34" s="437"/>
      <c r="N34" s="421">
        <f t="shared" si="2"/>
        <v>1799</v>
      </c>
    </row>
    <row r="35" spans="1:14" ht="12.75">
      <c r="A35" s="435" t="s">
        <v>476</v>
      </c>
      <c r="B35" s="436"/>
      <c r="C35" s="437"/>
      <c r="D35" s="437"/>
      <c r="E35" s="437"/>
      <c r="F35" s="437"/>
      <c r="G35" s="421">
        <f t="shared" si="4"/>
        <v>0</v>
      </c>
      <c r="H35" s="423"/>
      <c r="I35" s="436"/>
      <c r="J35" s="437"/>
      <c r="K35" s="437"/>
      <c r="L35" s="437"/>
      <c r="M35" s="437"/>
      <c r="N35" s="411">
        <f t="shared" si="2"/>
        <v>0</v>
      </c>
    </row>
    <row r="36" spans="1:14" ht="12.75">
      <c r="A36" s="435" t="s">
        <v>477</v>
      </c>
      <c r="B36" s="436"/>
      <c r="C36" s="437"/>
      <c r="D36" s="437"/>
      <c r="E36" s="437"/>
      <c r="F36" s="437"/>
      <c r="G36" s="421">
        <f t="shared" si="4"/>
        <v>0</v>
      </c>
      <c r="H36" s="423"/>
      <c r="I36" s="436">
        <v>6899</v>
      </c>
      <c r="J36" s="437">
        <v>375</v>
      </c>
      <c r="K36" s="437"/>
      <c r="L36" s="437"/>
      <c r="M36" s="437"/>
      <c r="N36" s="411">
        <f t="shared" si="2"/>
        <v>7274</v>
      </c>
    </row>
    <row r="37" spans="1:14" ht="12.75">
      <c r="A37" s="435" t="s">
        <v>478</v>
      </c>
      <c r="B37" s="436">
        <v>757</v>
      </c>
      <c r="C37" s="437"/>
      <c r="D37" s="437"/>
      <c r="E37" s="437"/>
      <c r="F37" s="437"/>
      <c r="G37" s="421">
        <f t="shared" si="4"/>
        <v>757</v>
      </c>
      <c r="H37" s="423"/>
      <c r="I37" s="436">
        <v>11588</v>
      </c>
      <c r="J37" s="437"/>
      <c r="K37" s="437"/>
      <c r="L37" s="437"/>
      <c r="M37" s="437"/>
      <c r="N37" s="411">
        <f t="shared" si="2"/>
        <v>11588</v>
      </c>
    </row>
    <row r="38" spans="1:14" ht="12.75">
      <c r="A38" s="435" t="s">
        <v>587</v>
      </c>
      <c r="B38" s="436">
        <v>800</v>
      </c>
      <c r="C38" s="437"/>
      <c r="D38" s="437"/>
      <c r="E38" s="437"/>
      <c r="F38" s="437"/>
      <c r="G38" s="421">
        <f t="shared" si="4"/>
        <v>800</v>
      </c>
      <c r="H38" s="423"/>
      <c r="I38" s="577">
        <v>52365</v>
      </c>
      <c r="J38" s="437"/>
      <c r="K38" s="437"/>
      <c r="L38" s="437"/>
      <c r="M38" s="437"/>
      <c r="N38" s="411">
        <f t="shared" si="2"/>
        <v>52365</v>
      </c>
    </row>
    <row r="39" spans="1:14" ht="12.75">
      <c r="A39" s="435" t="s">
        <v>460</v>
      </c>
      <c r="B39" s="436"/>
      <c r="C39" s="437"/>
      <c r="D39" s="437"/>
      <c r="E39" s="437"/>
      <c r="F39" s="437"/>
      <c r="G39" s="421">
        <f t="shared" si="4"/>
        <v>0</v>
      </c>
      <c r="H39" s="423"/>
      <c r="I39" s="436"/>
      <c r="J39" s="437"/>
      <c r="K39" s="437"/>
      <c r="L39" s="437"/>
      <c r="M39" s="437"/>
      <c r="N39" s="411">
        <f t="shared" si="2"/>
        <v>0</v>
      </c>
    </row>
    <row r="40" spans="1:14" ht="12.75">
      <c r="A40" s="435" t="s">
        <v>461</v>
      </c>
      <c r="B40" s="436"/>
      <c r="C40" s="437"/>
      <c r="D40" s="437"/>
      <c r="E40" s="437"/>
      <c r="F40" s="437"/>
      <c r="G40" s="421">
        <f t="shared" si="4"/>
        <v>0</v>
      </c>
      <c r="H40" s="423"/>
      <c r="I40" s="436"/>
      <c r="J40" s="437"/>
      <c r="K40" s="437"/>
      <c r="L40" s="437"/>
      <c r="M40" s="437"/>
      <c r="N40" s="411">
        <f t="shared" si="2"/>
        <v>0</v>
      </c>
    </row>
    <row r="41" spans="1:14" ht="12.75">
      <c r="A41" s="435" t="s">
        <v>462</v>
      </c>
      <c r="B41" s="436"/>
      <c r="C41" s="437"/>
      <c r="D41" s="437"/>
      <c r="E41" s="437"/>
      <c r="F41" s="437"/>
      <c r="G41" s="421">
        <f t="shared" si="4"/>
        <v>0</v>
      </c>
      <c r="H41" s="423"/>
      <c r="I41" s="436"/>
      <c r="J41" s="437"/>
      <c r="K41" s="437"/>
      <c r="L41" s="437"/>
      <c r="M41" s="437"/>
      <c r="N41" s="411">
        <f t="shared" si="2"/>
        <v>0</v>
      </c>
    </row>
    <row r="42" spans="1:14" ht="12.75">
      <c r="A42" s="468" t="s">
        <v>463</v>
      </c>
      <c r="B42" s="577">
        <v>2366</v>
      </c>
      <c r="C42" s="437"/>
      <c r="D42" s="437"/>
      <c r="E42" s="437"/>
      <c r="F42" s="437"/>
      <c r="G42" s="421">
        <f t="shared" si="4"/>
        <v>2366</v>
      </c>
      <c r="H42" s="423"/>
      <c r="I42" s="615">
        <v>22531</v>
      </c>
      <c r="J42" s="437">
        <v>10178</v>
      </c>
      <c r="K42" s="464"/>
      <c r="L42" s="437"/>
      <c r="M42" s="437"/>
      <c r="N42" s="411">
        <f t="shared" si="2"/>
        <v>32709</v>
      </c>
    </row>
    <row r="43" spans="1:14" ht="12.75">
      <c r="A43" s="438" t="s">
        <v>464</v>
      </c>
      <c r="B43" s="577">
        <v>21321</v>
      </c>
      <c r="C43" s="437">
        <v>2774</v>
      </c>
      <c r="D43" s="437"/>
      <c r="E43" s="437"/>
      <c r="F43" s="437"/>
      <c r="G43" s="421">
        <f t="shared" si="4"/>
        <v>24095</v>
      </c>
      <c r="H43" s="423"/>
      <c r="I43" s="436">
        <v>18316</v>
      </c>
      <c r="J43" s="536">
        <v>2201</v>
      </c>
      <c r="K43" s="437"/>
      <c r="L43" s="437"/>
      <c r="M43" s="437"/>
      <c r="N43" s="411">
        <f t="shared" si="2"/>
        <v>20517</v>
      </c>
    </row>
    <row r="44" spans="1:14" ht="12.75">
      <c r="A44" s="468" t="s">
        <v>3</v>
      </c>
      <c r="B44" s="436"/>
      <c r="C44" s="437"/>
      <c r="D44" s="437"/>
      <c r="E44" s="437"/>
      <c r="F44" s="437"/>
      <c r="G44" s="421">
        <f t="shared" si="4"/>
        <v>0</v>
      </c>
      <c r="H44" s="423"/>
      <c r="I44" s="436"/>
      <c r="J44" s="437"/>
      <c r="K44" s="437"/>
      <c r="L44" s="437"/>
      <c r="M44" s="437"/>
      <c r="N44" s="411">
        <f t="shared" si="2"/>
        <v>0</v>
      </c>
    </row>
    <row r="45" spans="1:14" ht="12.75">
      <c r="A45" s="438" t="s">
        <v>481</v>
      </c>
      <c r="B45" s="615">
        <v>427548</v>
      </c>
      <c r="C45" s="536">
        <v>15828</v>
      </c>
      <c r="D45" s="437"/>
      <c r="E45" s="437"/>
      <c r="F45" s="437"/>
      <c r="G45" s="421">
        <f t="shared" si="4"/>
        <v>443376</v>
      </c>
      <c r="H45" s="423"/>
      <c r="I45" s="615">
        <v>519689</v>
      </c>
      <c r="J45" s="536">
        <v>26273</v>
      </c>
      <c r="K45" s="437"/>
      <c r="L45" s="437"/>
      <c r="M45" s="437"/>
      <c r="N45" s="411">
        <f t="shared" si="2"/>
        <v>545962</v>
      </c>
    </row>
    <row r="46" spans="1:14" ht="12.75">
      <c r="A46" s="632" t="s">
        <v>707</v>
      </c>
      <c r="B46" s="615">
        <v>167</v>
      </c>
      <c r="C46" s="437"/>
      <c r="D46" s="437"/>
      <c r="E46" s="437"/>
      <c r="F46" s="437"/>
      <c r="G46" s="421">
        <f t="shared" si="4"/>
        <v>167</v>
      </c>
      <c r="H46" s="423"/>
      <c r="I46" s="436"/>
      <c r="J46" s="536">
        <v>167</v>
      </c>
      <c r="K46" s="437"/>
      <c r="L46" s="437"/>
      <c r="M46" s="437"/>
      <c r="N46" s="411">
        <f t="shared" si="2"/>
        <v>167</v>
      </c>
    </row>
    <row r="47" spans="1:14" ht="12.75">
      <c r="A47" s="435" t="s">
        <v>635</v>
      </c>
      <c r="B47" s="436"/>
      <c r="C47" s="437"/>
      <c r="D47" s="437"/>
      <c r="E47" s="437"/>
      <c r="F47" s="437"/>
      <c r="G47" s="439">
        <f t="shared" si="4"/>
        <v>0</v>
      </c>
      <c r="H47" s="423"/>
      <c r="I47" s="615">
        <v>42355</v>
      </c>
      <c r="J47" s="437"/>
      <c r="K47" s="437"/>
      <c r="L47" s="437"/>
      <c r="M47" s="437"/>
      <c r="N47" s="411">
        <f t="shared" si="2"/>
        <v>42355</v>
      </c>
    </row>
    <row r="48" spans="1:14" ht="13.5" thickBot="1">
      <c r="A48" s="435" t="s">
        <v>586</v>
      </c>
      <c r="B48" s="436">
        <v>201</v>
      </c>
      <c r="C48" s="437"/>
      <c r="D48" s="437"/>
      <c r="E48" s="437"/>
      <c r="F48" s="437"/>
      <c r="G48" s="439">
        <f t="shared" si="4"/>
        <v>201</v>
      </c>
      <c r="H48" s="423"/>
      <c r="I48" s="436">
        <v>295</v>
      </c>
      <c r="J48" s="536"/>
      <c r="K48" s="437"/>
      <c r="L48" s="437"/>
      <c r="M48" s="437"/>
      <c r="N48" s="440">
        <f t="shared" si="2"/>
        <v>295</v>
      </c>
    </row>
    <row r="49" spans="1:14" ht="12.75">
      <c r="A49" s="441" t="s">
        <v>49</v>
      </c>
      <c r="B49" s="442">
        <f>SUM(B9:B13,B14:B20,B25:B28,B31:B48,B24)</f>
        <v>2007142</v>
      </c>
      <c r="C49" s="442">
        <f>SUM(C9:C13,C14:C20,C25:C28,C31:C48,C24)</f>
        <v>28602</v>
      </c>
      <c r="D49" s="442">
        <f>SUM(D9:D13,D14:D20,D25:D28,D31:D48,D24)</f>
        <v>0</v>
      </c>
      <c r="E49" s="442">
        <f>SUM(E9:E13,E14:E20,E25:E28,E31:E48,E24)</f>
        <v>100000</v>
      </c>
      <c r="F49" s="442">
        <f>SUM(F9:F13,F14:F20,F25:F28,F31:F48,F24)</f>
        <v>254955</v>
      </c>
      <c r="G49" s="442">
        <f>SUM(G9:G13,G14:G20,G25:G28,G31:G37,G38:G48,G24)</f>
        <v>2390699</v>
      </c>
      <c r="H49" s="442" t="e">
        <f>SUM(H9:H13,H15:H20,H25:H28,H31:H37,H38:H48)</f>
        <v>#REF!</v>
      </c>
      <c r="I49" s="442">
        <f aca="true" t="shared" si="5" ref="I49:N49">SUM(I9:I13,I14:I20,I25:I28,I31:I48,I24)</f>
        <v>991703</v>
      </c>
      <c r="J49" s="442">
        <f t="shared" si="5"/>
        <v>85235</v>
      </c>
      <c r="K49" s="442">
        <f t="shared" si="5"/>
        <v>1138995</v>
      </c>
      <c r="L49" s="442">
        <f t="shared" si="5"/>
        <v>103545</v>
      </c>
      <c r="M49" s="442">
        <f t="shared" si="5"/>
        <v>71221</v>
      </c>
      <c r="N49" s="443">
        <f t="shared" si="5"/>
        <v>2390699</v>
      </c>
    </row>
    <row r="50" spans="1:14" ht="12.75">
      <c r="A50" s="444" t="s">
        <v>465</v>
      </c>
      <c r="B50" s="409"/>
      <c r="C50" s="410"/>
      <c r="D50" s="410"/>
      <c r="E50" s="410"/>
      <c r="F50" s="410"/>
      <c r="G50" s="411"/>
      <c r="H50" s="445"/>
      <c r="I50" s="415"/>
      <c r="J50" s="417"/>
      <c r="K50" s="427">
        <v>1138995</v>
      </c>
      <c r="L50" s="410"/>
      <c r="M50" s="410"/>
      <c r="N50" s="446">
        <f>SUM(I50:M50)</f>
        <v>1138995</v>
      </c>
    </row>
    <row r="51" spans="1:14" ht="13.5" thickBot="1">
      <c r="A51" s="447" t="s">
        <v>63</v>
      </c>
      <c r="B51" s="448">
        <f aca="true" t="shared" si="6" ref="B51:N51">B49-B50</f>
        <v>2007142</v>
      </c>
      <c r="C51" s="449">
        <f t="shared" si="6"/>
        <v>28602</v>
      </c>
      <c r="D51" s="449">
        <f t="shared" si="6"/>
        <v>0</v>
      </c>
      <c r="E51" s="449">
        <f t="shared" si="6"/>
        <v>100000</v>
      </c>
      <c r="F51" s="449">
        <f t="shared" si="6"/>
        <v>254955</v>
      </c>
      <c r="G51" s="449">
        <f t="shared" si="6"/>
        <v>2390699</v>
      </c>
      <c r="H51" s="450" t="e">
        <f t="shared" si="6"/>
        <v>#REF!</v>
      </c>
      <c r="I51" s="448">
        <f t="shared" si="6"/>
        <v>991703</v>
      </c>
      <c r="J51" s="449">
        <f t="shared" si="6"/>
        <v>85235</v>
      </c>
      <c r="K51" s="449">
        <f t="shared" si="6"/>
        <v>0</v>
      </c>
      <c r="L51" s="449">
        <f t="shared" si="6"/>
        <v>103545</v>
      </c>
      <c r="M51" s="449">
        <f t="shared" si="6"/>
        <v>71221</v>
      </c>
      <c r="N51" s="451">
        <f t="shared" si="6"/>
        <v>1251704</v>
      </c>
    </row>
    <row r="52" spans="1:14" ht="12.75">
      <c r="A52" s="452"/>
      <c r="B52" s="453"/>
      <c r="C52" s="453"/>
      <c r="D52" s="453"/>
      <c r="E52" s="453"/>
      <c r="F52" s="453"/>
      <c r="G52" s="432"/>
      <c r="H52" s="432"/>
      <c r="I52" s="454"/>
      <c r="J52" s="453"/>
      <c r="K52" s="455"/>
      <c r="L52" s="454"/>
      <c r="M52" s="454"/>
      <c r="N52" s="431"/>
    </row>
    <row r="53" spans="1:14" ht="12.75">
      <c r="A53" s="452"/>
      <c r="B53" s="453"/>
      <c r="C53" s="453"/>
      <c r="D53" s="453"/>
      <c r="E53" s="453"/>
      <c r="F53" s="453"/>
      <c r="G53" s="432"/>
      <c r="H53" s="432"/>
      <c r="I53" s="453"/>
      <c r="J53" s="453"/>
      <c r="K53" s="455"/>
      <c r="L53" s="454"/>
      <c r="M53" s="454"/>
      <c r="N53" s="431"/>
    </row>
    <row r="54" spans="1:14" ht="12.75">
      <c r="A54" s="452"/>
      <c r="B54" s="453"/>
      <c r="C54" s="453"/>
      <c r="D54" s="453"/>
      <c r="E54" s="453"/>
      <c r="F54" s="453"/>
      <c r="G54" s="432"/>
      <c r="H54" s="432"/>
      <c r="I54" s="456"/>
      <c r="J54" s="453"/>
      <c r="K54" s="431"/>
      <c r="L54" s="453"/>
      <c r="M54" s="453"/>
      <c r="N54" s="431"/>
    </row>
    <row r="55" spans="1:14" ht="12.75">
      <c r="A55" s="452"/>
      <c r="B55" s="453"/>
      <c r="C55" s="453"/>
      <c r="D55" s="453"/>
      <c r="E55" s="453"/>
      <c r="F55" s="453"/>
      <c r="G55" s="432"/>
      <c r="H55" s="432"/>
      <c r="I55" s="453"/>
      <c r="J55" s="453"/>
      <c r="K55" s="431"/>
      <c r="L55" s="453"/>
      <c r="M55" s="453"/>
      <c r="N55" s="431"/>
    </row>
    <row r="56" spans="1:14" ht="12.75">
      <c r="A56" s="452"/>
      <c r="B56" s="453"/>
      <c r="C56" s="453"/>
      <c r="D56" s="453"/>
      <c r="E56" s="453"/>
      <c r="F56" s="453"/>
      <c r="G56" s="432"/>
      <c r="H56" s="432"/>
      <c r="I56" s="453"/>
      <c r="J56" s="453"/>
      <c r="K56" s="431"/>
      <c r="L56" s="453"/>
      <c r="M56" s="453"/>
      <c r="N56" s="431"/>
    </row>
    <row r="57" spans="1:14" ht="12.75">
      <c r="A57" s="452"/>
      <c r="B57" s="453"/>
      <c r="C57" s="453"/>
      <c r="D57" s="453"/>
      <c r="E57" s="453"/>
      <c r="F57" s="453"/>
      <c r="G57" s="432"/>
      <c r="H57" s="432"/>
      <c r="I57" s="453"/>
      <c r="J57" s="453"/>
      <c r="K57" s="431"/>
      <c r="L57" s="453"/>
      <c r="M57" s="453"/>
      <c r="N57" s="431"/>
    </row>
    <row r="58" spans="1:14" ht="12.75">
      <c r="A58" s="452"/>
      <c r="B58" s="453"/>
      <c r="C58" s="453"/>
      <c r="D58" s="453"/>
      <c r="E58" s="453"/>
      <c r="F58" s="453"/>
      <c r="G58" s="432"/>
      <c r="H58" s="432"/>
      <c r="I58" s="453"/>
      <c r="J58" s="453"/>
      <c r="K58" s="431"/>
      <c r="L58" s="453"/>
      <c r="M58" s="453"/>
      <c r="N58" s="431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2" r:id="rId1"/>
  <headerFooter alignWithMargins="0">
    <oddHeader xml:space="preserve">&amp;R29. melléklet a 13/2016.(IV.29.) önkormányzati rendelethez TÁJÉKOZTATÓ TÁBLA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8">
    <tabColor rgb="FF92D050"/>
  </sheetPr>
  <dimension ref="A1:I159"/>
  <sheetViews>
    <sheetView zoomScaleSheetLayoutView="100" workbookViewId="0" topLeftCell="A133">
      <selection activeCell="F114" sqref="F114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35" t="s">
        <v>12</v>
      </c>
      <c r="B1" s="635"/>
      <c r="C1" s="635"/>
    </row>
    <row r="2" spans="1:3" ht="15.75" customHeight="1" thickBot="1">
      <c r="A2" s="638"/>
      <c r="B2" s="638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629</v>
      </c>
    </row>
    <row r="4" spans="1:3" s="236" customFormat="1" ht="12" customHeight="1" thickBot="1">
      <c r="A4" s="230" t="s">
        <v>484</v>
      </c>
      <c r="B4" s="231" t="s">
        <v>485</v>
      </c>
      <c r="C4" s="232" t="s">
        <v>486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0</v>
      </c>
    </row>
    <row r="6" spans="1:3" s="237" customFormat="1" ht="12" customHeight="1">
      <c r="A6" s="14" t="s">
        <v>92</v>
      </c>
      <c r="B6" s="238" t="s">
        <v>189</v>
      </c>
      <c r="C6" s="147"/>
    </row>
    <row r="7" spans="1:3" s="237" customFormat="1" ht="12" customHeight="1">
      <c r="A7" s="13" t="s">
        <v>93</v>
      </c>
      <c r="B7" s="239" t="s">
        <v>190</v>
      </c>
      <c r="C7" s="146"/>
    </row>
    <row r="8" spans="1:3" s="237" customFormat="1" ht="12" customHeight="1">
      <c r="A8" s="13" t="s">
        <v>94</v>
      </c>
      <c r="B8" s="239" t="s">
        <v>646</v>
      </c>
      <c r="C8" s="146"/>
    </row>
    <row r="9" spans="1:3" s="237" customFormat="1" ht="12" customHeight="1">
      <c r="A9" s="13" t="s">
        <v>95</v>
      </c>
      <c r="B9" s="239" t="s">
        <v>192</v>
      </c>
      <c r="C9" s="146"/>
    </row>
    <row r="10" spans="1:3" s="237" customFormat="1" ht="12" customHeight="1">
      <c r="A10" s="13" t="s">
        <v>122</v>
      </c>
      <c r="B10" s="141" t="s">
        <v>487</v>
      </c>
      <c r="C10" s="149"/>
    </row>
    <row r="11" spans="1:3" s="237" customFormat="1" ht="12" customHeight="1" thickBot="1">
      <c r="A11" s="15" t="s">
        <v>96</v>
      </c>
      <c r="B11" s="142" t="s">
        <v>488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131492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149">
        <v>131492</v>
      </c>
    </row>
    <row r="18" spans="1:3" s="237" customFormat="1" ht="12" customHeight="1" thickBot="1">
      <c r="A18" s="15" t="s">
        <v>111</v>
      </c>
      <c r="B18" s="142" t="s">
        <v>197</v>
      </c>
      <c r="C18" s="227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0</v>
      </c>
    </row>
    <row r="20" spans="1:3" s="237" customFormat="1" ht="12" customHeight="1">
      <c r="A20" s="14" t="s">
        <v>81</v>
      </c>
      <c r="B20" s="238" t="s">
        <v>199</v>
      </c>
      <c r="C20" s="147"/>
    </row>
    <row r="21" spans="1:3" s="237" customFormat="1" ht="12" customHeight="1">
      <c r="A21" s="13" t="s">
        <v>82</v>
      </c>
      <c r="B21" s="239" t="s">
        <v>200</v>
      </c>
      <c r="C21" s="146"/>
    </row>
    <row r="22" spans="1:3" s="237" customFormat="1" ht="12" customHeight="1">
      <c r="A22" s="13" t="s">
        <v>83</v>
      </c>
      <c r="B22" s="239" t="s">
        <v>366</v>
      </c>
      <c r="C22" s="146"/>
    </row>
    <row r="23" spans="1:3" s="237" customFormat="1" ht="12" customHeight="1">
      <c r="A23" s="13" t="s">
        <v>84</v>
      </c>
      <c r="B23" s="239" t="s">
        <v>367</v>
      </c>
      <c r="C23" s="146"/>
    </row>
    <row r="24" spans="1:3" s="237" customFormat="1" ht="12" customHeight="1">
      <c r="A24" s="13" t="s">
        <v>134</v>
      </c>
      <c r="B24" s="239" t="s">
        <v>201</v>
      </c>
      <c r="C24" s="149"/>
    </row>
    <row r="25" spans="1:3" s="237" customFormat="1" ht="12" customHeight="1" thickBot="1">
      <c r="A25" s="15" t="s">
        <v>135</v>
      </c>
      <c r="B25" s="240" t="s">
        <v>202</v>
      </c>
      <c r="C25" s="227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0</v>
      </c>
    </row>
    <row r="27" spans="1:3" s="237" customFormat="1" ht="12" customHeight="1">
      <c r="A27" s="14" t="s">
        <v>204</v>
      </c>
      <c r="B27" s="238" t="s">
        <v>489</v>
      </c>
      <c r="C27" s="233">
        <f>+C28+C29+C30</f>
        <v>0</v>
      </c>
    </row>
    <row r="28" spans="1:3" s="237" customFormat="1" ht="12" customHeight="1">
      <c r="A28" s="13" t="s">
        <v>205</v>
      </c>
      <c r="B28" s="239" t="s">
        <v>210</v>
      </c>
      <c r="C28" s="146"/>
    </row>
    <row r="29" spans="1:3" s="237" customFormat="1" ht="12" customHeight="1">
      <c r="A29" s="13" t="s">
        <v>206</v>
      </c>
      <c r="B29" s="239" t="s">
        <v>211</v>
      </c>
      <c r="C29" s="146"/>
    </row>
    <row r="30" spans="1:3" s="237" customFormat="1" ht="12" customHeight="1">
      <c r="A30" s="13" t="s">
        <v>490</v>
      </c>
      <c r="B30" s="482" t="s">
        <v>491</v>
      </c>
      <c r="C30" s="146"/>
    </row>
    <row r="31" spans="1:3" s="237" customFormat="1" ht="12" customHeight="1">
      <c r="A31" s="13" t="s">
        <v>207</v>
      </c>
      <c r="B31" s="239" t="s">
        <v>212</v>
      </c>
      <c r="C31" s="146"/>
    </row>
    <row r="32" spans="1:3" s="237" customFormat="1" ht="12" customHeight="1">
      <c r="A32" s="13" t="s">
        <v>208</v>
      </c>
      <c r="B32" s="239" t="s">
        <v>213</v>
      </c>
      <c r="C32" s="146"/>
    </row>
    <row r="33" spans="1:3" s="237" customFormat="1" ht="12" customHeight="1" thickBot="1">
      <c r="A33" s="15" t="s">
        <v>209</v>
      </c>
      <c r="B33" s="240" t="s">
        <v>214</v>
      </c>
      <c r="C33" s="148"/>
    </row>
    <row r="34" spans="1:3" s="237" customFormat="1" ht="12" customHeight="1" thickBot="1">
      <c r="A34" s="19" t="s">
        <v>19</v>
      </c>
      <c r="B34" s="20" t="s">
        <v>492</v>
      </c>
      <c r="C34" s="145">
        <f>SUM(C35:C45)</f>
        <v>214569</v>
      </c>
    </row>
    <row r="35" spans="1:3" s="237" customFormat="1" ht="12" customHeight="1">
      <c r="A35" s="14" t="s">
        <v>85</v>
      </c>
      <c r="B35" s="238" t="s">
        <v>217</v>
      </c>
      <c r="C35" s="147">
        <v>8000</v>
      </c>
    </row>
    <row r="36" spans="1:3" s="237" customFormat="1" ht="12" customHeight="1">
      <c r="A36" s="13" t="s">
        <v>86</v>
      </c>
      <c r="B36" s="239" t="s">
        <v>218</v>
      </c>
      <c r="C36" s="149">
        <v>37914</v>
      </c>
    </row>
    <row r="37" spans="1:3" s="237" customFormat="1" ht="12" customHeight="1">
      <c r="A37" s="13" t="s">
        <v>87</v>
      </c>
      <c r="B37" s="239" t="s">
        <v>219</v>
      </c>
      <c r="C37" s="149">
        <v>10580</v>
      </c>
    </row>
    <row r="38" spans="1:3" s="237" customFormat="1" ht="12" customHeight="1">
      <c r="A38" s="13" t="s">
        <v>138</v>
      </c>
      <c r="B38" s="239" t="s">
        <v>220</v>
      </c>
      <c r="C38" s="149"/>
    </row>
    <row r="39" spans="1:3" s="237" customFormat="1" ht="12" customHeight="1">
      <c r="A39" s="13" t="s">
        <v>139</v>
      </c>
      <c r="B39" s="239" t="s">
        <v>221</v>
      </c>
      <c r="C39" s="149">
        <v>150514</v>
      </c>
    </row>
    <row r="40" spans="1:3" s="237" customFormat="1" ht="12" customHeight="1">
      <c r="A40" s="13" t="s">
        <v>140</v>
      </c>
      <c r="B40" s="239" t="s">
        <v>222</v>
      </c>
      <c r="C40" s="149">
        <v>7551</v>
      </c>
    </row>
    <row r="41" spans="1:3" s="237" customFormat="1" ht="12" customHeight="1">
      <c r="A41" s="13" t="s">
        <v>141</v>
      </c>
      <c r="B41" s="239" t="s">
        <v>223</v>
      </c>
      <c r="C41" s="149"/>
    </row>
    <row r="42" spans="1:3" s="237" customFormat="1" ht="12" customHeight="1">
      <c r="A42" s="13" t="s">
        <v>142</v>
      </c>
      <c r="B42" s="239" t="s">
        <v>643</v>
      </c>
      <c r="C42" s="149">
        <v>10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493</v>
      </c>
      <c r="C44" s="227"/>
    </row>
    <row r="45" spans="1:3" s="237" customFormat="1" ht="12" customHeight="1" thickBot="1">
      <c r="A45" s="15" t="s">
        <v>494</v>
      </c>
      <c r="B45" s="142" t="s">
        <v>226</v>
      </c>
      <c r="C45" s="227"/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0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/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2366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9">
        <v>2366</v>
      </c>
    </row>
    <row r="55" spans="1:3" s="237" customFormat="1" ht="12" customHeight="1">
      <c r="A55" s="13" t="s">
        <v>240</v>
      </c>
      <c r="B55" s="239" t="s">
        <v>238</v>
      </c>
      <c r="C55" s="149"/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483" t="s">
        <v>495</v>
      </c>
      <c r="B62" s="20" t="s">
        <v>247</v>
      </c>
      <c r="C62" s="150">
        <f>+C5+C12+C19+C26+C34+C46+C52+C57</f>
        <v>348427</v>
      </c>
    </row>
    <row r="63" spans="1:3" s="237" customFormat="1" ht="12" customHeight="1" thickBot="1">
      <c r="A63" s="484" t="s">
        <v>248</v>
      </c>
      <c r="B63" s="140" t="s">
        <v>249</v>
      </c>
      <c r="C63" s="537">
        <f>SUM(C64:C66)</f>
        <v>110000</v>
      </c>
    </row>
    <row r="64" spans="1:3" s="237" customFormat="1" ht="12" customHeight="1">
      <c r="A64" s="14" t="s">
        <v>280</v>
      </c>
      <c r="B64" s="238" t="s">
        <v>250</v>
      </c>
      <c r="C64" s="149">
        <v>10000</v>
      </c>
    </row>
    <row r="65" spans="1:3" s="237" customFormat="1" ht="12" customHeight="1">
      <c r="A65" s="13" t="s">
        <v>289</v>
      </c>
      <c r="B65" s="239" t="s">
        <v>251</v>
      </c>
      <c r="C65" s="149">
        <v>100000</v>
      </c>
    </row>
    <row r="66" spans="1:3" s="237" customFormat="1" ht="12" customHeight="1" thickBot="1">
      <c r="A66" s="15" t="s">
        <v>290</v>
      </c>
      <c r="B66" s="485" t="s">
        <v>496</v>
      </c>
      <c r="C66" s="149"/>
    </row>
    <row r="67" spans="1:3" s="237" customFormat="1" ht="12" customHeight="1" thickBot="1">
      <c r="A67" s="484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484" t="s">
        <v>259</v>
      </c>
      <c r="B72" s="140" t="s">
        <v>260</v>
      </c>
      <c r="C72" s="145">
        <f>SUM(C73:C74)</f>
        <v>0</v>
      </c>
    </row>
    <row r="73" spans="1:3" s="237" customFormat="1" ht="12" customHeight="1">
      <c r="A73" s="14" t="s">
        <v>283</v>
      </c>
      <c r="B73" s="238" t="s">
        <v>261</v>
      </c>
      <c r="C73" s="149"/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484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484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484" t="s">
        <v>277</v>
      </c>
      <c r="B84" s="140" t="s">
        <v>497</v>
      </c>
      <c r="C84" s="279"/>
    </row>
    <row r="85" spans="1:3" s="237" customFormat="1" ht="13.5" customHeight="1" thickBot="1">
      <c r="A85" s="484" t="s">
        <v>279</v>
      </c>
      <c r="B85" s="140" t="s">
        <v>278</v>
      </c>
      <c r="C85" s="279"/>
    </row>
    <row r="86" spans="1:3" s="237" customFormat="1" ht="15.75" customHeight="1" thickBot="1">
      <c r="A86" s="484" t="s">
        <v>291</v>
      </c>
      <c r="B86" s="245" t="s">
        <v>498</v>
      </c>
      <c r="C86" s="150">
        <f>+C63+C67+C72+C75+C79+C85+C84</f>
        <v>110000</v>
      </c>
    </row>
    <row r="87" spans="1:3" s="237" customFormat="1" ht="16.5" customHeight="1" thickBot="1">
      <c r="A87" s="486" t="s">
        <v>499</v>
      </c>
      <c r="B87" s="246" t="s">
        <v>500</v>
      </c>
      <c r="C87" s="150">
        <f>+C62+C86</f>
        <v>458427</v>
      </c>
    </row>
    <row r="88" spans="1:3" s="237" customFormat="1" ht="83.25" customHeight="1">
      <c r="A88" s="4"/>
      <c r="B88" s="5"/>
      <c r="C88" s="151"/>
    </row>
    <row r="89" spans="1:3" ht="16.5" customHeight="1">
      <c r="A89" s="635" t="s">
        <v>44</v>
      </c>
      <c r="B89" s="635"/>
      <c r="C89" s="635"/>
    </row>
    <row r="90" spans="1:3" s="247" customFormat="1" ht="16.5" customHeight="1" thickBot="1">
      <c r="A90" s="636" t="s">
        <v>126</v>
      </c>
      <c r="B90" s="636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484</v>
      </c>
      <c r="B92" s="33" t="s">
        <v>485</v>
      </c>
      <c r="C92" s="34" t="s">
        <v>486</v>
      </c>
    </row>
    <row r="93" spans="1:3" ht="12" customHeight="1" thickBot="1">
      <c r="A93" s="21" t="s">
        <v>15</v>
      </c>
      <c r="B93" s="26" t="s">
        <v>538</v>
      </c>
      <c r="C93" s="144">
        <f>C94+C95+C96+C97+C98+C111</f>
        <v>528906</v>
      </c>
    </row>
    <row r="94" spans="1:3" ht="12" customHeight="1">
      <c r="A94" s="16" t="s">
        <v>92</v>
      </c>
      <c r="B94" s="9" t="s">
        <v>46</v>
      </c>
      <c r="C94" s="616">
        <v>226450</v>
      </c>
    </row>
    <row r="95" spans="1:3" ht="12" customHeight="1">
      <c r="A95" s="13" t="s">
        <v>93</v>
      </c>
      <c r="B95" s="7" t="s">
        <v>146</v>
      </c>
      <c r="C95" s="610">
        <v>64635</v>
      </c>
    </row>
    <row r="96" spans="1:3" ht="12" customHeight="1">
      <c r="A96" s="13" t="s">
        <v>94</v>
      </c>
      <c r="B96" s="7" t="s">
        <v>121</v>
      </c>
      <c r="C96" s="507">
        <v>216131</v>
      </c>
    </row>
    <row r="97" spans="1:3" ht="12" customHeight="1">
      <c r="A97" s="13" t="s">
        <v>95</v>
      </c>
      <c r="B97" s="10" t="s">
        <v>147</v>
      </c>
      <c r="C97" s="227"/>
    </row>
    <row r="98" spans="1:3" ht="12" customHeight="1">
      <c r="A98" s="13" t="s">
        <v>106</v>
      </c>
      <c r="B98" s="18" t="s">
        <v>148</v>
      </c>
      <c r="C98" s="507">
        <v>21690</v>
      </c>
    </row>
    <row r="99" spans="1:3" ht="12" customHeight="1">
      <c r="A99" s="13" t="s">
        <v>96</v>
      </c>
      <c r="B99" s="7" t="s">
        <v>501</v>
      </c>
      <c r="C99" s="227"/>
    </row>
    <row r="100" spans="1:3" ht="12" customHeight="1">
      <c r="A100" s="13" t="s">
        <v>97</v>
      </c>
      <c r="B100" s="90" t="s">
        <v>502</v>
      </c>
      <c r="C100" s="227"/>
    </row>
    <row r="101" spans="1:3" ht="12" customHeight="1">
      <c r="A101" s="13" t="s">
        <v>107</v>
      </c>
      <c r="B101" s="90" t="s">
        <v>503</v>
      </c>
      <c r="C101" s="227"/>
    </row>
    <row r="102" spans="1:3" ht="12" customHeight="1">
      <c r="A102" s="13" t="s">
        <v>108</v>
      </c>
      <c r="B102" s="88" t="s">
        <v>294</v>
      </c>
      <c r="C102" s="227"/>
    </row>
    <row r="103" spans="1:3" ht="12" customHeight="1">
      <c r="A103" s="13" t="s">
        <v>109</v>
      </c>
      <c r="B103" s="89" t="s">
        <v>295</v>
      </c>
      <c r="C103" s="227"/>
    </row>
    <row r="104" spans="1:3" ht="12" customHeight="1">
      <c r="A104" s="13" t="s">
        <v>110</v>
      </c>
      <c r="B104" s="89" t="s">
        <v>296</v>
      </c>
      <c r="C104" s="227"/>
    </row>
    <row r="105" spans="1:3" ht="12" customHeight="1">
      <c r="A105" s="13" t="s">
        <v>112</v>
      </c>
      <c r="B105" s="88" t="s">
        <v>297</v>
      </c>
      <c r="C105" s="227">
        <v>7538</v>
      </c>
    </row>
    <row r="106" spans="1:3" ht="12" customHeight="1">
      <c r="A106" s="13" t="s">
        <v>149</v>
      </c>
      <c r="B106" s="88" t="s">
        <v>298</v>
      </c>
      <c r="C106" s="227"/>
    </row>
    <row r="107" spans="1:3" ht="12" customHeight="1">
      <c r="A107" s="13" t="s">
        <v>292</v>
      </c>
      <c r="B107" s="89" t="s">
        <v>299</v>
      </c>
      <c r="C107" s="227"/>
    </row>
    <row r="108" spans="1:3" ht="12" customHeight="1">
      <c r="A108" s="12" t="s">
        <v>293</v>
      </c>
      <c r="B108" s="90" t="s">
        <v>300</v>
      </c>
      <c r="C108" s="227"/>
    </row>
    <row r="109" spans="1:3" ht="12" customHeight="1">
      <c r="A109" s="13" t="s">
        <v>504</v>
      </c>
      <c r="B109" s="90" t="s">
        <v>301</v>
      </c>
      <c r="C109" s="227"/>
    </row>
    <row r="110" spans="1:3" ht="12" customHeight="1">
      <c r="A110" s="15" t="s">
        <v>505</v>
      </c>
      <c r="B110" s="90" t="s">
        <v>302</v>
      </c>
      <c r="C110" s="507">
        <v>14152</v>
      </c>
    </row>
    <row r="111" spans="1:3" ht="12" customHeight="1">
      <c r="A111" s="13" t="s">
        <v>506</v>
      </c>
      <c r="B111" s="10" t="s">
        <v>47</v>
      </c>
      <c r="C111" s="146"/>
    </row>
    <row r="112" spans="1:3" ht="12" customHeight="1">
      <c r="A112" s="13" t="s">
        <v>507</v>
      </c>
      <c r="B112" s="7" t="s">
        <v>508</v>
      </c>
      <c r="C112" s="146"/>
    </row>
    <row r="113" spans="1:3" ht="12" customHeight="1" thickBot="1">
      <c r="A113" s="17" t="s">
        <v>509</v>
      </c>
      <c r="B113" s="487" t="s">
        <v>510</v>
      </c>
      <c r="C113" s="152"/>
    </row>
    <row r="114" spans="1:3" ht="12" customHeight="1" thickBot="1">
      <c r="A114" s="488" t="s">
        <v>16</v>
      </c>
      <c r="B114" s="489" t="s">
        <v>303</v>
      </c>
      <c r="C114" s="490">
        <f>+C115+C117+C119</f>
        <v>7222</v>
      </c>
    </row>
    <row r="115" spans="1:3" ht="12" customHeight="1">
      <c r="A115" s="14" t="s">
        <v>98</v>
      </c>
      <c r="B115" s="7" t="s">
        <v>166</v>
      </c>
      <c r="C115" s="508">
        <v>7222</v>
      </c>
    </row>
    <row r="116" spans="1:3" ht="12" customHeight="1">
      <c r="A116" s="14" t="s">
        <v>99</v>
      </c>
      <c r="B116" s="11" t="s">
        <v>307</v>
      </c>
      <c r="C116" s="278"/>
    </row>
    <row r="117" spans="1:3" ht="12" customHeight="1">
      <c r="A117" s="14" t="s">
        <v>100</v>
      </c>
      <c r="B117" s="11" t="s">
        <v>150</v>
      </c>
      <c r="C117" s="149"/>
    </row>
    <row r="118" spans="1:3" ht="12" customHeight="1">
      <c r="A118" s="14" t="s">
        <v>101</v>
      </c>
      <c r="B118" s="11" t="s">
        <v>308</v>
      </c>
      <c r="C118" s="511"/>
    </row>
    <row r="119" spans="1:3" ht="12" customHeight="1">
      <c r="A119" s="14" t="s">
        <v>102</v>
      </c>
      <c r="B119" s="142" t="s">
        <v>169</v>
      </c>
      <c r="C119" s="511"/>
    </row>
    <row r="120" spans="1:3" ht="12" customHeight="1">
      <c r="A120" s="14" t="s">
        <v>111</v>
      </c>
      <c r="B120" s="141" t="s">
        <v>370</v>
      </c>
      <c r="C120" s="132"/>
    </row>
    <row r="121" spans="1:3" ht="12" customHeight="1">
      <c r="A121" s="14" t="s">
        <v>113</v>
      </c>
      <c r="B121" s="234" t="s">
        <v>313</v>
      </c>
      <c r="C121" s="132"/>
    </row>
    <row r="122" spans="1:3" ht="15.75">
      <c r="A122" s="14" t="s">
        <v>151</v>
      </c>
      <c r="B122" s="89" t="s">
        <v>296</v>
      </c>
      <c r="C122" s="132"/>
    </row>
    <row r="123" spans="1:3" ht="12" customHeight="1">
      <c r="A123" s="14" t="s">
        <v>152</v>
      </c>
      <c r="B123" s="89" t="s">
        <v>312</v>
      </c>
      <c r="C123" s="132"/>
    </row>
    <row r="124" spans="1:3" ht="12" customHeight="1">
      <c r="A124" s="14" t="s">
        <v>153</v>
      </c>
      <c r="B124" s="89" t="s">
        <v>311</v>
      </c>
      <c r="C124" s="132"/>
    </row>
    <row r="125" spans="1:3" ht="12" customHeight="1">
      <c r="A125" s="14" t="s">
        <v>304</v>
      </c>
      <c r="B125" s="89" t="s">
        <v>299</v>
      </c>
      <c r="C125" s="132"/>
    </row>
    <row r="126" spans="1:3" ht="12" customHeight="1">
      <c r="A126" s="14" t="s">
        <v>305</v>
      </c>
      <c r="B126" s="89" t="s">
        <v>310</v>
      </c>
      <c r="C126" s="132"/>
    </row>
    <row r="127" spans="1:3" ht="16.5" thickBot="1">
      <c r="A127" s="12" t="s">
        <v>306</v>
      </c>
      <c r="B127" s="89" t="s">
        <v>309</v>
      </c>
      <c r="C127" s="548"/>
    </row>
    <row r="128" spans="1:3" ht="12" customHeight="1" thickBot="1">
      <c r="A128" s="19" t="s">
        <v>17</v>
      </c>
      <c r="B128" s="84" t="s">
        <v>511</v>
      </c>
      <c r="C128" s="145">
        <f>+C93+C114</f>
        <v>536128</v>
      </c>
    </row>
    <row r="129" spans="1:3" ht="12" customHeight="1" thickBot="1">
      <c r="A129" s="19" t="s">
        <v>18</v>
      </c>
      <c r="B129" s="84" t="s">
        <v>512</v>
      </c>
      <c r="C129" s="145">
        <f>+C130+C131+C132</f>
        <v>103545</v>
      </c>
    </row>
    <row r="130" spans="1:3" ht="12" customHeight="1">
      <c r="A130" s="14" t="s">
        <v>204</v>
      </c>
      <c r="B130" s="11" t="s">
        <v>513</v>
      </c>
      <c r="C130" s="511">
        <v>3545</v>
      </c>
    </row>
    <row r="131" spans="1:3" ht="12" customHeight="1">
      <c r="A131" s="14" t="s">
        <v>207</v>
      </c>
      <c r="B131" s="11" t="s">
        <v>514</v>
      </c>
      <c r="C131" s="132">
        <v>100000</v>
      </c>
    </row>
    <row r="132" spans="1:3" ht="12" customHeight="1" thickBot="1">
      <c r="A132" s="12" t="s">
        <v>208</v>
      </c>
      <c r="B132" s="11" t="s">
        <v>515</v>
      </c>
      <c r="C132" s="132"/>
    </row>
    <row r="133" spans="1:3" ht="12" customHeight="1" thickBot="1">
      <c r="A133" s="19" t="s">
        <v>19</v>
      </c>
      <c r="B133" s="84" t="s">
        <v>516</v>
      </c>
      <c r="C133" s="145">
        <f>SUM(C134:C139)</f>
        <v>0</v>
      </c>
    </row>
    <row r="134" spans="1:3" ht="12" customHeight="1">
      <c r="A134" s="14" t="s">
        <v>85</v>
      </c>
      <c r="B134" s="8" t="s">
        <v>517</v>
      </c>
      <c r="C134" s="132"/>
    </row>
    <row r="135" spans="1:3" ht="12" customHeight="1">
      <c r="A135" s="14" t="s">
        <v>86</v>
      </c>
      <c r="B135" s="8" t="s">
        <v>518</v>
      </c>
      <c r="C135" s="132"/>
    </row>
    <row r="136" spans="1:3" ht="12" customHeight="1">
      <c r="A136" s="14" t="s">
        <v>87</v>
      </c>
      <c r="B136" s="8" t="s">
        <v>519</v>
      </c>
      <c r="C136" s="132"/>
    </row>
    <row r="137" spans="1:3" ht="12" customHeight="1">
      <c r="A137" s="14" t="s">
        <v>138</v>
      </c>
      <c r="B137" s="8" t="s">
        <v>520</v>
      </c>
      <c r="C137" s="132"/>
    </row>
    <row r="138" spans="1:3" ht="12" customHeight="1">
      <c r="A138" s="14" t="s">
        <v>139</v>
      </c>
      <c r="B138" s="8" t="s">
        <v>521</v>
      </c>
      <c r="C138" s="132"/>
    </row>
    <row r="139" spans="1:3" ht="12" customHeight="1" thickBot="1">
      <c r="A139" s="12" t="s">
        <v>140</v>
      </c>
      <c r="B139" s="8" t="s">
        <v>522</v>
      </c>
      <c r="C139" s="132"/>
    </row>
    <row r="140" spans="1:3" ht="12" customHeight="1" thickBot="1">
      <c r="A140" s="19" t="s">
        <v>20</v>
      </c>
      <c r="B140" s="84" t="s">
        <v>523</v>
      </c>
      <c r="C140" s="150">
        <f>+C141+C142+C143+C144</f>
        <v>0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/>
    </row>
    <row r="143" spans="1:3" ht="12" customHeight="1">
      <c r="A143" s="14" t="s">
        <v>228</v>
      </c>
      <c r="B143" s="8" t="s">
        <v>524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525</v>
      </c>
      <c r="C145" s="153">
        <f>SUM(C146:C150)</f>
        <v>0</v>
      </c>
    </row>
    <row r="146" spans="1:3" ht="12" customHeight="1">
      <c r="A146" s="14" t="s">
        <v>90</v>
      </c>
      <c r="B146" s="8" t="s">
        <v>526</v>
      </c>
      <c r="C146" s="132"/>
    </row>
    <row r="147" spans="1:3" ht="12" customHeight="1">
      <c r="A147" s="14" t="s">
        <v>91</v>
      </c>
      <c r="B147" s="8" t="s">
        <v>527</v>
      </c>
      <c r="C147" s="132"/>
    </row>
    <row r="148" spans="1:3" ht="12" customHeight="1">
      <c r="A148" s="14" t="s">
        <v>240</v>
      </c>
      <c r="B148" s="8" t="s">
        <v>528</v>
      </c>
      <c r="C148" s="132"/>
    </row>
    <row r="149" spans="1:3" ht="12" customHeight="1">
      <c r="A149" s="14" t="s">
        <v>241</v>
      </c>
      <c r="B149" s="8" t="s">
        <v>529</v>
      </c>
      <c r="C149" s="132"/>
    </row>
    <row r="150" spans="1:3" ht="12" customHeight="1" thickBot="1">
      <c r="A150" s="14" t="s">
        <v>530</v>
      </c>
      <c r="B150" s="8" t="s">
        <v>531</v>
      </c>
      <c r="C150" s="132"/>
    </row>
    <row r="151" spans="1:3" ht="12" customHeight="1" thickBot="1">
      <c r="A151" s="19" t="s">
        <v>22</v>
      </c>
      <c r="B151" s="84" t="s">
        <v>532</v>
      </c>
      <c r="C151" s="491"/>
    </row>
    <row r="152" spans="1:3" ht="12" customHeight="1" thickBot="1">
      <c r="A152" s="19" t="s">
        <v>23</v>
      </c>
      <c r="B152" s="84" t="s">
        <v>533</v>
      </c>
      <c r="C152" s="491"/>
    </row>
    <row r="153" spans="1:9" ht="15" customHeight="1" thickBot="1">
      <c r="A153" s="19" t="s">
        <v>24</v>
      </c>
      <c r="B153" s="84" t="s">
        <v>534</v>
      </c>
      <c r="C153" s="248">
        <f>+C129+C133+C140+C145+C151+C152</f>
        <v>103545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535</v>
      </c>
      <c r="C154" s="248">
        <f>+C128+C153</f>
        <v>639673</v>
      </c>
    </row>
    <row r="155" ht="7.5" customHeight="1"/>
    <row r="156" spans="1:3" ht="15.75">
      <c r="A156" s="637" t="s">
        <v>316</v>
      </c>
      <c r="B156" s="637"/>
      <c r="C156" s="637"/>
    </row>
    <row r="157" spans="1:3" ht="15" customHeight="1" thickBot="1">
      <c r="A157" s="634" t="s">
        <v>127</v>
      </c>
      <c r="B157" s="634"/>
      <c r="C157" s="154" t="s">
        <v>167</v>
      </c>
    </row>
    <row r="158" spans="1:4" ht="13.5" customHeight="1" thickBot="1">
      <c r="A158" s="19">
        <v>1</v>
      </c>
      <c r="B158" s="25" t="s">
        <v>536</v>
      </c>
      <c r="C158" s="145">
        <f>+C62-C128</f>
        <v>-187701</v>
      </c>
      <c r="D158" s="251"/>
    </row>
    <row r="159" spans="1:3" ht="27.75" customHeight="1" thickBot="1">
      <c r="A159" s="19" t="s">
        <v>16</v>
      </c>
      <c r="B159" s="25" t="s">
        <v>537</v>
      </c>
      <c r="C159" s="145">
        <f>+C86-C153</f>
        <v>6455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ÖNKÉNT VÁLLALT FELADATAINAK MÉRLEGE
&amp;R&amp;"Times New Roman CE,Félkövér dőlt"&amp;11 3. melléklet a 13/2016.(IV.29.)  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I159"/>
  <sheetViews>
    <sheetView zoomScaleSheetLayoutView="100" workbookViewId="0" topLeftCell="A136">
      <selection activeCell="E94" sqref="E94"/>
    </sheetView>
  </sheetViews>
  <sheetFormatPr defaultColWidth="9.00390625" defaultRowHeight="12.75"/>
  <cols>
    <col min="1" max="1" width="9.50390625" style="222" customWidth="1"/>
    <col min="2" max="2" width="91.625" style="222" customWidth="1"/>
    <col min="3" max="3" width="21.625" style="223" customWidth="1"/>
    <col min="4" max="4" width="9.00390625" style="235" customWidth="1"/>
    <col min="5" max="16384" width="9.375" style="235" customWidth="1"/>
  </cols>
  <sheetData>
    <row r="1" spans="1:3" ht="15.75" customHeight="1">
      <c r="A1" s="635" t="s">
        <v>12</v>
      </c>
      <c r="B1" s="635"/>
      <c r="C1" s="635"/>
    </row>
    <row r="2" spans="1:3" ht="15.75" customHeight="1" thickBot="1">
      <c r="A2" s="634" t="s">
        <v>125</v>
      </c>
      <c r="B2" s="634"/>
      <c r="C2" s="154" t="s">
        <v>167</v>
      </c>
    </row>
    <row r="3" spans="1:3" ht="37.5" customHeight="1" thickBot="1">
      <c r="A3" s="22" t="s">
        <v>67</v>
      </c>
      <c r="B3" s="23" t="s">
        <v>14</v>
      </c>
      <c r="C3" s="36" t="s">
        <v>629</v>
      </c>
    </row>
    <row r="4" spans="1:3" s="236" customFormat="1" ht="12" customHeight="1" thickBot="1">
      <c r="A4" s="230" t="s">
        <v>484</v>
      </c>
      <c r="B4" s="231" t="s">
        <v>485</v>
      </c>
      <c r="C4" s="232" t="s">
        <v>486</v>
      </c>
    </row>
    <row r="5" spans="1:3" s="237" customFormat="1" ht="12" customHeight="1" thickBot="1">
      <c r="A5" s="19" t="s">
        <v>15</v>
      </c>
      <c r="B5" s="20" t="s">
        <v>188</v>
      </c>
      <c r="C5" s="145">
        <f>+C6+C7+C8+C9+C10+C11</f>
        <v>0</v>
      </c>
    </row>
    <row r="6" spans="1:3" s="237" customFormat="1" ht="12" customHeight="1">
      <c r="A6" s="14" t="s">
        <v>92</v>
      </c>
      <c r="B6" s="238" t="s">
        <v>189</v>
      </c>
      <c r="C6" s="147"/>
    </row>
    <row r="7" spans="1:3" s="237" customFormat="1" ht="12" customHeight="1">
      <c r="A7" s="13" t="s">
        <v>93</v>
      </c>
      <c r="B7" s="239" t="s">
        <v>190</v>
      </c>
      <c r="C7" s="146"/>
    </row>
    <row r="8" spans="1:3" s="237" customFormat="1" ht="12" customHeight="1">
      <c r="A8" s="13" t="s">
        <v>94</v>
      </c>
      <c r="B8" s="239" t="s">
        <v>646</v>
      </c>
      <c r="C8" s="146"/>
    </row>
    <row r="9" spans="1:3" s="237" customFormat="1" ht="12" customHeight="1">
      <c r="A9" s="13" t="s">
        <v>95</v>
      </c>
      <c r="B9" s="239" t="s">
        <v>192</v>
      </c>
      <c r="C9" s="146"/>
    </row>
    <row r="10" spans="1:3" s="237" customFormat="1" ht="12" customHeight="1">
      <c r="A10" s="13" t="s">
        <v>122</v>
      </c>
      <c r="B10" s="141" t="s">
        <v>487</v>
      </c>
      <c r="C10" s="146"/>
    </row>
    <row r="11" spans="1:3" s="237" customFormat="1" ht="12" customHeight="1" thickBot="1">
      <c r="A11" s="15" t="s">
        <v>96</v>
      </c>
      <c r="B11" s="142" t="s">
        <v>488</v>
      </c>
      <c r="C11" s="146"/>
    </row>
    <row r="12" spans="1:3" s="237" customFormat="1" ht="12" customHeight="1" thickBot="1">
      <c r="A12" s="19" t="s">
        <v>16</v>
      </c>
      <c r="B12" s="140" t="s">
        <v>193</v>
      </c>
      <c r="C12" s="145">
        <f>+C13+C14+C15+C16+C17</f>
        <v>0</v>
      </c>
    </row>
    <row r="13" spans="1:3" s="237" customFormat="1" ht="12" customHeight="1">
      <c r="A13" s="14" t="s">
        <v>98</v>
      </c>
      <c r="B13" s="238" t="s">
        <v>194</v>
      </c>
      <c r="C13" s="147"/>
    </row>
    <row r="14" spans="1:3" s="237" customFormat="1" ht="12" customHeight="1">
      <c r="A14" s="13" t="s">
        <v>99</v>
      </c>
      <c r="B14" s="239" t="s">
        <v>195</v>
      </c>
      <c r="C14" s="146"/>
    </row>
    <row r="15" spans="1:3" s="237" customFormat="1" ht="12" customHeight="1">
      <c r="A15" s="13" t="s">
        <v>100</v>
      </c>
      <c r="B15" s="239" t="s">
        <v>364</v>
      </c>
      <c r="C15" s="146"/>
    </row>
    <row r="16" spans="1:3" s="237" customFormat="1" ht="12" customHeight="1">
      <c r="A16" s="13" t="s">
        <v>101</v>
      </c>
      <c r="B16" s="239" t="s">
        <v>365</v>
      </c>
      <c r="C16" s="146"/>
    </row>
    <row r="17" spans="1:3" s="237" customFormat="1" ht="12" customHeight="1">
      <c r="A17" s="13" t="s">
        <v>102</v>
      </c>
      <c r="B17" s="239" t="s">
        <v>196</v>
      </c>
      <c r="C17" s="146"/>
    </row>
    <row r="18" spans="1:3" s="237" customFormat="1" ht="12" customHeight="1" thickBot="1">
      <c r="A18" s="15" t="s">
        <v>111</v>
      </c>
      <c r="B18" s="142" t="s">
        <v>197</v>
      </c>
      <c r="C18" s="148"/>
    </row>
    <row r="19" spans="1:3" s="237" customFormat="1" ht="12" customHeight="1" thickBot="1">
      <c r="A19" s="19" t="s">
        <v>17</v>
      </c>
      <c r="B19" s="20" t="s">
        <v>198</v>
      </c>
      <c r="C19" s="145">
        <f>+C20+C21+C22+C23+C24</f>
        <v>0</v>
      </c>
    </row>
    <row r="20" spans="1:3" s="237" customFormat="1" ht="12" customHeight="1">
      <c r="A20" s="14" t="s">
        <v>81</v>
      </c>
      <c r="B20" s="238" t="s">
        <v>199</v>
      </c>
      <c r="C20" s="147"/>
    </row>
    <row r="21" spans="1:3" s="237" customFormat="1" ht="12" customHeight="1">
      <c r="A21" s="13" t="s">
        <v>82</v>
      </c>
      <c r="B21" s="239" t="s">
        <v>200</v>
      </c>
      <c r="C21" s="146"/>
    </row>
    <row r="22" spans="1:3" s="237" customFormat="1" ht="12" customHeight="1">
      <c r="A22" s="13" t="s">
        <v>83</v>
      </c>
      <c r="B22" s="239" t="s">
        <v>366</v>
      </c>
      <c r="C22" s="146"/>
    </row>
    <row r="23" spans="1:3" s="237" customFormat="1" ht="12" customHeight="1">
      <c r="A23" s="13" t="s">
        <v>84</v>
      </c>
      <c r="B23" s="239" t="s">
        <v>367</v>
      </c>
      <c r="C23" s="146"/>
    </row>
    <row r="24" spans="1:3" s="237" customFormat="1" ht="12" customHeight="1">
      <c r="A24" s="13" t="s">
        <v>134</v>
      </c>
      <c r="B24" s="239" t="s">
        <v>201</v>
      </c>
      <c r="C24" s="146"/>
    </row>
    <row r="25" spans="1:3" s="237" customFormat="1" ht="12" customHeight="1" thickBot="1">
      <c r="A25" s="15" t="s">
        <v>135</v>
      </c>
      <c r="B25" s="240" t="s">
        <v>202</v>
      </c>
      <c r="C25" s="148"/>
    </row>
    <row r="26" spans="1:3" s="237" customFormat="1" ht="12" customHeight="1" thickBot="1">
      <c r="A26" s="19" t="s">
        <v>136</v>
      </c>
      <c r="B26" s="20" t="s">
        <v>203</v>
      </c>
      <c r="C26" s="150">
        <f>+C27+C31+C32+C33</f>
        <v>0</v>
      </c>
    </row>
    <row r="27" spans="1:3" s="237" customFormat="1" ht="12" customHeight="1">
      <c r="A27" s="14" t="s">
        <v>204</v>
      </c>
      <c r="B27" s="238" t="s">
        <v>489</v>
      </c>
      <c r="C27" s="233">
        <f>+C28+C29+C30</f>
        <v>0</v>
      </c>
    </row>
    <row r="28" spans="1:3" s="237" customFormat="1" ht="12" customHeight="1">
      <c r="A28" s="13" t="s">
        <v>205</v>
      </c>
      <c r="B28" s="239" t="s">
        <v>210</v>
      </c>
      <c r="C28" s="146"/>
    </row>
    <row r="29" spans="1:3" s="237" customFormat="1" ht="12" customHeight="1">
      <c r="A29" s="13" t="s">
        <v>206</v>
      </c>
      <c r="B29" s="239" t="s">
        <v>211</v>
      </c>
      <c r="C29" s="146"/>
    </row>
    <row r="30" spans="1:3" s="237" customFormat="1" ht="12" customHeight="1">
      <c r="A30" s="13" t="s">
        <v>490</v>
      </c>
      <c r="B30" s="482" t="s">
        <v>491</v>
      </c>
      <c r="C30" s="146"/>
    </row>
    <row r="31" spans="1:3" s="237" customFormat="1" ht="12" customHeight="1">
      <c r="A31" s="13" t="s">
        <v>207</v>
      </c>
      <c r="B31" s="239" t="s">
        <v>212</v>
      </c>
      <c r="C31" s="146"/>
    </row>
    <row r="32" spans="1:3" s="237" customFormat="1" ht="12" customHeight="1">
      <c r="A32" s="13" t="s">
        <v>208</v>
      </c>
      <c r="B32" s="239" t="s">
        <v>213</v>
      </c>
      <c r="C32" s="146"/>
    </row>
    <row r="33" spans="1:3" s="237" customFormat="1" ht="12" customHeight="1" thickBot="1">
      <c r="A33" s="15" t="s">
        <v>209</v>
      </c>
      <c r="B33" s="240" t="s">
        <v>214</v>
      </c>
      <c r="C33" s="148"/>
    </row>
    <row r="34" spans="1:3" s="237" customFormat="1" ht="12" customHeight="1" thickBot="1">
      <c r="A34" s="19" t="s">
        <v>19</v>
      </c>
      <c r="B34" s="20" t="s">
        <v>492</v>
      </c>
      <c r="C34" s="145">
        <f>SUM(C35:C45)</f>
        <v>7985</v>
      </c>
    </row>
    <row r="35" spans="1:3" s="237" customFormat="1" ht="12" customHeight="1">
      <c r="A35" s="14" t="s">
        <v>85</v>
      </c>
      <c r="B35" s="238" t="s">
        <v>217</v>
      </c>
      <c r="C35" s="147"/>
    </row>
    <row r="36" spans="1:3" s="237" customFormat="1" ht="12" customHeight="1">
      <c r="A36" s="13" t="s">
        <v>86</v>
      </c>
      <c r="B36" s="239" t="s">
        <v>218</v>
      </c>
      <c r="C36" s="146">
        <v>5150</v>
      </c>
    </row>
    <row r="37" spans="1:3" s="237" customFormat="1" ht="12" customHeight="1">
      <c r="A37" s="13" t="s">
        <v>87</v>
      </c>
      <c r="B37" s="239" t="s">
        <v>219</v>
      </c>
      <c r="C37" s="146">
        <v>900</v>
      </c>
    </row>
    <row r="38" spans="1:3" s="237" customFormat="1" ht="12" customHeight="1">
      <c r="A38" s="13" t="s">
        <v>138</v>
      </c>
      <c r="B38" s="239" t="s">
        <v>220</v>
      </c>
      <c r="C38" s="146"/>
    </row>
    <row r="39" spans="1:3" s="237" customFormat="1" ht="12" customHeight="1">
      <c r="A39" s="13" t="s">
        <v>139</v>
      </c>
      <c r="B39" s="239" t="s">
        <v>221</v>
      </c>
      <c r="C39" s="146"/>
    </row>
    <row r="40" spans="1:3" s="237" customFormat="1" ht="12" customHeight="1">
      <c r="A40" s="13" t="s">
        <v>140</v>
      </c>
      <c r="B40" s="239" t="s">
        <v>222</v>
      </c>
      <c r="C40" s="146">
        <v>1634</v>
      </c>
    </row>
    <row r="41" spans="1:3" s="237" customFormat="1" ht="12" customHeight="1">
      <c r="A41" s="13" t="s">
        <v>141</v>
      </c>
      <c r="B41" s="239" t="s">
        <v>223</v>
      </c>
      <c r="C41" s="146"/>
    </row>
    <row r="42" spans="1:3" s="237" customFormat="1" ht="12" customHeight="1">
      <c r="A42" s="13" t="s">
        <v>142</v>
      </c>
      <c r="B42" s="239" t="s">
        <v>643</v>
      </c>
      <c r="C42" s="146">
        <v>1</v>
      </c>
    </row>
    <row r="43" spans="1:3" s="237" customFormat="1" ht="12" customHeight="1">
      <c r="A43" s="13" t="s">
        <v>215</v>
      </c>
      <c r="B43" s="239" t="s">
        <v>225</v>
      </c>
      <c r="C43" s="149"/>
    </row>
    <row r="44" spans="1:3" s="237" customFormat="1" ht="12" customHeight="1">
      <c r="A44" s="15" t="s">
        <v>216</v>
      </c>
      <c r="B44" s="240" t="s">
        <v>493</v>
      </c>
      <c r="C44" s="227"/>
    </row>
    <row r="45" spans="1:3" s="237" customFormat="1" ht="12" customHeight="1" thickBot="1">
      <c r="A45" s="15" t="s">
        <v>494</v>
      </c>
      <c r="B45" s="142" t="s">
        <v>226</v>
      </c>
      <c r="C45" s="227">
        <v>300</v>
      </c>
    </row>
    <row r="46" spans="1:3" s="237" customFormat="1" ht="12" customHeight="1" thickBot="1">
      <c r="A46" s="19" t="s">
        <v>20</v>
      </c>
      <c r="B46" s="20" t="s">
        <v>227</v>
      </c>
      <c r="C46" s="145">
        <f>SUM(C47:C51)</f>
        <v>0</v>
      </c>
    </row>
    <row r="47" spans="1:3" s="237" customFormat="1" ht="12" customHeight="1">
      <c r="A47" s="14" t="s">
        <v>88</v>
      </c>
      <c r="B47" s="238" t="s">
        <v>231</v>
      </c>
      <c r="C47" s="278"/>
    </row>
    <row r="48" spans="1:3" s="237" customFormat="1" ht="12" customHeight="1">
      <c r="A48" s="13" t="s">
        <v>89</v>
      </c>
      <c r="B48" s="239" t="s">
        <v>232</v>
      </c>
      <c r="C48" s="149"/>
    </row>
    <row r="49" spans="1:3" s="237" customFormat="1" ht="12" customHeight="1">
      <c r="A49" s="13" t="s">
        <v>228</v>
      </c>
      <c r="B49" s="239" t="s">
        <v>233</v>
      </c>
      <c r="C49" s="149"/>
    </row>
    <row r="50" spans="1:3" s="237" customFormat="1" ht="12" customHeight="1">
      <c r="A50" s="13" t="s">
        <v>229</v>
      </c>
      <c r="B50" s="239" t="s">
        <v>234</v>
      </c>
      <c r="C50" s="149"/>
    </row>
    <row r="51" spans="1:3" s="237" customFormat="1" ht="12" customHeight="1" thickBot="1">
      <c r="A51" s="15" t="s">
        <v>230</v>
      </c>
      <c r="B51" s="142" t="s">
        <v>235</v>
      </c>
      <c r="C51" s="227"/>
    </row>
    <row r="52" spans="1:3" s="237" customFormat="1" ht="12" customHeight="1" thickBot="1">
      <c r="A52" s="19" t="s">
        <v>143</v>
      </c>
      <c r="B52" s="20" t="s">
        <v>236</v>
      </c>
      <c r="C52" s="145">
        <f>SUM(C53:C55)</f>
        <v>0</v>
      </c>
    </row>
    <row r="53" spans="1:3" s="237" customFormat="1" ht="12" customHeight="1">
      <c r="A53" s="14" t="s">
        <v>90</v>
      </c>
      <c r="B53" s="238" t="s">
        <v>237</v>
      </c>
      <c r="C53" s="147"/>
    </row>
    <row r="54" spans="1:3" s="237" customFormat="1" ht="12" customHeight="1">
      <c r="A54" s="13" t="s">
        <v>91</v>
      </c>
      <c r="B54" s="239" t="s">
        <v>368</v>
      </c>
      <c r="C54" s="146"/>
    </row>
    <row r="55" spans="1:3" s="237" customFormat="1" ht="12" customHeight="1">
      <c r="A55" s="13" t="s">
        <v>240</v>
      </c>
      <c r="B55" s="239" t="s">
        <v>238</v>
      </c>
      <c r="C55" s="146"/>
    </row>
    <row r="56" spans="1:3" s="237" customFormat="1" ht="12" customHeight="1" thickBot="1">
      <c r="A56" s="15" t="s">
        <v>241</v>
      </c>
      <c r="B56" s="142" t="s">
        <v>239</v>
      </c>
      <c r="C56" s="148"/>
    </row>
    <row r="57" spans="1:3" s="237" customFormat="1" ht="12" customHeight="1" thickBot="1">
      <c r="A57" s="19" t="s">
        <v>22</v>
      </c>
      <c r="B57" s="140" t="s">
        <v>242</v>
      </c>
      <c r="C57" s="145">
        <f>SUM(C58:C60)</f>
        <v>0</v>
      </c>
    </row>
    <row r="58" spans="1:3" s="237" customFormat="1" ht="12" customHeight="1">
      <c r="A58" s="14" t="s">
        <v>144</v>
      </c>
      <c r="B58" s="238" t="s">
        <v>244</v>
      </c>
      <c r="C58" s="149"/>
    </row>
    <row r="59" spans="1:3" s="237" customFormat="1" ht="12" customHeight="1">
      <c r="A59" s="13" t="s">
        <v>145</v>
      </c>
      <c r="B59" s="239" t="s">
        <v>369</v>
      </c>
      <c r="C59" s="149"/>
    </row>
    <row r="60" spans="1:3" s="237" customFormat="1" ht="12" customHeight="1">
      <c r="A60" s="13" t="s">
        <v>168</v>
      </c>
      <c r="B60" s="239" t="s">
        <v>245</v>
      </c>
      <c r="C60" s="149"/>
    </row>
    <row r="61" spans="1:3" s="237" customFormat="1" ht="12" customHeight="1" thickBot="1">
      <c r="A61" s="15" t="s">
        <v>243</v>
      </c>
      <c r="B61" s="142" t="s">
        <v>246</v>
      </c>
      <c r="C61" s="149"/>
    </row>
    <row r="62" spans="1:3" s="237" customFormat="1" ht="12" customHeight="1" thickBot="1">
      <c r="A62" s="483" t="s">
        <v>495</v>
      </c>
      <c r="B62" s="20" t="s">
        <v>247</v>
      </c>
      <c r="C62" s="150">
        <f>+C5+C12+C19+C26+C34+C46+C52+C57</f>
        <v>7985</v>
      </c>
    </row>
    <row r="63" spans="1:3" s="237" customFormat="1" ht="12" customHeight="1" thickBot="1">
      <c r="A63" s="484" t="s">
        <v>248</v>
      </c>
      <c r="B63" s="140" t="s">
        <v>249</v>
      </c>
      <c r="C63" s="145">
        <f>SUM(C64:C66)</f>
        <v>0</v>
      </c>
    </row>
    <row r="64" spans="1:3" s="237" customFormat="1" ht="12" customHeight="1">
      <c r="A64" s="14" t="s">
        <v>280</v>
      </c>
      <c r="B64" s="238" t="s">
        <v>250</v>
      </c>
      <c r="C64" s="149"/>
    </row>
    <row r="65" spans="1:3" s="237" customFormat="1" ht="12" customHeight="1">
      <c r="A65" s="13" t="s">
        <v>289</v>
      </c>
      <c r="B65" s="239" t="s">
        <v>251</v>
      </c>
      <c r="C65" s="149"/>
    </row>
    <row r="66" spans="1:3" s="237" customFormat="1" ht="12" customHeight="1" thickBot="1">
      <c r="A66" s="15" t="s">
        <v>290</v>
      </c>
      <c r="B66" s="485" t="s">
        <v>496</v>
      </c>
      <c r="C66" s="149"/>
    </row>
    <row r="67" spans="1:3" s="237" customFormat="1" ht="12" customHeight="1" thickBot="1">
      <c r="A67" s="484" t="s">
        <v>253</v>
      </c>
      <c r="B67" s="140" t="s">
        <v>254</v>
      </c>
      <c r="C67" s="145">
        <f>SUM(C68:C71)</f>
        <v>0</v>
      </c>
    </row>
    <row r="68" spans="1:3" s="237" customFormat="1" ht="12" customHeight="1">
      <c r="A68" s="14" t="s">
        <v>123</v>
      </c>
      <c r="B68" s="238" t="s">
        <v>255</v>
      </c>
      <c r="C68" s="149"/>
    </row>
    <row r="69" spans="1:3" s="237" customFormat="1" ht="12" customHeight="1">
      <c r="A69" s="13" t="s">
        <v>124</v>
      </c>
      <c r="B69" s="239" t="s">
        <v>256</v>
      </c>
      <c r="C69" s="149"/>
    </row>
    <row r="70" spans="1:3" s="237" customFormat="1" ht="12" customHeight="1">
      <c r="A70" s="13" t="s">
        <v>281</v>
      </c>
      <c r="B70" s="239" t="s">
        <v>257</v>
      </c>
      <c r="C70" s="149"/>
    </row>
    <row r="71" spans="1:3" s="237" customFormat="1" ht="12" customHeight="1" thickBot="1">
      <c r="A71" s="15" t="s">
        <v>282</v>
      </c>
      <c r="B71" s="142" t="s">
        <v>258</v>
      </c>
      <c r="C71" s="149"/>
    </row>
    <row r="72" spans="1:3" s="237" customFormat="1" ht="12" customHeight="1" thickBot="1">
      <c r="A72" s="484" t="s">
        <v>259</v>
      </c>
      <c r="B72" s="140" t="s">
        <v>260</v>
      </c>
      <c r="C72" s="145">
        <f>SUM(C73:C74)</f>
        <v>206</v>
      </c>
    </row>
    <row r="73" spans="1:3" s="237" customFormat="1" ht="12" customHeight="1">
      <c r="A73" s="14" t="s">
        <v>283</v>
      </c>
      <c r="B73" s="238" t="s">
        <v>261</v>
      </c>
      <c r="C73" s="149">
        <v>206</v>
      </c>
    </row>
    <row r="74" spans="1:3" s="237" customFormat="1" ht="12" customHeight="1" thickBot="1">
      <c r="A74" s="15" t="s">
        <v>284</v>
      </c>
      <c r="B74" s="142" t="s">
        <v>262</v>
      </c>
      <c r="C74" s="149"/>
    </row>
    <row r="75" spans="1:3" s="237" customFormat="1" ht="12" customHeight="1" thickBot="1">
      <c r="A75" s="484" t="s">
        <v>263</v>
      </c>
      <c r="B75" s="140" t="s">
        <v>264</v>
      </c>
      <c r="C75" s="145">
        <f>SUM(C76:C78)</f>
        <v>0</v>
      </c>
    </row>
    <row r="76" spans="1:3" s="237" customFormat="1" ht="12" customHeight="1">
      <c r="A76" s="14" t="s">
        <v>285</v>
      </c>
      <c r="B76" s="238" t="s">
        <v>265</v>
      </c>
      <c r="C76" s="149"/>
    </row>
    <row r="77" spans="1:3" s="237" customFormat="1" ht="12" customHeight="1">
      <c r="A77" s="13" t="s">
        <v>286</v>
      </c>
      <c r="B77" s="239" t="s">
        <v>266</v>
      </c>
      <c r="C77" s="149"/>
    </row>
    <row r="78" spans="1:3" s="237" customFormat="1" ht="12" customHeight="1" thickBot="1">
      <c r="A78" s="15" t="s">
        <v>287</v>
      </c>
      <c r="B78" s="142" t="s">
        <v>267</v>
      </c>
      <c r="C78" s="149"/>
    </row>
    <row r="79" spans="1:3" s="237" customFormat="1" ht="12" customHeight="1" thickBot="1">
      <c r="A79" s="484" t="s">
        <v>268</v>
      </c>
      <c r="B79" s="140" t="s">
        <v>288</v>
      </c>
      <c r="C79" s="145">
        <f>SUM(C80:C83)</f>
        <v>0</v>
      </c>
    </row>
    <row r="80" spans="1:3" s="237" customFormat="1" ht="12" customHeight="1">
      <c r="A80" s="242" t="s">
        <v>269</v>
      </c>
      <c r="B80" s="238" t="s">
        <v>270</v>
      </c>
      <c r="C80" s="149"/>
    </row>
    <row r="81" spans="1:3" s="237" customFormat="1" ht="12" customHeight="1">
      <c r="A81" s="243" t="s">
        <v>271</v>
      </c>
      <c r="B81" s="239" t="s">
        <v>272</v>
      </c>
      <c r="C81" s="149"/>
    </row>
    <row r="82" spans="1:3" s="237" customFormat="1" ht="12" customHeight="1">
      <c r="A82" s="243" t="s">
        <v>273</v>
      </c>
      <c r="B82" s="239" t="s">
        <v>274</v>
      </c>
      <c r="C82" s="149"/>
    </row>
    <row r="83" spans="1:3" s="237" customFormat="1" ht="12" customHeight="1" thickBot="1">
      <c r="A83" s="244" t="s">
        <v>275</v>
      </c>
      <c r="B83" s="142" t="s">
        <v>276</v>
      </c>
      <c r="C83" s="149"/>
    </row>
    <row r="84" spans="1:3" s="237" customFormat="1" ht="12" customHeight="1" thickBot="1">
      <c r="A84" s="484" t="s">
        <v>277</v>
      </c>
      <c r="B84" s="140" t="s">
        <v>497</v>
      </c>
      <c r="C84" s="279"/>
    </row>
    <row r="85" spans="1:3" s="237" customFormat="1" ht="13.5" customHeight="1" thickBot="1">
      <c r="A85" s="484" t="s">
        <v>279</v>
      </c>
      <c r="B85" s="140" t="s">
        <v>278</v>
      </c>
      <c r="C85" s="279"/>
    </row>
    <row r="86" spans="1:3" s="237" customFormat="1" ht="15.75" customHeight="1" thickBot="1">
      <c r="A86" s="484" t="s">
        <v>291</v>
      </c>
      <c r="B86" s="245" t="s">
        <v>498</v>
      </c>
      <c r="C86" s="150">
        <f>+C63+C67+C72+C75+C79+C85+C84</f>
        <v>206</v>
      </c>
    </row>
    <row r="87" spans="1:3" s="237" customFormat="1" ht="16.5" customHeight="1" thickBot="1">
      <c r="A87" s="486" t="s">
        <v>499</v>
      </c>
      <c r="B87" s="246" t="s">
        <v>500</v>
      </c>
      <c r="C87" s="150">
        <f>+C62+C86</f>
        <v>8191</v>
      </c>
    </row>
    <row r="88" spans="1:3" s="237" customFormat="1" ht="83.25" customHeight="1">
      <c r="A88" s="4"/>
      <c r="B88" s="5"/>
      <c r="C88" s="151"/>
    </row>
    <row r="89" spans="1:3" ht="16.5" customHeight="1">
      <c r="A89" s="635" t="s">
        <v>44</v>
      </c>
      <c r="B89" s="635"/>
      <c r="C89" s="635"/>
    </row>
    <row r="90" spans="1:3" s="247" customFormat="1" ht="16.5" customHeight="1" thickBot="1">
      <c r="A90" s="636" t="s">
        <v>126</v>
      </c>
      <c r="B90" s="636"/>
      <c r="C90" s="86" t="s">
        <v>167</v>
      </c>
    </row>
    <row r="91" spans="1:3" ht="37.5" customHeight="1" thickBot="1">
      <c r="A91" s="22" t="s">
        <v>67</v>
      </c>
      <c r="B91" s="23" t="s">
        <v>45</v>
      </c>
      <c r="C91" s="36" t="str">
        <f>+C3</f>
        <v>2016. évi előirányzat</v>
      </c>
    </row>
    <row r="92" spans="1:3" s="236" customFormat="1" ht="12" customHeight="1" thickBot="1">
      <c r="A92" s="32" t="s">
        <v>484</v>
      </c>
      <c r="B92" s="33" t="s">
        <v>485</v>
      </c>
      <c r="C92" s="34" t="s">
        <v>486</v>
      </c>
    </row>
    <row r="93" spans="1:3" ht="12" customHeight="1" thickBot="1">
      <c r="A93" s="21" t="s">
        <v>15</v>
      </c>
      <c r="B93" s="26" t="s">
        <v>538</v>
      </c>
      <c r="C93" s="144">
        <f>C94+C95+C96+C97+C98+C111</f>
        <v>187541</v>
      </c>
    </row>
    <row r="94" spans="1:3" ht="12" customHeight="1">
      <c r="A94" s="16" t="s">
        <v>92</v>
      </c>
      <c r="B94" s="9" t="s">
        <v>46</v>
      </c>
      <c r="C94" s="616">
        <v>108166</v>
      </c>
    </row>
    <row r="95" spans="1:3" ht="12" customHeight="1">
      <c r="A95" s="13" t="s">
        <v>93</v>
      </c>
      <c r="B95" s="7" t="s">
        <v>146</v>
      </c>
      <c r="C95" s="610">
        <v>30702</v>
      </c>
    </row>
    <row r="96" spans="1:3" ht="12" customHeight="1">
      <c r="A96" s="13" t="s">
        <v>94</v>
      </c>
      <c r="B96" s="7" t="s">
        <v>121</v>
      </c>
      <c r="C96" s="227">
        <v>48673</v>
      </c>
    </row>
    <row r="97" spans="1:3" ht="12" customHeight="1">
      <c r="A97" s="13" t="s">
        <v>95</v>
      </c>
      <c r="B97" s="10" t="s">
        <v>147</v>
      </c>
      <c r="C97" s="148"/>
    </row>
    <row r="98" spans="1:3" ht="12" customHeight="1">
      <c r="A98" s="13" t="s">
        <v>106</v>
      </c>
      <c r="B98" s="18" t="s">
        <v>148</v>
      </c>
      <c r="C98" s="148"/>
    </row>
    <row r="99" spans="1:3" ht="12" customHeight="1">
      <c r="A99" s="13" t="s">
        <v>96</v>
      </c>
      <c r="B99" s="7" t="s">
        <v>501</v>
      </c>
      <c r="C99" s="148"/>
    </row>
    <row r="100" spans="1:3" ht="12" customHeight="1">
      <c r="A100" s="13" t="s">
        <v>97</v>
      </c>
      <c r="B100" s="90" t="s">
        <v>502</v>
      </c>
      <c r="C100" s="148"/>
    </row>
    <row r="101" spans="1:3" ht="12" customHeight="1">
      <c r="A101" s="13" t="s">
        <v>107</v>
      </c>
      <c r="B101" s="90" t="s">
        <v>503</v>
      </c>
      <c r="C101" s="148"/>
    </row>
    <row r="102" spans="1:3" ht="12" customHeight="1">
      <c r="A102" s="13" t="s">
        <v>108</v>
      </c>
      <c r="B102" s="88" t="s">
        <v>294</v>
      </c>
      <c r="C102" s="148"/>
    </row>
    <row r="103" spans="1:3" ht="12" customHeight="1">
      <c r="A103" s="13" t="s">
        <v>109</v>
      </c>
      <c r="B103" s="89" t="s">
        <v>295</v>
      </c>
      <c r="C103" s="148"/>
    </row>
    <row r="104" spans="1:3" ht="12" customHeight="1">
      <c r="A104" s="13" t="s">
        <v>110</v>
      </c>
      <c r="B104" s="89" t="s">
        <v>296</v>
      </c>
      <c r="C104" s="148"/>
    </row>
    <row r="105" spans="1:3" ht="12" customHeight="1">
      <c r="A105" s="13" t="s">
        <v>112</v>
      </c>
      <c r="B105" s="88" t="s">
        <v>297</v>
      </c>
      <c r="C105" s="148"/>
    </row>
    <row r="106" spans="1:3" ht="12" customHeight="1">
      <c r="A106" s="13" t="s">
        <v>149</v>
      </c>
      <c r="B106" s="88" t="s">
        <v>298</v>
      </c>
      <c r="C106" s="148"/>
    </row>
    <row r="107" spans="1:3" ht="12" customHeight="1">
      <c r="A107" s="13" t="s">
        <v>292</v>
      </c>
      <c r="B107" s="89" t="s">
        <v>299</v>
      </c>
      <c r="C107" s="148"/>
    </row>
    <row r="108" spans="1:3" ht="12" customHeight="1">
      <c r="A108" s="12" t="s">
        <v>293</v>
      </c>
      <c r="B108" s="90" t="s">
        <v>300</v>
      </c>
      <c r="C108" s="148"/>
    </row>
    <row r="109" spans="1:3" ht="12" customHeight="1">
      <c r="A109" s="13" t="s">
        <v>504</v>
      </c>
      <c r="B109" s="90" t="s">
        <v>301</v>
      </c>
      <c r="C109" s="148"/>
    </row>
    <row r="110" spans="1:3" ht="12" customHeight="1">
      <c r="A110" s="15" t="s">
        <v>505</v>
      </c>
      <c r="B110" s="90" t="s">
        <v>302</v>
      </c>
      <c r="C110" s="148"/>
    </row>
    <row r="111" spans="1:3" ht="12" customHeight="1">
      <c r="A111" s="13" t="s">
        <v>506</v>
      </c>
      <c r="B111" s="10" t="s">
        <v>47</v>
      </c>
      <c r="C111" s="146"/>
    </row>
    <row r="112" spans="1:3" ht="12" customHeight="1">
      <c r="A112" s="13" t="s">
        <v>507</v>
      </c>
      <c r="B112" s="7" t="s">
        <v>508</v>
      </c>
      <c r="C112" s="146"/>
    </row>
    <row r="113" spans="1:3" ht="12" customHeight="1" thickBot="1">
      <c r="A113" s="17" t="s">
        <v>509</v>
      </c>
      <c r="B113" s="487" t="s">
        <v>510</v>
      </c>
      <c r="C113" s="152"/>
    </row>
    <row r="114" spans="1:3" ht="12" customHeight="1" thickBot="1">
      <c r="A114" s="488" t="s">
        <v>16</v>
      </c>
      <c r="B114" s="489" t="s">
        <v>303</v>
      </c>
      <c r="C114" s="490">
        <f>+C115+C117+C119</f>
        <v>5588</v>
      </c>
    </row>
    <row r="115" spans="1:3" ht="12" customHeight="1">
      <c r="A115" s="14" t="s">
        <v>98</v>
      </c>
      <c r="B115" s="7" t="s">
        <v>166</v>
      </c>
      <c r="C115" s="278">
        <v>5588</v>
      </c>
    </row>
    <row r="116" spans="1:3" ht="12" customHeight="1">
      <c r="A116" s="14" t="s">
        <v>99</v>
      </c>
      <c r="B116" s="11" t="s">
        <v>307</v>
      </c>
      <c r="C116" s="147"/>
    </row>
    <row r="117" spans="1:3" ht="12" customHeight="1">
      <c r="A117" s="14" t="s">
        <v>100</v>
      </c>
      <c r="B117" s="11" t="s">
        <v>150</v>
      </c>
      <c r="C117" s="146"/>
    </row>
    <row r="118" spans="1:3" ht="12" customHeight="1">
      <c r="A118" s="14" t="s">
        <v>101</v>
      </c>
      <c r="B118" s="11" t="s">
        <v>308</v>
      </c>
      <c r="C118" s="132"/>
    </row>
    <row r="119" spans="1:3" ht="12" customHeight="1">
      <c r="A119" s="14" t="s">
        <v>102</v>
      </c>
      <c r="B119" s="142" t="s">
        <v>169</v>
      </c>
      <c r="C119" s="511"/>
    </row>
    <row r="120" spans="1:3" ht="12" customHeight="1">
      <c r="A120" s="14" t="s">
        <v>111</v>
      </c>
      <c r="B120" s="141" t="s">
        <v>370</v>
      </c>
      <c r="C120" s="511"/>
    </row>
    <row r="121" spans="1:3" ht="12" customHeight="1">
      <c r="A121" s="14" t="s">
        <v>113</v>
      </c>
      <c r="B121" s="234" t="s">
        <v>313</v>
      </c>
      <c r="C121" s="511"/>
    </row>
    <row r="122" spans="1:3" ht="15.75">
      <c r="A122" s="14" t="s">
        <v>151</v>
      </c>
      <c r="B122" s="89" t="s">
        <v>296</v>
      </c>
      <c r="C122" s="511"/>
    </row>
    <row r="123" spans="1:3" ht="12" customHeight="1">
      <c r="A123" s="14" t="s">
        <v>152</v>
      </c>
      <c r="B123" s="89" t="s">
        <v>312</v>
      </c>
      <c r="C123" s="511"/>
    </row>
    <row r="124" spans="1:3" ht="12" customHeight="1">
      <c r="A124" s="14" t="s">
        <v>153</v>
      </c>
      <c r="B124" s="89" t="s">
        <v>311</v>
      </c>
      <c r="C124" s="511"/>
    </row>
    <row r="125" spans="1:3" ht="12" customHeight="1">
      <c r="A125" s="14" t="s">
        <v>304</v>
      </c>
      <c r="B125" s="89" t="s">
        <v>299</v>
      </c>
      <c r="C125" s="511"/>
    </row>
    <row r="126" spans="1:3" ht="12" customHeight="1">
      <c r="A126" s="14" t="s">
        <v>305</v>
      </c>
      <c r="B126" s="89" t="s">
        <v>310</v>
      </c>
      <c r="C126" s="132"/>
    </row>
    <row r="127" spans="1:3" ht="16.5" thickBot="1">
      <c r="A127" s="12" t="s">
        <v>306</v>
      </c>
      <c r="B127" s="89" t="s">
        <v>309</v>
      </c>
      <c r="C127" s="133"/>
    </row>
    <row r="128" spans="1:3" ht="12" customHeight="1" thickBot="1">
      <c r="A128" s="19" t="s">
        <v>17</v>
      </c>
      <c r="B128" s="84" t="s">
        <v>511</v>
      </c>
      <c r="C128" s="145">
        <f>+C93+C114</f>
        <v>193129</v>
      </c>
    </row>
    <row r="129" spans="1:3" ht="12" customHeight="1" thickBot="1">
      <c r="A129" s="19" t="s">
        <v>18</v>
      </c>
      <c r="B129" s="84" t="s">
        <v>512</v>
      </c>
      <c r="C129" s="145">
        <f>+C130+C131+C132</f>
        <v>0</v>
      </c>
    </row>
    <row r="130" spans="1:3" ht="12" customHeight="1">
      <c r="A130" s="14" t="s">
        <v>204</v>
      </c>
      <c r="B130" s="11" t="s">
        <v>513</v>
      </c>
      <c r="C130" s="132"/>
    </row>
    <row r="131" spans="1:3" ht="12" customHeight="1">
      <c r="A131" s="14" t="s">
        <v>207</v>
      </c>
      <c r="B131" s="11" t="s">
        <v>514</v>
      </c>
      <c r="C131" s="132"/>
    </row>
    <row r="132" spans="1:3" ht="12" customHeight="1" thickBot="1">
      <c r="A132" s="12" t="s">
        <v>208</v>
      </c>
      <c r="B132" s="11" t="s">
        <v>515</v>
      </c>
      <c r="C132" s="132"/>
    </row>
    <row r="133" spans="1:3" ht="12" customHeight="1" thickBot="1">
      <c r="A133" s="19" t="s">
        <v>19</v>
      </c>
      <c r="B133" s="84" t="s">
        <v>516</v>
      </c>
      <c r="C133" s="145">
        <f>SUM(C134:C139)</f>
        <v>0</v>
      </c>
    </row>
    <row r="134" spans="1:3" ht="12" customHeight="1">
      <c r="A134" s="14" t="s">
        <v>85</v>
      </c>
      <c r="B134" s="8" t="s">
        <v>517</v>
      </c>
      <c r="C134" s="132"/>
    </row>
    <row r="135" spans="1:3" ht="12" customHeight="1">
      <c r="A135" s="14" t="s">
        <v>86</v>
      </c>
      <c r="B135" s="8" t="s">
        <v>518</v>
      </c>
      <c r="C135" s="132"/>
    </row>
    <row r="136" spans="1:3" ht="12" customHeight="1">
      <c r="A136" s="14" t="s">
        <v>87</v>
      </c>
      <c r="B136" s="8" t="s">
        <v>519</v>
      </c>
      <c r="C136" s="132"/>
    </row>
    <row r="137" spans="1:3" ht="12" customHeight="1">
      <c r="A137" s="14" t="s">
        <v>138</v>
      </c>
      <c r="B137" s="8" t="s">
        <v>520</v>
      </c>
      <c r="C137" s="132"/>
    </row>
    <row r="138" spans="1:3" ht="12" customHeight="1">
      <c r="A138" s="14" t="s">
        <v>139</v>
      </c>
      <c r="B138" s="8" t="s">
        <v>521</v>
      </c>
      <c r="C138" s="132"/>
    </row>
    <row r="139" spans="1:3" ht="12" customHeight="1" thickBot="1">
      <c r="A139" s="12" t="s">
        <v>140</v>
      </c>
      <c r="B139" s="8" t="s">
        <v>522</v>
      </c>
      <c r="C139" s="132"/>
    </row>
    <row r="140" spans="1:3" ht="12" customHeight="1" thickBot="1">
      <c r="A140" s="19" t="s">
        <v>20</v>
      </c>
      <c r="B140" s="84" t="s">
        <v>523</v>
      </c>
      <c r="C140" s="150">
        <f>+C141+C142+C143+C144</f>
        <v>0</v>
      </c>
    </row>
    <row r="141" spans="1:3" ht="12" customHeight="1">
      <c r="A141" s="14" t="s">
        <v>88</v>
      </c>
      <c r="B141" s="8" t="s">
        <v>314</v>
      </c>
      <c r="C141" s="132"/>
    </row>
    <row r="142" spans="1:3" ht="12" customHeight="1">
      <c r="A142" s="14" t="s">
        <v>89</v>
      </c>
      <c r="B142" s="8" t="s">
        <v>315</v>
      </c>
      <c r="C142" s="132"/>
    </row>
    <row r="143" spans="1:3" ht="12" customHeight="1">
      <c r="A143" s="14" t="s">
        <v>228</v>
      </c>
      <c r="B143" s="8" t="s">
        <v>524</v>
      </c>
      <c r="C143" s="132"/>
    </row>
    <row r="144" spans="1:3" ht="12" customHeight="1" thickBot="1">
      <c r="A144" s="12" t="s">
        <v>229</v>
      </c>
      <c r="B144" s="6" t="s">
        <v>333</v>
      </c>
      <c r="C144" s="132"/>
    </row>
    <row r="145" spans="1:3" ht="12" customHeight="1" thickBot="1">
      <c r="A145" s="19" t="s">
        <v>21</v>
      </c>
      <c r="B145" s="84" t="s">
        <v>525</v>
      </c>
      <c r="C145" s="153">
        <f>SUM(C146:C150)</f>
        <v>0</v>
      </c>
    </row>
    <row r="146" spans="1:3" ht="12" customHeight="1">
      <c r="A146" s="14" t="s">
        <v>90</v>
      </c>
      <c r="B146" s="8" t="s">
        <v>526</v>
      </c>
      <c r="C146" s="132"/>
    </row>
    <row r="147" spans="1:3" ht="12" customHeight="1">
      <c r="A147" s="14" t="s">
        <v>91</v>
      </c>
      <c r="B147" s="8" t="s">
        <v>527</v>
      </c>
      <c r="C147" s="132"/>
    </row>
    <row r="148" spans="1:3" ht="12" customHeight="1">
      <c r="A148" s="14" t="s">
        <v>240</v>
      </c>
      <c r="B148" s="8" t="s">
        <v>528</v>
      </c>
      <c r="C148" s="132"/>
    </row>
    <row r="149" spans="1:3" ht="12" customHeight="1">
      <c r="A149" s="14" t="s">
        <v>241</v>
      </c>
      <c r="B149" s="8" t="s">
        <v>529</v>
      </c>
      <c r="C149" s="132"/>
    </row>
    <row r="150" spans="1:3" ht="12" customHeight="1" thickBot="1">
      <c r="A150" s="14" t="s">
        <v>530</v>
      </c>
      <c r="B150" s="8" t="s">
        <v>531</v>
      </c>
      <c r="C150" s="132"/>
    </row>
    <row r="151" spans="1:3" ht="12" customHeight="1" thickBot="1">
      <c r="A151" s="19" t="s">
        <v>22</v>
      </c>
      <c r="B151" s="84" t="s">
        <v>532</v>
      </c>
      <c r="C151" s="491"/>
    </row>
    <row r="152" spans="1:3" ht="12" customHeight="1" thickBot="1">
      <c r="A152" s="19" t="s">
        <v>23</v>
      </c>
      <c r="B152" s="84" t="s">
        <v>533</v>
      </c>
      <c r="C152" s="491"/>
    </row>
    <row r="153" spans="1:9" ht="15" customHeight="1" thickBot="1">
      <c r="A153" s="19" t="s">
        <v>24</v>
      </c>
      <c r="B153" s="84" t="s">
        <v>534</v>
      </c>
      <c r="C153" s="248">
        <f>+C129+C133+C140+C145+C151+C152</f>
        <v>0</v>
      </c>
      <c r="F153" s="249"/>
      <c r="G153" s="250"/>
      <c r="H153" s="250"/>
      <c r="I153" s="250"/>
    </row>
    <row r="154" spans="1:3" s="237" customFormat="1" ht="12.75" customHeight="1" thickBot="1">
      <c r="A154" s="143" t="s">
        <v>25</v>
      </c>
      <c r="B154" s="221" t="s">
        <v>535</v>
      </c>
      <c r="C154" s="248">
        <f>+C128+C153</f>
        <v>193129</v>
      </c>
    </row>
    <row r="155" ht="7.5" customHeight="1"/>
    <row r="156" spans="1:3" ht="15.75">
      <c r="A156" s="637" t="s">
        <v>316</v>
      </c>
      <c r="B156" s="637"/>
      <c r="C156" s="637"/>
    </row>
    <row r="157" spans="1:3" ht="15" customHeight="1" thickBot="1">
      <c r="A157" s="634" t="s">
        <v>127</v>
      </c>
      <c r="B157" s="634"/>
      <c r="C157" s="154" t="s">
        <v>167</v>
      </c>
    </row>
    <row r="158" spans="1:4" ht="13.5" customHeight="1" thickBot="1">
      <c r="A158" s="19">
        <v>1</v>
      </c>
      <c r="B158" s="25" t="s">
        <v>536</v>
      </c>
      <c r="C158" s="145">
        <f>+C62-C128</f>
        <v>-185144</v>
      </c>
      <c r="D158" s="251"/>
    </row>
    <row r="159" spans="1:3" ht="32.25" customHeight="1" thickBot="1">
      <c r="A159" s="19" t="s">
        <v>16</v>
      </c>
      <c r="B159" s="25" t="s">
        <v>537</v>
      </c>
      <c r="C159" s="145">
        <f>+C86-C153</f>
        <v>206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2016. ÉVI KÖLTSÉGVETÉS
ÁLLAMI (ÁLLAMIGAZGATÁSI) FELADATOK MÉRLEGE
&amp;R&amp;"Times New Roman CE,Félkövér dőlt"&amp;11 4. melléklet a 13/2016.(IV.29.)  önkormányzati rendelethez</oddHeader>
  </headerFooter>
  <rowBreaks count="1" manualBreakCount="1">
    <brk id="88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9">
    <tabColor rgb="FF92D050"/>
  </sheetPr>
  <dimension ref="A1:F33"/>
  <sheetViews>
    <sheetView zoomScaleSheetLayoutView="100" workbookViewId="0" topLeftCell="A1">
      <selection activeCell="C31" sqref="C31"/>
    </sheetView>
  </sheetViews>
  <sheetFormatPr defaultColWidth="9.00390625" defaultRowHeight="12.75"/>
  <cols>
    <col min="1" max="1" width="6.875" style="45" customWidth="1"/>
    <col min="2" max="2" width="55.125" style="92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9.75" customHeight="1">
      <c r="B1" s="164" t="s">
        <v>130</v>
      </c>
      <c r="C1" s="165"/>
      <c r="D1" s="165"/>
      <c r="E1" s="165"/>
      <c r="F1" s="641"/>
    </row>
    <row r="2" spans="5:6" ht="14.25" thickBot="1">
      <c r="E2" s="166" t="s">
        <v>60</v>
      </c>
      <c r="F2" s="641"/>
    </row>
    <row r="3" spans="1:6" ht="18" customHeight="1" thickBot="1">
      <c r="A3" s="639" t="s">
        <v>67</v>
      </c>
      <c r="B3" s="167" t="s">
        <v>54</v>
      </c>
      <c r="C3" s="168"/>
      <c r="D3" s="167" t="s">
        <v>55</v>
      </c>
      <c r="E3" s="169"/>
      <c r="F3" s="641"/>
    </row>
    <row r="4" spans="1:6" s="170" customFormat="1" ht="35.25" customHeight="1" thickBot="1">
      <c r="A4" s="640"/>
      <c r="B4" s="93" t="s">
        <v>61</v>
      </c>
      <c r="C4" s="36" t="s">
        <v>629</v>
      </c>
      <c r="D4" s="93" t="s">
        <v>61</v>
      </c>
      <c r="E4" s="43" t="str">
        <f>+C4</f>
        <v>2016. évi előirányzat</v>
      </c>
      <c r="F4" s="641"/>
    </row>
    <row r="5" spans="1:6" s="175" customFormat="1" ht="12" customHeight="1" thickBot="1">
      <c r="A5" s="171" t="s">
        <v>484</v>
      </c>
      <c r="B5" s="172" t="s">
        <v>485</v>
      </c>
      <c r="C5" s="173" t="s">
        <v>486</v>
      </c>
      <c r="D5" s="172" t="s">
        <v>539</v>
      </c>
      <c r="E5" s="174" t="s">
        <v>540</v>
      </c>
      <c r="F5" s="641"/>
    </row>
    <row r="6" spans="1:6" ht="12.75" customHeight="1">
      <c r="A6" s="176" t="s">
        <v>15</v>
      </c>
      <c r="B6" s="177" t="s">
        <v>317</v>
      </c>
      <c r="C6" s="510">
        <v>1094819</v>
      </c>
      <c r="D6" s="177" t="s">
        <v>62</v>
      </c>
      <c r="E6" s="620">
        <v>1132858</v>
      </c>
      <c r="F6" s="641"/>
    </row>
    <row r="7" spans="1:6" ht="12.75" customHeight="1">
      <c r="A7" s="178" t="s">
        <v>16</v>
      </c>
      <c r="B7" s="179" t="s">
        <v>318</v>
      </c>
      <c r="C7" s="618">
        <v>554783</v>
      </c>
      <c r="D7" s="179" t="s">
        <v>146</v>
      </c>
      <c r="E7" s="509">
        <v>257555</v>
      </c>
      <c r="F7" s="641"/>
    </row>
    <row r="8" spans="1:6" ht="12.75" customHeight="1">
      <c r="A8" s="178" t="s">
        <v>17</v>
      </c>
      <c r="B8" s="179" t="s">
        <v>338</v>
      </c>
      <c r="C8" s="53"/>
      <c r="D8" s="179" t="s">
        <v>172</v>
      </c>
      <c r="E8" s="509">
        <v>856955</v>
      </c>
      <c r="F8" s="641"/>
    </row>
    <row r="9" spans="1:6" ht="12.75" customHeight="1">
      <c r="A9" s="178" t="s">
        <v>18</v>
      </c>
      <c r="B9" s="179" t="s">
        <v>137</v>
      </c>
      <c r="C9" s="53">
        <v>303760</v>
      </c>
      <c r="D9" s="179" t="s">
        <v>147</v>
      </c>
      <c r="E9" s="54">
        <v>76140</v>
      </c>
      <c r="F9" s="641"/>
    </row>
    <row r="10" spans="1:6" ht="12.75" customHeight="1">
      <c r="A10" s="178" t="s">
        <v>19</v>
      </c>
      <c r="B10" s="180" t="s">
        <v>363</v>
      </c>
      <c r="C10" s="618">
        <v>440352</v>
      </c>
      <c r="D10" s="179" t="s">
        <v>148</v>
      </c>
      <c r="E10" s="509">
        <v>158487</v>
      </c>
      <c r="F10" s="641"/>
    </row>
    <row r="11" spans="1:6" ht="12.75" customHeight="1">
      <c r="A11" s="178" t="s">
        <v>20</v>
      </c>
      <c r="B11" s="179" t="s">
        <v>319</v>
      </c>
      <c r="C11" s="619">
        <v>17303</v>
      </c>
      <c r="D11" s="179" t="s">
        <v>47</v>
      </c>
      <c r="E11" s="509">
        <v>70216</v>
      </c>
      <c r="F11" s="641"/>
    </row>
    <row r="12" spans="1:6" ht="12.75" customHeight="1">
      <c r="A12" s="178" t="s">
        <v>21</v>
      </c>
      <c r="B12" s="179" t="s">
        <v>541</v>
      </c>
      <c r="C12" s="53"/>
      <c r="D12" s="40"/>
      <c r="E12" s="160"/>
      <c r="F12" s="641"/>
    </row>
    <row r="13" spans="1:6" ht="12.75" customHeight="1">
      <c r="A13" s="178" t="s">
        <v>22</v>
      </c>
      <c r="B13" s="40"/>
      <c r="C13" s="155"/>
      <c r="D13" s="40"/>
      <c r="E13" s="160"/>
      <c r="F13" s="641"/>
    </row>
    <row r="14" spans="1:6" ht="12.75" customHeight="1">
      <c r="A14" s="178" t="s">
        <v>23</v>
      </c>
      <c r="B14" s="252"/>
      <c r="C14" s="156"/>
      <c r="D14" s="40"/>
      <c r="E14" s="160"/>
      <c r="F14" s="641"/>
    </row>
    <row r="15" spans="1:6" ht="12.75" customHeight="1">
      <c r="A15" s="178" t="s">
        <v>24</v>
      </c>
      <c r="B15" s="40"/>
      <c r="C15" s="155"/>
      <c r="D15" s="40"/>
      <c r="E15" s="160"/>
      <c r="F15" s="641"/>
    </row>
    <row r="16" spans="1:6" ht="12.75" customHeight="1">
      <c r="A16" s="178" t="s">
        <v>25</v>
      </c>
      <c r="B16" s="40"/>
      <c r="C16" s="155"/>
      <c r="D16" s="40"/>
      <c r="E16" s="160"/>
      <c r="F16" s="641"/>
    </row>
    <row r="17" spans="1:6" ht="12.75" customHeight="1" thickBot="1">
      <c r="A17" s="178" t="s">
        <v>26</v>
      </c>
      <c r="B17" s="47"/>
      <c r="C17" s="157"/>
      <c r="D17" s="40"/>
      <c r="E17" s="161"/>
      <c r="F17" s="641"/>
    </row>
    <row r="18" spans="1:6" ht="15.75" customHeight="1" thickBot="1">
      <c r="A18" s="181" t="s">
        <v>27</v>
      </c>
      <c r="B18" s="85" t="s">
        <v>542</v>
      </c>
      <c r="C18" s="158">
        <f>SUM(C6:C17)-C8</f>
        <v>2411017</v>
      </c>
      <c r="D18" s="85" t="s">
        <v>324</v>
      </c>
      <c r="E18" s="162">
        <f>SUM(E6:E17)</f>
        <v>2552211</v>
      </c>
      <c r="F18" s="641"/>
    </row>
    <row r="19" spans="1:6" ht="12.75" customHeight="1">
      <c r="A19" s="182" t="s">
        <v>28</v>
      </c>
      <c r="B19" s="183" t="s">
        <v>321</v>
      </c>
      <c r="C19" s="282">
        <f>+C20+C21+C22+C23</f>
        <v>262679</v>
      </c>
      <c r="D19" s="184" t="s">
        <v>154</v>
      </c>
      <c r="E19" s="163"/>
      <c r="F19" s="641"/>
    </row>
    <row r="20" spans="1:6" ht="12.75" customHeight="1">
      <c r="A20" s="185" t="s">
        <v>29</v>
      </c>
      <c r="B20" s="184" t="s">
        <v>164</v>
      </c>
      <c r="C20" s="53">
        <v>262679</v>
      </c>
      <c r="D20" s="184" t="s">
        <v>323</v>
      </c>
      <c r="E20" s="54">
        <v>100000</v>
      </c>
      <c r="F20" s="641"/>
    </row>
    <row r="21" spans="1:6" ht="12.75" customHeight="1">
      <c r="A21" s="185" t="s">
        <v>30</v>
      </c>
      <c r="B21" s="184" t="s">
        <v>165</v>
      </c>
      <c r="C21" s="53"/>
      <c r="D21" s="184" t="s">
        <v>128</v>
      </c>
      <c r="E21" s="54"/>
      <c r="F21" s="641"/>
    </row>
    <row r="22" spans="1:6" ht="12.75" customHeight="1">
      <c r="A22" s="185" t="s">
        <v>31</v>
      </c>
      <c r="B22" s="184" t="s">
        <v>170</v>
      </c>
      <c r="C22" s="53"/>
      <c r="D22" s="184" t="s">
        <v>129</v>
      </c>
      <c r="E22" s="54"/>
      <c r="F22" s="641"/>
    </row>
    <row r="23" spans="1:6" ht="12.75" customHeight="1">
      <c r="A23" s="185" t="s">
        <v>32</v>
      </c>
      <c r="B23" s="184" t="s">
        <v>171</v>
      </c>
      <c r="C23" s="53"/>
      <c r="D23" s="183" t="s">
        <v>173</v>
      </c>
      <c r="E23" s="54"/>
      <c r="F23" s="641"/>
    </row>
    <row r="24" spans="1:6" ht="12.75" customHeight="1">
      <c r="A24" s="185" t="s">
        <v>33</v>
      </c>
      <c r="B24" s="184" t="s">
        <v>322</v>
      </c>
      <c r="C24" s="186">
        <f>+C25+C26</f>
        <v>100000</v>
      </c>
      <c r="D24" s="184" t="s">
        <v>155</v>
      </c>
      <c r="E24" s="54"/>
      <c r="F24" s="641"/>
    </row>
    <row r="25" spans="1:6" ht="12.75" customHeight="1">
      <c r="A25" s="182" t="s">
        <v>34</v>
      </c>
      <c r="B25" s="183" t="s">
        <v>320</v>
      </c>
      <c r="C25" s="159">
        <v>100000</v>
      </c>
      <c r="D25" s="177" t="s">
        <v>524</v>
      </c>
      <c r="E25" s="163"/>
      <c r="F25" s="641"/>
    </row>
    <row r="26" spans="1:6" ht="12.75" customHeight="1">
      <c r="A26" s="185" t="s">
        <v>35</v>
      </c>
      <c r="B26" s="184" t="s">
        <v>543</v>
      </c>
      <c r="C26" s="53"/>
      <c r="D26" s="179" t="s">
        <v>532</v>
      </c>
      <c r="E26" s="54"/>
      <c r="F26" s="641"/>
    </row>
    <row r="27" spans="1:6" ht="12.75" customHeight="1">
      <c r="A27" s="178" t="s">
        <v>36</v>
      </c>
      <c r="B27" s="184" t="s">
        <v>497</v>
      </c>
      <c r="C27" s="53"/>
      <c r="D27" s="179" t="s">
        <v>533</v>
      </c>
      <c r="E27" s="54"/>
      <c r="F27" s="641"/>
    </row>
    <row r="28" spans="1:6" ht="12.75" customHeight="1" thickBot="1">
      <c r="A28" s="224" t="s">
        <v>37</v>
      </c>
      <c r="B28" s="183" t="s">
        <v>278</v>
      </c>
      <c r="C28" s="159"/>
      <c r="D28" s="253" t="s">
        <v>648</v>
      </c>
      <c r="E28" s="163">
        <v>33302</v>
      </c>
      <c r="F28" s="641"/>
    </row>
    <row r="29" spans="1:6" ht="18.75" customHeight="1" thickBot="1">
      <c r="A29" s="181" t="s">
        <v>38</v>
      </c>
      <c r="B29" s="85" t="s">
        <v>544</v>
      </c>
      <c r="C29" s="158">
        <f>+C19+C24+C27+C28</f>
        <v>362679</v>
      </c>
      <c r="D29" s="85" t="s">
        <v>545</v>
      </c>
      <c r="E29" s="162">
        <f>SUM(E19:E28)</f>
        <v>133302</v>
      </c>
      <c r="F29" s="641"/>
    </row>
    <row r="30" spans="1:6" ht="13.5" thickBot="1">
      <c r="A30" s="181" t="s">
        <v>39</v>
      </c>
      <c r="B30" s="187" t="s">
        <v>546</v>
      </c>
      <c r="C30" s="188">
        <f>+C18+C29</f>
        <v>2773696</v>
      </c>
      <c r="D30" s="187" t="s">
        <v>547</v>
      </c>
      <c r="E30" s="188">
        <f>+E18+E29</f>
        <v>2685513</v>
      </c>
      <c r="F30" s="641"/>
    </row>
    <row r="31" spans="1:6" ht="13.5" thickBot="1">
      <c r="A31" s="181" t="s">
        <v>40</v>
      </c>
      <c r="B31" s="187" t="s">
        <v>132</v>
      </c>
      <c r="C31" s="188">
        <f>IF(C18-E18&lt;0,E18-C18,"-")</f>
        <v>141194</v>
      </c>
      <c r="D31" s="187" t="s">
        <v>133</v>
      </c>
      <c r="E31" s="188" t="str">
        <f>IF(C18-E18&gt;0,C18-E18,"-")</f>
        <v>-</v>
      </c>
      <c r="F31" s="641"/>
    </row>
    <row r="32" spans="1:6" ht="13.5" thickBot="1">
      <c r="A32" s="181" t="s">
        <v>41</v>
      </c>
      <c r="B32" s="187" t="s">
        <v>174</v>
      </c>
      <c r="C32" s="188"/>
      <c r="D32" s="187" t="s">
        <v>175</v>
      </c>
      <c r="E32" s="188">
        <v>88183</v>
      </c>
      <c r="F32" s="641"/>
    </row>
    <row r="33" spans="2:4" ht="18.75">
      <c r="B33" s="642"/>
      <c r="C33" s="642"/>
      <c r="D33" s="642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13/2016.(IV.29.) 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10">
    <tabColor rgb="FF92D050"/>
  </sheetPr>
  <dimension ref="A1:F33"/>
  <sheetViews>
    <sheetView zoomScaleSheetLayoutView="115" workbookViewId="0" topLeftCell="A7">
      <selection activeCell="D37" sqref="D37"/>
    </sheetView>
  </sheetViews>
  <sheetFormatPr defaultColWidth="9.00390625" defaultRowHeight="12.75"/>
  <cols>
    <col min="1" max="1" width="6.875" style="45" customWidth="1"/>
    <col min="2" max="2" width="55.125" style="92" customWidth="1"/>
    <col min="3" max="3" width="16.375" style="45" customWidth="1"/>
    <col min="4" max="4" width="55.125" style="45" customWidth="1"/>
    <col min="5" max="5" width="16.375" style="45" customWidth="1"/>
    <col min="6" max="6" width="4.875" style="45" customWidth="1"/>
    <col min="7" max="16384" width="9.375" style="45" customWidth="1"/>
  </cols>
  <sheetData>
    <row r="1" spans="2:6" ht="31.5">
      <c r="B1" s="164" t="s">
        <v>131</v>
      </c>
      <c r="C1" s="165"/>
      <c r="D1" s="165"/>
      <c r="E1" s="165"/>
      <c r="F1" s="641"/>
    </row>
    <row r="2" spans="5:6" ht="14.25" thickBot="1">
      <c r="E2" s="166" t="s">
        <v>60</v>
      </c>
      <c r="F2" s="641"/>
    </row>
    <row r="3" spans="1:6" ht="13.5" thickBot="1">
      <c r="A3" s="643" t="s">
        <v>67</v>
      </c>
      <c r="B3" s="167" t="s">
        <v>54</v>
      </c>
      <c r="C3" s="168"/>
      <c r="D3" s="167" t="s">
        <v>55</v>
      </c>
      <c r="E3" s="169"/>
      <c r="F3" s="641"/>
    </row>
    <row r="4" spans="1:6" s="170" customFormat="1" ht="24.75" thickBot="1">
      <c r="A4" s="644"/>
      <c r="B4" s="93" t="s">
        <v>61</v>
      </c>
      <c r="C4" s="36" t="s">
        <v>629</v>
      </c>
      <c r="D4" s="93" t="s">
        <v>61</v>
      </c>
      <c r="E4" s="36" t="s">
        <v>629</v>
      </c>
      <c r="F4" s="641"/>
    </row>
    <row r="5" spans="1:6" s="170" customFormat="1" ht="13.5" thickBot="1">
      <c r="A5" s="171" t="s">
        <v>484</v>
      </c>
      <c r="B5" s="172" t="s">
        <v>485</v>
      </c>
      <c r="C5" s="173" t="s">
        <v>486</v>
      </c>
      <c r="D5" s="172" t="s">
        <v>539</v>
      </c>
      <c r="E5" s="174" t="s">
        <v>540</v>
      </c>
      <c r="F5" s="641"/>
    </row>
    <row r="6" spans="1:6" ht="12.75" customHeight="1">
      <c r="A6" s="176" t="s">
        <v>15</v>
      </c>
      <c r="B6" s="177" t="s">
        <v>325</v>
      </c>
      <c r="C6" s="510">
        <v>15485</v>
      </c>
      <c r="D6" s="177" t="s">
        <v>166</v>
      </c>
      <c r="E6" s="620">
        <v>68600</v>
      </c>
      <c r="F6" s="641"/>
    </row>
    <row r="7" spans="1:6" ht="12.75">
      <c r="A7" s="178" t="s">
        <v>16</v>
      </c>
      <c r="B7" s="179" t="s">
        <v>326</v>
      </c>
      <c r="C7" s="53"/>
      <c r="D7" s="179" t="s">
        <v>331</v>
      </c>
      <c r="E7" s="54"/>
      <c r="F7" s="641"/>
    </row>
    <row r="8" spans="1:6" ht="12.75" customHeight="1">
      <c r="A8" s="178" t="s">
        <v>17</v>
      </c>
      <c r="B8" s="179" t="s">
        <v>6</v>
      </c>
      <c r="C8" s="53">
        <v>2774</v>
      </c>
      <c r="D8" s="179" t="s">
        <v>150</v>
      </c>
      <c r="E8" s="54">
        <v>32947</v>
      </c>
      <c r="F8" s="641"/>
    </row>
    <row r="9" spans="1:6" ht="12.75" customHeight="1">
      <c r="A9" s="178" t="s">
        <v>18</v>
      </c>
      <c r="B9" s="179" t="s">
        <v>327</v>
      </c>
      <c r="C9" s="53"/>
      <c r="D9" s="179" t="s">
        <v>332</v>
      </c>
      <c r="E9" s="54"/>
      <c r="F9" s="641"/>
    </row>
    <row r="10" spans="1:6" ht="12.75" customHeight="1">
      <c r="A10" s="178" t="s">
        <v>19</v>
      </c>
      <c r="B10" s="179" t="s">
        <v>328</v>
      </c>
      <c r="C10" s="155"/>
      <c r="D10" s="179" t="s">
        <v>169</v>
      </c>
      <c r="E10" s="509">
        <v>10345</v>
      </c>
      <c r="F10" s="641"/>
    </row>
    <row r="11" spans="1:6" ht="12.75" customHeight="1">
      <c r="A11" s="178" t="s">
        <v>20</v>
      </c>
      <c r="B11" s="179" t="s">
        <v>329</v>
      </c>
      <c r="C11" s="156"/>
      <c r="D11" s="492"/>
      <c r="E11" s="54"/>
      <c r="F11" s="641"/>
    </row>
    <row r="12" spans="1:6" ht="12.75" customHeight="1">
      <c r="A12" s="178" t="s">
        <v>21</v>
      </c>
      <c r="B12" s="40"/>
      <c r="C12" s="155"/>
      <c r="D12" s="492"/>
      <c r="E12" s="54"/>
      <c r="F12" s="641"/>
    </row>
    <row r="13" spans="1:6" ht="12.75" customHeight="1">
      <c r="A13" s="178" t="s">
        <v>22</v>
      </c>
      <c r="B13" s="40"/>
      <c r="C13" s="155"/>
      <c r="D13" s="493"/>
      <c r="E13" s="54"/>
      <c r="F13" s="641"/>
    </row>
    <row r="14" spans="1:6" ht="12.75" customHeight="1">
      <c r="A14" s="178" t="s">
        <v>23</v>
      </c>
      <c r="B14" s="494"/>
      <c r="C14" s="156"/>
      <c r="D14" s="492"/>
      <c r="E14" s="54"/>
      <c r="F14" s="641"/>
    </row>
    <row r="15" spans="1:6" ht="12.75">
      <c r="A15" s="178" t="s">
        <v>24</v>
      </c>
      <c r="B15" s="40"/>
      <c r="C15" s="156"/>
      <c r="D15" s="492"/>
      <c r="E15" s="54"/>
      <c r="F15" s="641"/>
    </row>
    <row r="16" spans="1:6" ht="12.75" customHeight="1" thickBot="1">
      <c r="A16" s="224" t="s">
        <v>25</v>
      </c>
      <c r="B16" s="253"/>
      <c r="C16" s="226"/>
      <c r="D16" s="225" t="s">
        <v>47</v>
      </c>
      <c r="E16" s="163">
        <v>1005</v>
      </c>
      <c r="F16" s="641"/>
    </row>
    <row r="17" spans="1:6" ht="15.75" customHeight="1" thickBot="1">
      <c r="A17" s="181" t="s">
        <v>26</v>
      </c>
      <c r="B17" s="85" t="s">
        <v>339</v>
      </c>
      <c r="C17" s="158">
        <f>+C6+C8+C9+C11+C12+C13+C14+C15+C16</f>
        <v>18259</v>
      </c>
      <c r="D17" s="85" t="s">
        <v>340</v>
      </c>
      <c r="E17" s="162">
        <f>+E6+E8+E10+E11+E12+E13+E14+E15+E16</f>
        <v>112897</v>
      </c>
      <c r="F17" s="641"/>
    </row>
    <row r="18" spans="1:6" ht="12.75" customHeight="1">
      <c r="A18" s="176" t="s">
        <v>27</v>
      </c>
      <c r="B18" s="191" t="s">
        <v>187</v>
      </c>
      <c r="C18" s="198">
        <f>+C19+C20+C21+C22+C23</f>
        <v>0</v>
      </c>
      <c r="D18" s="184" t="s">
        <v>154</v>
      </c>
      <c r="E18" s="52"/>
      <c r="F18" s="641"/>
    </row>
    <row r="19" spans="1:6" ht="12.75" customHeight="1">
      <c r="A19" s="178" t="s">
        <v>28</v>
      </c>
      <c r="B19" s="192" t="s">
        <v>176</v>
      </c>
      <c r="C19" s="53"/>
      <c r="D19" s="184" t="s">
        <v>157</v>
      </c>
      <c r="E19" s="54"/>
      <c r="F19" s="641"/>
    </row>
    <row r="20" spans="1:6" ht="12.75" customHeight="1">
      <c r="A20" s="176" t="s">
        <v>29</v>
      </c>
      <c r="B20" s="192" t="s">
        <v>177</v>
      </c>
      <c r="C20" s="53"/>
      <c r="D20" s="184" t="s">
        <v>128</v>
      </c>
      <c r="E20" s="54"/>
      <c r="F20" s="641"/>
    </row>
    <row r="21" spans="1:6" ht="12.75" customHeight="1">
      <c r="A21" s="178" t="s">
        <v>30</v>
      </c>
      <c r="B21" s="192" t="s">
        <v>178</v>
      </c>
      <c r="C21" s="53"/>
      <c r="D21" s="184" t="s">
        <v>129</v>
      </c>
      <c r="E21" s="54">
        <v>3545</v>
      </c>
      <c r="F21" s="641"/>
    </row>
    <row r="22" spans="1:6" ht="12.75" customHeight="1">
      <c r="A22" s="176" t="s">
        <v>31</v>
      </c>
      <c r="B22" s="192" t="s">
        <v>179</v>
      </c>
      <c r="C22" s="53"/>
      <c r="D22" s="183" t="s">
        <v>173</v>
      </c>
      <c r="E22" s="54"/>
      <c r="F22" s="641"/>
    </row>
    <row r="23" spans="1:6" ht="12.75" customHeight="1">
      <c r="A23" s="178" t="s">
        <v>32</v>
      </c>
      <c r="B23" s="193" t="s">
        <v>180</v>
      </c>
      <c r="C23" s="53"/>
      <c r="D23" s="184" t="s">
        <v>158</v>
      </c>
      <c r="E23" s="54"/>
      <c r="F23" s="641"/>
    </row>
    <row r="24" spans="1:6" ht="12.75" customHeight="1">
      <c r="A24" s="176" t="s">
        <v>33</v>
      </c>
      <c r="B24" s="194" t="s">
        <v>181</v>
      </c>
      <c r="C24" s="186">
        <f>+C25+C26+C27+C28+C29</f>
        <v>10000</v>
      </c>
      <c r="D24" s="195" t="s">
        <v>156</v>
      </c>
      <c r="E24" s="54"/>
      <c r="F24" s="641"/>
    </row>
    <row r="25" spans="1:6" ht="12.75" customHeight="1">
      <c r="A25" s="178" t="s">
        <v>34</v>
      </c>
      <c r="B25" s="193" t="s">
        <v>182</v>
      </c>
      <c r="C25" s="53">
        <v>10000</v>
      </c>
      <c r="D25" s="195" t="s">
        <v>333</v>
      </c>
      <c r="E25" s="54"/>
      <c r="F25" s="641"/>
    </row>
    <row r="26" spans="1:6" ht="12.75" customHeight="1">
      <c r="A26" s="176" t="s">
        <v>35</v>
      </c>
      <c r="B26" s="193" t="s">
        <v>183</v>
      </c>
      <c r="C26" s="53"/>
      <c r="D26" s="190"/>
      <c r="E26" s="54"/>
      <c r="F26" s="641"/>
    </row>
    <row r="27" spans="1:6" ht="12.75" customHeight="1">
      <c r="A27" s="178" t="s">
        <v>36</v>
      </c>
      <c r="B27" s="192" t="s">
        <v>184</v>
      </c>
      <c r="C27" s="53"/>
      <c r="D27" s="83"/>
      <c r="E27" s="54"/>
      <c r="F27" s="641"/>
    </row>
    <row r="28" spans="1:6" ht="12.75" customHeight="1">
      <c r="A28" s="176" t="s">
        <v>37</v>
      </c>
      <c r="B28" s="196" t="s">
        <v>185</v>
      </c>
      <c r="C28" s="53"/>
      <c r="D28" s="40"/>
      <c r="E28" s="54"/>
      <c r="F28" s="641"/>
    </row>
    <row r="29" spans="1:6" ht="12.75" customHeight="1" thickBot="1">
      <c r="A29" s="178" t="s">
        <v>38</v>
      </c>
      <c r="B29" s="197" t="s">
        <v>186</v>
      </c>
      <c r="C29" s="53"/>
      <c r="D29" s="83"/>
      <c r="E29" s="54"/>
      <c r="F29" s="641"/>
    </row>
    <row r="30" spans="1:6" ht="21.75" customHeight="1" thickBot="1">
      <c r="A30" s="181" t="s">
        <v>39</v>
      </c>
      <c r="B30" s="85" t="s">
        <v>330</v>
      </c>
      <c r="C30" s="158">
        <f>+C18+C24</f>
        <v>10000</v>
      </c>
      <c r="D30" s="85" t="s">
        <v>334</v>
      </c>
      <c r="E30" s="162">
        <f>SUM(E18:E29)</f>
        <v>3545</v>
      </c>
      <c r="F30" s="641"/>
    </row>
    <row r="31" spans="1:6" ht="13.5" thickBot="1">
      <c r="A31" s="181" t="s">
        <v>40</v>
      </c>
      <c r="B31" s="187" t="s">
        <v>335</v>
      </c>
      <c r="C31" s="188">
        <f>+C17+C30</f>
        <v>28259</v>
      </c>
      <c r="D31" s="187" t="s">
        <v>336</v>
      </c>
      <c r="E31" s="188">
        <f>+E17+E30</f>
        <v>116442</v>
      </c>
      <c r="F31" s="641"/>
    </row>
    <row r="32" spans="1:6" ht="13.5" thickBot="1">
      <c r="A32" s="181" t="s">
        <v>41</v>
      </c>
      <c r="B32" s="187" t="s">
        <v>132</v>
      </c>
      <c r="C32" s="188">
        <v>94638</v>
      </c>
      <c r="D32" s="187" t="s">
        <v>133</v>
      </c>
      <c r="E32" s="188" t="str">
        <f>IF(C17-E17&gt;0,C17-E17,"-")</f>
        <v>-</v>
      </c>
      <c r="F32" s="641"/>
    </row>
    <row r="33" spans="1:6" ht="13.5" thickBot="1">
      <c r="A33" s="181" t="s">
        <v>42</v>
      </c>
      <c r="B33" s="187" t="s">
        <v>174</v>
      </c>
      <c r="C33" s="188">
        <v>88183</v>
      </c>
      <c r="D33" s="187" t="s">
        <v>175</v>
      </c>
      <c r="E33" s="188"/>
      <c r="F33" s="641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 a 13/2016.(IV.29.)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1">
    <tabColor rgb="FF92D050"/>
    <pageSetUpPr fitToPage="1"/>
  </sheetPr>
  <dimension ref="A1:F54"/>
  <sheetViews>
    <sheetView workbookViewId="0" topLeftCell="A40">
      <selection activeCell="H45" sqref="H45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5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45" t="s">
        <v>4</v>
      </c>
      <c r="B1" s="645"/>
      <c r="C1" s="645"/>
      <c r="D1" s="645"/>
      <c r="E1" s="645"/>
      <c r="F1" s="645"/>
    </row>
    <row r="2" spans="1:6" ht="22.5" customHeight="1" thickBot="1">
      <c r="A2" s="92"/>
      <c r="B2" s="45"/>
      <c r="C2" s="45"/>
      <c r="D2" s="45"/>
      <c r="E2" s="45"/>
      <c r="F2" s="42" t="s">
        <v>60</v>
      </c>
    </row>
    <row r="3" spans="1:6" s="39" customFormat="1" ht="44.25" customHeight="1" thickBot="1">
      <c r="A3" s="93" t="s">
        <v>64</v>
      </c>
      <c r="B3" s="94" t="s">
        <v>65</v>
      </c>
      <c r="C3" s="94" t="s">
        <v>66</v>
      </c>
      <c r="D3" s="94" t="s">
        <v>618</v>
      </c>
      <c r="E3" s="94" t="s">
        <v>629</v>
      </c>
      <c r="F3" s="43" t="s">
        <v>619</v>
      </c>
    </row>
    <row r="4" spans="1:6" s="45" customFormat="1" ht="12" customHeight="1" thickBot="1">
      <c r="A4" s="44">
        <v>1</v>
      </c>
      <c r="B4" s="580">
        <v>2</v>
      </c>
      <c r="C4" s="580">
        <v>3</v>
      </c>
      <c r="D4" s="580">
        <v>4</v>
      </c>
      <c r="E4" s="580">
        <v>5</v>
      </c>
      <c r="F4" s="581" t="s">
        <v>80</v>
      </c>
    </row>
    <row r="5" spans="1:6" ht="15.75" customHeight="1">
      <c r="A5" s="590" t="s">
        <v>616</v>
      </c>
      <c r="B5" s="474">
        <v>5301</v>
      </c>
      <c r="C5" s="475" t="s">
        <v>617</v>
      </c>
      <c r="D5" s="476"/>
      <c r="E5" s="477">
        <v>5301</v>
      </c>
      <c r="F5" s="478">
        <f aca="true" t="shared" si="0" ref="F5:F17">B5-D5-E5</f>
        <v>0</v>
      </c>
    </row>
    <row r="6" spans="1:6" ht="15.75" customHeight="1">
      <c r="A6" s="591" t="s">
        <v>637</v>
      </c>
      <c r="B6" s="51">
        <v>601</v>
      </c>
      <c r="C6" s="280" t="s">
        <v>617</v>
      </c>
      <c r="D6" s="24"/>
      <c r="E6" s="24">
        <v>601</v>
      </c>
      <c r="F6" s="46">
        <f t="shared" si="0"/>
        <v>0</v>
      </c>
    </row>
    <row r="7" spans="1:6" ht="15.75" customHeight="1">
      <c r="A7" s="591" t="s">
        <v>636</v>
      </c>
      <c r="B7" s="556">
        <v>351</v>
      </c>
      <c r="C7" s="280" t="s">
        <v>617</v>
      </c>
      <c r="D7" s="24"/>
      <c r="E7" s="557">
        <v>351</v>
      </c>
      <c r="F7" s="46">
        <f t="shared" si="0"/>
        <v>0</v>
      </c>
    </row>
    <row r="8" spans="1:6" ht="15.75" customHeight="1">
      <c r="A8" s="591" t="s">
        <v>676</v>
      </c>
      <c r="B8" s="556">
        <v>1710</v>
      </c>
      <c r="C8" s="469" t="s">
        <v>617</v>
      </c>
      <c r="D8" s="557"/>
      <c r="E8" s="557">
        <v>1710</v>
      </c>
      <c r="F8" s="621">
        <f t="shared" si="0"/>
        <v>0</v>
      </c>
    </row>
    <row r="9" spans="1:6" ht="15.75" customHeight="1">
      <c r="A9" s="592" t="s">
        <v>620</v>
      </c>
      <c r="B9" s="51">
        <v>131</v>
      </c>
      <c r="C9" s="280" t="s">
        <v>617</v>
      </c>
      <c r="D9" s="24"/>
      <c r="E9" s="24">
        <v>131</v>
      </c>
      <c r="F9" s="46">
        <f t="shared" si="0"/>
        <v>0</v>
      </c>
    </row>
    <row r="10" spans="1:6" ht="15.75" customHeight="1">
      <c r="A10" s="593" t="s">
        <v>621</v>
      </c>
      <c r="B10" s="582">
        <v>1290</v>
      </c>
      <c r="C10" s="612" t="s">
        <v>617</v>
      </c>
      <c r="D10" s="512"/>
      <c r="E10" s="512">
        <v>1290</v>
      </c>
      <c r="F10" s="46">
        <f t="shared" si="0"/>
        <v>0</v>
      </c>
    </row>
    <row r="11" spans="1:6" ht="25.5" customHeight="1">
      <c r="A11" s="592" t="s">
        <v>622</v>
      </c>
      <c r="B11" s="479">
        <v>500</v>
      </c>
      <c r="C11" s="470" t="s">
        <v>617</v>
      </c>
      <c r="D11" s="471"/>
      <c r="E11" s="471">
        <v>500</v>
      </c>
      <c r="F11" s="46">
        <f t="shared" si="0"/>
        <v>0</v>
      </c>
    </row>
    <row r="12" spans="1:6" ht="15.75" customHeight="1">
      <c r="A12" s="594" t="s">
        <v>623</v>
      </c>
      <c r="B12" s="480">
        <v>1000</v>
      </c>
      <c r="C12" s="466" t="s">
        <v>617</v>
      </c>
      <c r="D12" s="463"/>
      <c r="E12" s="463">
        <v>1000</v>
      </c>
      <c r="F12" s="46">
        <f t="shared" si="0"/>
        <v>0</v>
      </c>
    </row>
    <row r="13" spans="1:6" ht="18.75" customHeight="1">
      <c r="A13" s="595" t="s">
        <v>624</v>
      </c>
      <c r="B13" s="556">
        <v>762</v>
      </c>
      <c r="C13" s="469" t="s">
        <v>617</v>
      </c>
      <c r="D13" s="512"/>
      <c r="E13" s="557">
        <v>762</v>
      </c>
      <c r="F13" s="46">
        <f t="shared" si="0"/>
        <v>0</v>
      </c>
    </row>
    <row r="14" spans="1:6" ht="15.75" customHeight="1">
      <c r="A14" s="591" t="s">
        <v>625</v>
      </c>
      <c r="B14" s="51">
        <v>3810</v>
      </c>
      <c r="C14" s="280" t="s">
        <v>617</v>
      </c>
      <c r="D14" s="506"/>
      <c r="E14" s="24">
        <v>3810</v>
      </c>
      <c r="F14" s="283">
        <f t="shared" si="0"/>
        <v>0</v>
      </c>
    </row>
    <row r="15" spans="1:6" ht="15.75" customHeight="1">
      <c r="A15" s="591" t="s">
        <v>626</v>
      </c>
      <c r="B15" s="51">
        <v>375</v>
      </c>
      <c r="C15" s="280" t="s">
        <v>617</v>
      </c>
      <c r="D15" s="24"/>
      <c r="E15" s="24">
        <v>375</v>
      </c>
      <c r="F15" s="46">
        <f t="shared" si="0"/>
        <v>0</v>
      </c>
    </row>
    <row r="16" spans="1:6" ht="15.75" customHeight="1">
      <c r="A16" s="591" t="s">
        <v>627</v>
      </c>
      <c r="B16" s="51">
        <v>343</v>
      </c>
      <c r="C16" s="280" t="s">
        <v>617</v>
      </c>
      <c r="D16" s="24"/>
      <c r="E16" s="24">
        <v>343</v>
      </c>
      <c r="F16" s="46">
        <f t="shared" si="0"/>
        <v>0</v>
      </c>
    </row>
    <row r="17" spans="1:6" ht="15.75" customHeight="1">
      <c r="A17" s="592" t="s">
        <v>628</v>
      </c>
      <c r="B17" s="51">
        <v>8281</v>
      </c>
      <c r="C17" s="280" t="s">
        <v>617</v>
      </c>
      <c r="D17" s="24"/>
      <c r="E17" s="24">
        <v>8281</v>
      </c>
      <c r="F17" s="46">
        <f t="shared" si="0"/>
        <v>0</v>
      </c>
    </row>
    <row r="18" spans="1:6" ht="15.75" customHeight="1">
      <c r="A18" s="596" t="s">
        <v>649</v>
      </c>
      <c r="B18" s="51">
        <v>524</v>
      </c>
      <c r="C18" s="280" t="s">
        <v>617</v>
      </c>
      <c r="D18" s="24"/>
      <c r="E18" s="24">
        <v>524</v>
      </c>
      <c r="F18" s="46"/>
    </row>
    <row r="19" spans="1:6" ht="15.75" customHeight="1">
      <c r="A19" s="596" t="s">
        <v>650</v>
      </c>
      <c r="B19" s="51">
        <v>415</v>
      </c>
      <c r="C19" s="280" t="s">
        <v>617</v>
      </c>
      <c r="D19" s="24"/>
      <c r="E19" s="24">
        <v>415</v>
      </c>
      <c r="F19" s="46"/>
    </row>
    <row r="20" spans="1:6" ht="15.75" customHeight="1">
      <c r="A20" s="596" t="s">
        <v>651</v>
      </c>
      <c r="B20" s="51">
        <v>105</v>
      </c>
      <c r="C20" s="280" t="s">
        <v>617</v>
      </c>
      <c r="D20" s="24"/>
      <c r="E20" s="24">
        <v>105</v>
      </c>
      <c r="F20" s="465"/>
    </row>
    <row r="21" spans="1:6" ht="27.75" customHeight="1">
      <c r="A21" s="596" t="s">
        <v>652</v>
      </c>
      <c r="B21" s="51">
        <v>121</v>
      </c>
      <c r="C21" s="280" t="s">
        <v>617</v>
      </c>
      <c r="D21" s="24"/>
      <c r="E21" s="24">
        <v>121</v>
      </c>
      <c r="F21" s="46"/>
    </row>
    <row r="22" spans="1:6" ht="18.75" customHeight="1">
      <c r="A22" s="596" t="s">
        <v>653</v>
      </c>
      <c r="B22" s="51">
        <v>165</v>
      </c>
      <c r="C22" s="280" t="s">
        <v>617</v>
      </c>
      <c r="D22" s="24"/>
      <c r="E22" s="24">
        <v>165</v>
      </c>
      <c r="F22" s="49"/>
    </row>
    <row r="23" spans="1:6" ht="17.25" customHeight="1">
      <c r="A23" s="596" t="s">
        <v>654</v>
      </c>
      <c r="B23" s="51">
        <v>100</v>
      </c>
      <c r="C23" s="280" t="s">
        <v>617</v>
      </c>
      <c r="D23" s="24"/>
      <c r="E23" s="24">
        <v>100</v>
      </c>
      <c r="F23" s="49"/>
    </row>
    <row r="24" spans="1:6" ht="21.75" customHeight="1">
      <c r="A24" s="596" t="s">
        <v>655</v>
      </c>
      <c r="B24" s="51">
        <v>30</v>
      </c>
      <c r="C24" s="280" t="s">
        <v>617</v>
      </c>
      <c r="D24" s="24"/>
      <c r="E24" s="24">
        <v>30</v>
      </c>
      <c r="F24" s="49"/>
    </row>
    <row r="25" spans="1:6" ht="20.25" customHeight="1">
      <c r="A25" s="591" t="s">
        <v>656</v>
      </c>
      <c r="B25" s="51">
        <v>240</v>
      </c>
      <c r="C25" s="280" t="s">
        <v>617</v>
      </c>
      <c r="D25" s="24"/>
      <c r="E25" s="24">
        <v>240</v>
      </c>
      <c r="F25" s="49">
        <f aca="true" t="shared" si="1" ref="F25:F53">B25-D25-E25</f>
        <v>0</v>
      </c>
    </row>
    <row r="26" spans="1:6" ht="20.25" customHeight="1">
      <c r="A26" s="597" t="s">
        <v>657</v>
      </c>
      <c r="B26" s="51">
        <v>1975</v>
      </c>
      <c r="C26" s="280" t="s">
        <v>617</v>
      </c>
      <c r="D26" s="24"/>
      <c r="E26" s="24">
        <v>1975</v>
      </c>
      <c r="F26" s="49">
        <f t="shared" si="1"/>
        <v>0</v>
      </c>
    </row>
    <row r="27" spans="1:6" ht="27" customHeight="1">
      <c r="A27" s="598" t="s">
        <v>658</v>
      </c>
      <c r="B27" s="51">
        <v>280</v>
      </c>
      <c r="C27" s="280" t="s">
        <v>617</v>
      </c>
      <c r="D27" s="24"/>
      <c r="E27" s="24">
        <v>280</v>
      </c>
      <c r="F27" s="49">
        <f t="shared" si="1"/>
        <v>0</v>
      </c>
    </row>
    <row r="28" spans="1:6" ht="25.5" customHeight="1">
      <c r="A28" s="598" t="s">
        <v>675</v>
      </c>
      <c r="B28" s="556">
        <v>51</v>
      </c>
      <c r="C28" s="280" t="s">
        <v>617</v>
      </c>
      <c r="D28" s="557"/>
      <c r="E28" s="557">
        <v>51</v>
      </c>
      <c r="F28" s="49">
        <f t="shared" si="1"/>
        <v>0</v>
      </c>
    </row>
    <row r="29" spans="1:6" ht="20.25" customHeight="1">
      <c r="A29" s="597" t="s">
        <v>659</v>
      </c>
      <c r="B29" s="556">
        <v>135</v>
      </c>
      <c r="C29" s="280" t="s">
        <v>617</v>
      </c>
      <c r="D29" s="557"/>
      <c r="E29" s="557">
        <v>135</v>
      </c>
      <c r="F29" s="49">
        <f t="shared" si="1"/>
        <v>0</v>
      </c>
    </row>
    <row r="30" spans="1:6" ht="20.25" customHeight="1">
      <c r="A30" s="597" t="s">
        <v>660</v>
      </c>
      <c r="B30" s="556">
        <v>36</v>
      </c>
      <c r="C30" s="280" t="s">
        <v>617</v>
      </c>
      <c r="D30" s="557"/>
      <c r="E30" s="557">
        <v>36</v>
      </c>
      <c r="F30" s="49">
        <f t="shared" si="1"/>
        <v>0</v>
      </c>
    </row>
    <row r="31" spans="1:6" ht="20.25" customHeight="1">
      <c r="A31" s="597" t="s">
        <v>661</v>
      </c>
      <c r="B31" s="556">
        <v>51</v>
      </c>
      <c r="C31" s="280" t="s">
        <v>617</v>
      </c>
      <c r="D31" s="557"/>
      <c r="E31" s="557">
        <v>51</v>
      </c>
      <c r="F31" s="49">
        <f t="shared" si="1"/>
        <v>0</v>
      </c>
    </row>
    <row r="32" spans="1:6" ht="24.75" customHeight="1">
      <c r="A32" s="599" t="s">
        <v>662</v>
      </c>
      <c r="B32" s="556">
        <v>1155</v>
      </c>
      <c r="C32" s="280" t="s">
        <v>617</v>
      </c>
      <c r="D32" s="557"/>
      <c r="E32" s="557">
        <v>1155</v>
      </c>
      <c r="F32" s="49">
        <f t="shared" si="1"/>
        <v>0</v>
      </c>
    </row>
    <row r="33" spans="1:6" ht="20.25" customHeight="1">
      <c r="A33" s="600" t="s">
        <v>663</v>
      </c>
      <c r="B33" s="556">
        <v>5220</v>
      </c>
      <c r="C33" s="280" t="s">
        <v>617</v>
      </c>
      <c r="D33" s="557"/>
      <c r="E33" s="557">
        <v>5220</v>
      </c>
      <c r="F33" s="49">
        <f t="shared" si="1"/>
        <v>0</v>
      </c>
    </row>
    <row r="34" spans="1:6" ht="22.5" customHeight="1">
      <c r="A34" s="601" t="s">
        <v>664</v>
      </c>
      <c r="B34" s="556">
        <v>6198</v>
      </c>
      <c r="C34" s="280" t="s">
        <v>617</v>
      </c>
      <c r="D34" s="512"/>
      <c r="E34" s="557">
        <v>6198</v>
      </c>
      <c r="F34" s="49">
        <f t="shared" si="1"/>
        <v>0</v>
      </c>
    </row>
    <row r="35" spans="1:6" ht="24.75" customHeight="1">
      <c r="A35" s="602" t="s">
        <v>665</v>
      </c>
      <c r="B35" s="556">
        <v>100</v>
      </c>
      <c r="C35" s="280" t="s">
        <v>617</v>
      </c>
      <c r="D35" s="557"/>
      <c r="E35" s="557">
        <v>100</v>
      </c>
      <c r="F35" s="49">
        <f t="shared" si="1"/>
        <v>0</v>
      </c>
    </row>
    <row r="36" spans="1:6" ht="24.75" customHeight="1">
      <c r="A36" s="602" t="s">
        <v>674</v>
      </c>
      <c r="B36" s="556">
        <v>26</v>
      </c>
      <c r="C36" s="280" t="s">
        <v>617</v>
      </c>
      <c r="D36" s="557"/>
      <c r="E36" s="557">
        <v>26</v>
      </c>
      <c r="F36" s="49">
        <f t="shared" si="1"/>
        <v>0</v>
      </c>
    </row>
    <row r="37" spans="1:6" ht="20.25" customHeight="1">
      <c r="A37" s="603" t="s">
        <v>666</v>
      </c>
      <c r="B37" s="556">
        <v>41</v>
      </c>
      <c r="C37" s="280" t="s">
        <v>617</v>
      </c>
      <c r="D37" s="557"/>
      <c r="E37" s="557">
        <v>41</v>
      </c>
      <c r="F37" s="49">
        <f t="shared" si="1"/>
        <v>0</v>
      </c>
    </row>
    <row r="38" spans="1:6" ht="20.25" customHeight="1">
      <c r="A38" s="603" t="s">
        <v>667</v>
      </c>
      <c r="B38" s="556">
        <v>1527</v>
      </c>
      <c r="C38" s="280" t="s">
        <v>617</v>
      </c>
      <c r="D38" s="557"/>
      <c r="E38" s="557">
        <v>1527</v>
      </c>
      <c r="F38" s="49">
        <f t="shared" si="1"/>
        <v>0</v>
      </c>
    </row>
    <row r="39" spans="1:6" ht="24" customHeight="1">
      <c r="A39" s="604" t="s">
        <v>668</v>
      </c>
      <c r="B39" s="556">
        <v>2000</v>
      </c>
      <c r="C39" s="280" t="s">
        <v>617</v>
      </c>
      <c r="D39" s="557"/>
      <c r="E39" s="557">
        <v>2000</v>
      </c>
      <c r="F39" s="49">
        <f t="shared" si="1"/>
        <v>0</v>
      </c>
    </row>
    <row r="40" spans="1:6" ht="25.5" customHeight="1">
      <c r="A40" s="605" t="s">
        <v>669</v>
      </c>
      <c r="B40" s="556">
        <v>70</v>
      </c>
      <c r="C40" s="280" t="s">
        <v>617</v>
      </c>
      <c r="D40" s="557"/>
      <c r="E40" s="557">
        <v>70</v>
      </c>
      <c r="F40" s="49">
        <f t="shared" si="1"/>
        <v>0</v>
      </c>
    </row>
    <row r="41" spans="1:6" ht="18.75" customHeight="1">
      <c r="A41" s="606" t="s">
        <v>670</v>
      </c>
      <c r="B41" s="556">
        <v>1778</v>
      </c>
      <c r="C41" s="469" t="s">
        <v>617</v>
      </c>
      <c r="D41" s="557"/>
      <c r="E41" s="557">
        <v>1778</v>
      </c>
      <c r="F41" s="49">
        <f t="shared" si="1"/>
        <v>0</v>
      </c>
    </row>
    <row r="42" spans="1:6" ht="21" customHeight="1">
      <c r="A42" s="606" t="s">
        <v>671</v>
      </c>
      <c r="B42" s="556">
        <v>3810</v>
      </c>
      <c r="C42" s="469" t="s">
        <v>617</v>
      </c>
      <c r="D42" s="557"/>
      <c r="E42" s="557">
        <v>3810</v>
      </c>
      <c r="F42" s="49">
        <f t="shared" si="1"/>
        <v>0</v>
      </c>
    </row>
    <row r="43" spans="1:6" ht="21" customHeight="1">
      <c r="A43" s="606" t="s">
        <v>677</v>
      </c>
      <c r="B43" s="556">
        <v>250</v>
      </c>
      <c r="C43" s="469" t="s">
        <v>617</v>
      </c>
      <c r="D43" s="557"/>
      <c r="E43" s="557">
        <v>250</v>
      </c>
      <c r="F43" s="49">
        <f t="shared" si="1"/>
        <v>0</v>
      </c>
    </row>
    <row r="44" spans="1:6" ht="21" customHeight="1">
      <c r="A44" s="613" t="s">
        <v>689</v>
      </c>
      <c r="B44" s="582">
        <v>5930</v>
      </c>
      <c r="C44" s="612" t="s">
        <v>617</v>
      </c>
      <c r="D44" s="512"/>
      <c r="E44" s="512">
        <v>5930</v>
      </c>
      <c r="F44" s="49">
        <f t="shared" si="1"/>
        <v>0</v>
      </c>
    </row>
    <row r="45" spans="1:6" ht="21" customHeight="1">
      <c r="A45" s="613" t="s">
        <v>690</v>
      </c>
      <c r="B45" s="582">
        <v>9555</v>
      </c>
      <c r="C45" s="612" t="s">
        <v>617</v>
      </c>
      <c r="D45" s="512"/>
      <c r="E45" s="512">
        <v>9555</v>
      </c>
      <c r="F45" s="49">
        <f t="shared" si="1"/>
        <v>0</v>
      </c>
    </row>
    <row r="46" spans="1:6" ht="21" customHeight="1">
      <c r="A46" s="613" t="s">
        <v>691</v>
      </c>
      <c r="B46" s="582">
        <v>50</v>
      </c>
      <c r="C46" s="612" t="s">
        <v>617</v>
      </c>
      <c r="D46" s="512"/>
      <c r="E46" s="512">
        <v>50</v>
      </c>
      <c r="F46" s="49">
        <f t="shared" si="1"/>
        <v>0</v>
      </c>
    </row>
    <row r="47" spans="1:6" ht="21" customHeight="1">
      <c r="A47" s="622" t="s">
        <v>692</v>
      </c>
      <c r="B47" s="582">
        <v>154</v>
      </c>
      <c r="C47" s="612" t="s">
        <v>617</v>
      </c>
      <c r="D47" s="512"/>
      <c r="E47" s="512">
        <v>154</v>
      </c>
      <c r="F47" s="49">
        <f t="shared" si="1"/>
        <v>0</v>
      </c>
    </row>
    <row r="48" spans="1:6" ht="21" customHeight="1">
      <c r="A48" s="613" t="s">
        <v>693</v>
      </c>
      <c r="B48" s="582">
        <v>54</v>
      </c>
      <c r="C48" s="612" t="s">
        <v>617</v>
      </c>
      <c r="D48" s="512"/>
      <c r="E48" s="512">
        <v>54</v>
      </c>
      <c r="F48" s="49">
        <f t="shared" si="1"/>
        <v>0</v>
      </c>
    </row>
    <row r="49" spans="1:6" ht="21" customHeight="1">
      <c r="A49" s="613" t="s">
        <v>694</v>
      </c>
      <c r="B49" s="582">
        <v>30</v>
      </c>
      <c r="C49" s="612" t="s">
        <v>617</v>
      </c>
      <c r="D49" s="512"/>
      <c r="E49" s="512">
        <v>30</v>
      </c>
      <c r="F49" s="49">
        <f t="shared" si="1"/>
        <v>0</v>
      </c>
    </row>
    <row r="50" spans="1:6" ht="21" customHeight="1">
      <c r="A50" s="613" t="s">
        <v>695</v>
      </c>
      <c r="B50" s="582">
        <v>400</v>
      </c>
      <c r="C50" s="612" t="s">
        <v>617</v>
      </c>
      <c r="D50" s="512"/>
      <c r="E50" s="512">
        <v>400</v>
      </c>
      <c r="F50" s="49">
        <f t="shared" si="1"/>
        <v>0</v>
      </c>
    </row>
    <row r="51" spans="1:6" ht="21" customHeight="1">
      <c r="A51" s="613" t="s">
        <v>696</v>
      </c>
      <c r="B51" s="582">
        <v>1569</v>
      </c>
      <c r="C51" s="612" t="s">
        <v>617</v>
      </c>
      <c r="D51" s="512"/>
      <c r="E51" s="512">
        <v>1569</v>
      </c>
      <c r="F51" s="49">
        <f t="shared" si="1"/>
        <v>0</v>
      </c>
    </row>
    <row r="52" spans="1:6" ht="21" customHeight="1">
      <c r="A52" s="606"/>
      <c r="B52" s="556"/>
      <c r="C52" s="469"/>
      <c r="D52" s="557"/>
      <c r="E52" s="557"/>
      <c r="F52" s="49">
        <f t="shared" si="1"/>
        <v>0</v>
      </c>
    </row>
    <row r="53" spans="1:6" ht="16.5" customHeight="1" thickBot="1">
      <c r="A53" s="607"/>
      <c r="B53" s="583"/>
      <c r="C53" s="584"/>
      <c r="D53" s="585"/>
      <c r="E53" s="585"/>
      <c r="F53" s="586">
        <f t="shared" si="1"/>
        <v>0</v>
      </c>
    </row>
    <row r="54" spans="1:6" s="48" customFormat="1" ht="18" customHeight="1" thickBot="1">
      <c r="A54" s="95" t="s">
        <v>63</v>
      </c>
      <c r="B54" s="587">
        <f>SUM(B5:B53)</f>
        <v>68600</v>
      </c>
      <c r="C54" s="588"/>
      <c r="D54" s="587">
        <f>SUM(D5:D53)</f>
        <v>0</v>
      </c>
      <c r="E54" s="587">
        <f>SUM(E5:E53)</f>
        <v>68600</v>
      </c>
      <c r="F54" s="589">
        <f>SUM(F5:F33)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63" r:id="rId1"/>
  <headerFooter alignWithMargins="0">
    <oddHeader>&amp;R&amp;"Times New Roman CE,Félkövér dőlt"&amp;11 7. melléklet a  13/2016.(IV.29.)  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18">
    <tabColor rgb="FF92D050"/>
  </sheetPr>
  <dimension ref="A1:K158"/>
  <sheetViews>
    <sheetView zoomScaleSheetLayoutView="85" workbookViewId="0" topLeftCell="A139">
      <selection activeCell="C155" sqref="C155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341</v>
      </c>
      <c r="C3" s="495" t="s">
        <v>50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1094819</v>
      </c>
    </row>
    <row r="9" spans="1:3" s="59" customFormat="1" ht="12" customHeight="1">
      <c r="A9" s="254" t="s">
        <v>92</v>
      </c>
      <c r="B9" s="238" t="s">
        <v>189</v>
      </c>
      <c r="C9" s="278">
        <v>231988</v>
      </c>
    </row>
    <row r="10" spans="1:3" s="60" customFormat="1" ht="12" customHeight="1">
      <c r="A10" s="255" t="s">
        <v>93</v>
      </c>
      <c r="B10" s="239" t="s">
        <v>190</v>
      </c>
      <c r="C10" s="149">
        <v>217885</v>
      </c>
    </row>
    <row r="11" spans="1:3" s="60" customFormat="1" ht="12" customHeight="1">
      <c r="A11" s="255" t="s">
        <v>94</v>
      </c>
      <c r="B11" s="239" t="s">
        <v>191</v>
      </c>
      <c r="C11" s="610">
        <v>526073</v>
      </c>
    </row>
    <row r="12" spans="1:3" s="60" customFormat="1" ht="12" customHeight="1">
      <c r="A12" s="255" t="s">
        <v>95</v>
      </c>
      <c r="B12" s="239" t="s">
        <v>192</v>
      </c>
      <c r="C12" s="149">
        <v>25905</v>
      </c>
    </row>
    <row r="13" spans="1:3" s="60" customFormat="1" ht="12" customHeight="1">
      <c r="A13" s="255" t="s">
        <v>122</v>
      </c>
      <c r="B13" s="239" t="s">
        <v>548</v>
      </c>
      <c r="C13" s="610">
        <v>92968</v>
      </c>
    </row>
    <row r="14" spans="1:3" s="59" customFormat="1" ht="12" customHeight="1" thickBot="1">
      <c r="A14" s="256" t="s">
        <v>96</v>
      </c>
      <c r="B14" s="240" t="s">
        <v>488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547787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610">
        <v>547787</v>
      </c>
    </row>
    <row r="21" spans="1:3" s="60" customFormat="1" ht="12" customHeight="1" thickBot="1">
      <c r="A21" s="256" t="s">
        <v>111</v>
      </c>
      <c r="B21" s="240" t="s">
        <v>197</v>
      </c>
      <c r="C21" s="227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15485</v>
      </c>
    </row>
    <row r="23" spans="1:3" s="60" customFormat="1" ht="12" customHeight="1">
      <c r="A23" s="254" t="s">
        <v>81</v>
      </c>
      <c r="B23" s="238" t="s">
        <v>199</v>
      </c>
      <c r="C23" s="508"/>
    </row>
    <row r="24" spans="1:3" s="59" customFormat="1" ht="12" customHeight="1">
      <c r="A24" s="255" t="s">
        <v>82</v>
      </c>
      <c r="B24" s="239" t="s">
        <v>200</v>
      </c>
      <c r="C24" s="149"/>
    </row>
    <row r="25" spans="1:3" s="60" customFormat="1" ht="12" customHeight="1">
      <c r="A25" s="255" t="s">
        <v>83</v>
      </c>
      <c r="B25" s="239" t="s">
        <v>366</v>
      </c>
      <c r="C25" s="149"/>
    </row>
    <row r="26" spans="1:3" s="60" customFormat="1" ht="12" customHeight="1">
      <c r="A26" s="255" t="s">
        <v>84</v>
      </c>
      <c r="B26" s="239" t="s">
        <v>367</v>
      </c>
      <c r="C26" s="149"/>
    </row>
    <row r="27" spans="1:3" s="60" customFormat="1" ht="12" customHeight="1">
      <c r="A27" s="255" t="s">
        <v>134</v>
      </c>
      <c r="B27" s="239" t="s">
        <v>201</v>
      </c>
      <c r="C27" s="610">
        <v>15485</v>
      </c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303760</v>
      </c>
    </row>
    <row r="30" spans="1:3" s="60" customFormat="1" ht="12" customHeight="1">
      <c r="A30" s="254" t="s">
        <v>204</v>
      </c>
      <c r="B30" s="238" t="s">
        <v>549</v>
      </c>
      <c r="C30" s="233">
        <f>SUM(C31:C33)</f>
        <v>263940</v>
      </c>
    </row>
    <row r="31" spans="1:3" s="60" customFormat="1" ht="12" customHeight="1">
      <c r="A31" s="255" t="s">
        <v>205</v>
      </c>
      <c r="B31" s="239" t="s">
        <v>210</v>
      </c>
      <c r="C31" s="146">
        <v>72800</v>
      </c>
    </row>
    <row r="32" spans="1:3" s="60" customFormat="1" ht="12" customHeight="1">
      <c r="A32" s="255" t="s">
        <v>206</v>
      </c>
      <c r="B32" s="239" t="s">
        <v>592</v>
      </c>
      <c r="C32" s="146">
        <v>191000</v>
      </c>
    </row>
    <row r="33" spans="1:3" s="60" customFormat="1" ht="12" customHeight="1">
      <c r="A33" s="255" t="s">
        <v>490</v>
      </c>
      <c r="B33" s="239" t="s">
        <v>589</v>
      </c>
      <c r="C33" s="149">
        <v>140</v>
      </c>
    </row>
    <row r="34" spans="1:3" s="60" customFormat="1" ht="12" customHeight="1">
      <c r="A34" s="255" t="s">
        <v>207</v>
      </c>
      <c r="B34" s="239" t="s">
        <v>212</v>
      </c>
      <c r="C34" s="146">
        <v>26200</v>
      </c>
    </row>
    <row r="35" spans="1:3" s="60" customFormat="1" ht="12" customHeight="1">
      <c r="A35" s="255" t="s">
        <v>208</v>
      </c>
      <c r="B35" s="239" t="s">
        <v>213</v>
      </c>
      <c r="C35" s="146">
        <v>5620</v>
      </c>
    </row>
    <row r="36" spans="1:3" s="60" customFormat="1" ht="12" customHeight="1" thickBot="1">
      <c r="A36" s="256" t="s">
        <v>209</v>
      </c>
      <c r="B36" s="240" t="s">
        <v>214</v>
      </c>
      <c r="C36" s="227">
        <v>8000</v>
      </c>
    </row>
    <row r="37" spans="1:3" s="60" customFormat="1" ht="12" customHeight="1" thickBot="1">
      <c r="A37" s="32" t="s">
        <v>19</v>
      </c>
      <c r="B37" s="20" t="s">
        <v>492</v>
      </c>
      <c r="C37" s="145">
        <f>SUM(C38:C48)</f>
        <v>44866</v>
      </c>
    </row>
    <row r="38" spans="1:3" s="60" customFormat="1" ht="12" customHeight="1">
      <c r="A38" s="254" t="s">
        <v>85</v>
      </c>
      <c r="B38" s="238" t="s">
        <v>217</v>
      </c>
      <c r="C38" s="278">
        <v>12000</v>
      </c>
    </row>
    <row r="39" spans="1:3" s="60" customFormat="1" ht="12" customHeight="1">
      <c r="A39" s="255" t="s">
        <v>86</v>
      </c>
      <c r="B39" s="239" t="s">
        <v>218</v>
      </c>
      <c r="C39" s="149">
        <v>17170</v>
      </c>
    </row>
    <row r="40" spans="1:3" s="60" customFormat="1" ht="12" customHeight="1">
      <c r="A40" s="255" t="s">
        <v>87</v>
      </c>
      <c r="B40" s="239" t="s">
        <v>219</v>
      </c>
      <c r="C40" s="149">
        <v>6757</v>
      </c>
    </row>
    <row r="41" spans="1:3" s="60" customFormat="1" ht="12" customHeight="1">
      <c r="A41" s="255" t="s">
        <v>138</v>
      </c>
      <c r="B41" s="239" t="s">
        <v>220</v>
      </c>
      <c r="C41" s="610">
        <v>376</v>
      </c>
    </row>
    <row r="42" spans="1:3" s="60" customFormat="1" ht="12" customHeight="1">
      <c r="A42" s="255" t="s">
        <v>139</v>
      </c>
      <c r="B42" s="239" t="s">
        <v>221</v>
      </c>
      <c r="C42" s="149"/>
    </row>
    <row r="43" spans="1:3" s="60" customFormat="1" ht="12" customHeight="1">
      <c r="A43" s="255" t="s">
        <v>140</v>
      </c>
      <c r="B43" s="239" t="s">
        <v>222</v>
      </c>
      <c r="C43" s="149">
        <v>7753</v>
      </c>
    </row>
    <row r="44" spans="1:3" s="60" customFormat="1" ht="12" customHeight="1">
      <c r="A44" s="255" t="s">
        <v>141</v>
      </c>
      <c r="B44" s="239" t="s">
        <v>223</v>
      </c>
      <c r="C44" s="149"/>
    </row>
    <row r="45" spans="1:3" s="60" customFormat="1" ht="12" customHeight="1">
      <c r="A45" s="255" t="s">
        <v>142</v>
      </c>
      <c r="B45" s="239" t="s">
        <v>224</v>
      </c>
      <c r="C45" s="149">
        <v>10</v>
      </c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493</v>
      </c>
      <c r="C47" s="227"/>
    </row>
    <row r="48" spans="1:3" s="60" customFormat="1" ht="12" customHeight="1" thickBot="1">
      <c r="A48" s="256" t="s">
        <v>494</v>
      </c>
      <c r="B48" s="240" t="s">
        <v>226</v>
      </c>
      <c r="C48" s="227">
        <v>800</v>
      </c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2774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>
        <v>2774</v>
      </c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16253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3366</v>
      </c>
    </row>
    <row r="58" spans="1:3" s="60" customFormat="1" ht="12" customHeight="1">
      <c r="A58" s="255" t="s">
        <v>240</v>
      </c>
      <c r="B58" s="239" t="s">
        <v>238</v>
      </c>
      <c r="C58" s="610">
        <v>12887</v>
      </c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2025744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110000</v>
      </c>
    </row>
    <row r="67" spans="1:3" s="60" customFormat="1" ht="12" customHeight="1">
      <c r="A67" s="254" t="s">
        <v>280</v>
      </c>
      <c r="B67" s="238" t="s">
        <v>250</v>
      </c>
      <c r="C67" s="149">
        <v>10000</v>
      </c>
    </row>
    <row r="68" spans="1:3" s="60" customFormat="1" ht="12" customHeight="1">
      <c r="A68" s="255" t="s">
        <v>289</v>
      </c>
      <c r="B68" s="239" t="s">
        <v>251</v>
      </c>
      <c r="C68" s="149">
        <v>100000</v>
      </c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254955</v>
      </c>
    </row>
    <row r="76" spans="1:3" s="60" customFormat="1" ht="12" customHeight="1">
      <c r="A76" s="254" t="s">
        <v>283</v>
      </c>
      <c r="B76" s="238" t="s">
        <v>261</v>
      </c>
      <c r="C76" s="149">
        <v>254955</v>
      </c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497</v>
      </c>
      <c r="C87" s="279"/>
    </row>
    <row r="88" spans="1:3" s="59" customFormat="1" ht="12" customHeight="1" thickBot="1">
      <c r="A88" s="257" t="s">
        <v>550</v>
      </c>
      <c r="B88" s="140" t="s">
        <v>278</v>
      </c>
      <c r="C88" s="279"/>
    </row>
    <row r="89" spans="1:3" s="59" customFormat="1" ht="12" customHeight="1" thickBot="1">
      <c r="A89" s="257" t="s">
        <v>551</v>
      </c>
      <c r="B89" s="245" t="s">
        <v>498</v>
      </c>
      <c r="C89" s="150">
        <f>+C66+C70+C75+C78+C82+C88+C87</f>
        <v>364955</v>
      </c>
    </row>
    <row r="90" spans="1:3" s="59" customFormat="1" ht="12" customHeight="1" thickBot="1">
      <c r="A90" s="261" t="s">
        <v>552</v>
      </c>
      <c r="B90" s="246" t="s">
        <v>553</v>
      </c>
      <c r="C90" s="150">
        <f>+C65+C89</f>
        <v>2390699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564</v>
      </c>
      <c r="C93" s="144">
        <f>+C94+C95+C96+C97+C98+C111</f>
        <v>1029622</v>
      </c>
    </row>
    <row r="94" spans="1:3" ht="12" customHeight="1">
      <c r="A94" s="262" t="s">
        <v>92</v>
      </c>
      <c r="B94" s="9" t="s">
        <v>46</v>
      </c>
      <c r="C94" s="616">
        <v>451853</v>
      </c>
    </row>
    <row r="95" spans="1:3" ht="12" customHeight="1">
      <c r="A95" s="255" t="s">
        <v>93</v>
      </c>
      <c r="B95" s="7" t="s">
        <v>146</v>
      </c>
      <c r="C95" s="610">
        <v>65239</v>
      </c>
    </row>
    <row r="96" spans="1:3" ht="12" customHeight="1">
      <c r="A96" s="255" t="s">
        <v>94</v>
      </c>
      <c r="B96" s="7" t="s">
        <v>121</v>
      </c>
      <c r="C96" s="507">
        <v>230457</v>
      </c>
    </row>
    <row r="97" spans="1:5" ht="12" customHeight="1">
      <c r="A97" s="255" t="s">
        <v>95</v>
      </c>
      <c r="B97" s="10" t="s">
        <v>147</v>
      </c>
      <c r="C97" s="227">
        <v>52365</v>
      </c>
      <c r="E97" s="623"/>
    </row>
    <row r="98" spans="1:3" ht="12" customHeight="1">
      <c r="A98" s="255" t="s">
        <v>106</v>
      </c>
      <c r="B98" s="18" t="s">
        <v>148</v>
      </c>
      <c r="C98" s="507">
        <v>158487</v>
      </c>
    </row>
    <row r="99" spans="1:3" ht="12" customHeight="1">
      <c r="A99" s="255" t="s">
        <v>96</v>
      </c>
      <c r="B99" s="7" t="s">
        <v>554</v>
      </c>
      <c r="C99" s="227">
        <v>6599</v>
      </c>
    </row>
    <row r="100" spans="1:3" ht="12" customHeight="1">
      <c r="A100" s="255" t="s">
        <v>97</v>
      </c>
      <c r="B100" s="88" t="s">
        <v>502</v>
      </c>
      <c r="C100" s="227"/>
    </row>
    <row r="101" spans="1:3" ht="12" customHeight="1">
      <c r="A101" s="255" t="s">
        <v>107</v>
      </c>
      <c r="B101" s="88" t="s">
        <v>503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111578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504</v>
      </c>
      <c r="B109" s="90" t="s">
        <v>301</v>
      </c>
      <c r="C109" s="227"/>
    </row>
    <row r="110" spans="1:3" ht="12" customHeight="1">
      <c r="A110" s="255" t="s">
        <v>505</v>
      </c>
      <c r="B110" s="89" t="s">
        <v>302</v>
      </c>
      <c r="C110" s="610">
        <v>40310</v>
      </c>
    </row>
    <row r="111" spans="1:3" ht="12" customHeight="1">
      <c r="A111" s="255" t="s">
        <v>506</v>
      </c>
      <c r="B111" s="10" t="s">
        <v>47</v>
      </c>
      <c r="C111" s="149">
        <f>SUM(C112:C113)</f>
        <v>71221</v>
      </c>
    </row>
    <row r="112" spans="1:3" ht="12" customHeight="1">
      <c r="A112" s="256" t="s">
        <v>507</v>
      </c>
      <c r="B112" s="7" t="s">
        <v>555</v>
      </c>
      <c r="C112" s="507">
        <v>9713</v>
      </c>
    </row>
    <row r="113" spans="1:3" ht="12" customHeight="1" thickBot="1">
      <c r="A113" s="264" t="s">
        <v>509</v>
      </c>
      <c r="B113" s="91" t="s">
        <v>556</v>
      </c>
      <c r="C113" s="611">
        <v>61508</v>
      </c>
    </row>
    <row r="114" spans="1:3" ht="12" customHeight="1" thickBot="1">
      <c r="A114" s="32" t="s">
        <v>16</v>
      </c>
      <c r="B114" s="25" t="s">
        <v>303</v>
      </c>
      <c r="C114" s="145">
        <f>+C115+C117+C119</f>
        <v>85235</v>
      </c>
    </row>
    <row r="115" spans="1:3" ht="12" customHeight="1">
      <c r="A115" s="254" t="s">
        <v>98</v>
      </c>
      <c r="B115" s="7" t="s">
        <v>166</v>
      </c>
      <c r="C115" s="508">
        <v>42293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9">
        <v>32597</v>
      </c>
    </row>
    <row r="118" spans="1:3" ht="12" customHeight="1">
      <c r="A118" s="254" t="s">
        <v>101</v>
      </c>
      <c r="B118" s="11" t="s">
        <v>308</v>
      </c>
      <c r="C118" s="564"/>
    </row>
    <row r="119" spans="1:3" ht="12" customHeight="1">
      <c r="A119" s="254" t="s">
        <v>102</v>
      </c>
      <c r="B119" s="142" t="s">
        <v>169</v>
      </c>
      <c r="C119" s="564">
        <v>10345</v>
      </c>
    </row>
    <row r="120" spans="1:3" ht="12" customHeight="1">
      <c r="A120" s="254" t="s">
        <v>111</v>
      </c>
      <c r="B120" s="141" t="s">
        <v>370</v>
      </c>
      <c r="C120" s="132"/>
    </row>
    <row r="121" spans="1:3" ht="12" customHeight="1">
      <c r="A121" s="254" t="s">
        <v>113</v>
      </c>
      <c r="B121" s="234" t="s">
        <v>313</v>
      </c>
      <c r="C121" s="132"/>
    </row>
    <row r="122" spans="1:3" ht="12" customHeight="1">
      <c r="A122" s="254" t="s">
        <v>151</v>
      </c>
      <c r="B122" s="89" t="s">
        <v>296</v>
      </c>
      <c r="C122" s="132"/>
    </row>
    <row r="123" spans="1:3" ht="12" customHeight="1">
      <c r="A123" s="254" t="s">
        <v>152</v>
      </c>
      <c r="B123" s="89" t="s">
        <v>312</v>
      </c>
      <c r="C123" s="132"/>
    </row>
    <row r="124" spans="1:3" ht="12" customHeight="1">
      <c r="A124" s="254" t="s">
        <v>153</v>
      </c>
      <c r="B124" s="89" t="s">
        <v>311</v>
      </c>
      <c r="C124" s="132"/>
    </row>
    <row r="125" spans="1:3" ht="12" customHeight="1">
      <c r="A125" s="254" t="s">
        <v>304</v>
      </c>
      <c r="B125" s="89" t="s">
        <v>299</v>
      </c>
      <c r="C125" s="132"/>
    </row>
    <row r="126" spans="1:3" ht="12" customHeight="1">
      <c r="A126" s="254" t="s">
        <v>305</v>
      </c>
      <c r="B126" s="89" t="s">
        <v>310</v>
      </c>
      <c r="C126" s="132"/>
    </row>
    <row r="127" spans="1:3" ht="12" customHeight="1" thickBot="1">
      <c r="A127" s="263" t="s">
        <v>306</v>
      </c>
      <c r="B127" s="89" t="s">
        <v>309</v>
      </c>
      <c r="C127" s="617">
        <v>10345</v>
      </c>
    </row>
    <row r="128" spans="1:3" ht="12" customHeight="1" thickBot="1">
      <c r="A128" s="32" t="s">
        <v>17</v>
      </c>
      <c r="B128" s="84" t="s">
        <v>511</v>
      </c>
      <c r="C128" s="145">
        <f>+C93+C114</f>
        <v>1114857</v>
      </c>
    </row>
    <row r="129" spans="1:3" ht="12" customHeight="1" thickBot="1">
      <c r="A129" s="32" t="s">
        <v>18</v>
      </c>
      <c r="B129" s="84" t="s">
        <v>512</v>
      </c>
      <c r="C129" s="145">
        <f>+C130+C131+C132</f>
        <v>103545</v>
      </c>
    </row>
    <row r="130" spans="1:3" s="61" customFormat="1" ht="12" customHeight="1">
      <c r="A130" s="254" t="s">
        <v>204</v>
      </c>
      <c r="B130" s="8" t="s">
        <v>557</v>
      </c>
      <c r="C130" s="511">
        <v>3545</v>
      </c>
    </row>
    <row r="131" spans="1:3" ht="12" customHeight="1">
      <c r="A131" s="254" t="s">
        <v>207</v>
      </c>
      <c r="B131" s="8" t="s">
        <v>514</v>
      </c>
      <c r="C131" s="132">
        <v>100000</v>
      </c>
    </row>
    <row r="132" spans="1:3" ht="12" customHeight="1" thickBot="1">
      <c r="A132" s="263" t="s">
        <v>208</v>
      </c>
      <c r="B132" s="6" t="s">
        <v>558</v>
      </c>
      <c r="C132" s="132"/>
    </row>
    <row r="133" spans="1:3" ht="12" customHeight="1" thickBot="1">
      <c r="A133" s="32" t="s">
        <v>19</v>
      </c>
      <c r="B133" s="84" t="s">
        <v>516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517</v>
      </c>
      <c r="C134" s="132"/>
    </row>
    <row r="135" spans="1:3" ht="12" customHeight="1">
      <c r="A135" s="254" t="s">
        <v>86</v>
      </c>
      <c r="B135" s="8" t="s">
        <v>518</v>
      </c>
      <c r="C135" s="132"/>
    </row>
    <row r="136" spans="1:3" ht="12" customHeight="1">
      <c r="A136" s="254" t="s">
        <v>87</v>
      </c>
      <c r="B136" s="8" t="s">
        <v>519</v>
      </c>
      <c r="C136" s="132"/>
    </row>
    <row r="137" spans="1:3" ht="12" customHeight="1">
      <c r="A137" s="254" t="s">
        <v>138</v>
      </c>
      <c r="B137" s="8" t="s">
        <v>559</v>
      </c>
      <c r="C137" s="132"/>
    </row>
    <row r="138" spans="1:3" ht="12" customHeight="1">
      <c r="A138" s="254" t="s">
        <v>139</v>
      </c>
      <c r="B138" s="8" t="s">
        <v>521</v>
      </c>
      <c r="C138" s="132"/>
    </row>
    <row r="139" spans="1:3" s="61" customFormat="1" ht="12" customHeight="1" thickBot="1">
      <c r="A139" s="263" t="s">
        <v>140</v>
      </c>
      <c r="B139" s="6" t="s">
        <v>522</v>
      </c>
      <c r="C139" s="132"/>
    </row>
    <row r="140" spans="1:11" ht="12" customHeight="1" thickBot="1">
      <c r="A140" s="32" t="s">
        <v>20</v>
      </c>
      <c r="B140" s="84" t="s">
        <v>560</v>
      </c>
      <c r="C140" s="150">
        <f>+C141+C142+C144+C145+C143</f>
        <v>33302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>
        <v>33302</v>
      </c>
    </row>
    <row r="143" spans="1:3" ht="12" customHeight="1">
      <c r="A143" s="254" t="s">
        <v>228</v>
      </c>
      <c r="B143" s="8" t="s">
        <v>561</v>
      </c>
      <c r="C143" s="132"/>
    </row>
    <row r="144" spans="1:3" s="61" customFormat="1" ht="12" customHeight="1">
      <c r="A144" s="254" t="s">
        <v>229</v>
      </c>
      <c r="B144" s="8" t="s">
        <v>524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525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526</v>
      </c>
      <c r="C147" s="132"/>
    </row>
    <row r="148" spans="1:3" s="61" customFormat="1" ht="12" customHeight="1">
      <c r="A148" s="254" t="s">
        <v>91</v>
      </c>
      <c r="B148" s="8" t="s">
        <v>527</v>
      </c>
      <c r="C148" s="132"/>
    </row>
    <row r="149" spans="1:3" s="61" customFormat="1" ht="12" customHeight="1">
      <c r="A149" s="254" t="s">
        <v>240</v>
      </c>
      <c r="B149" s="8" t="s">
        <v>528</v>
      </c>
      <c r="C149" s="132"/>
    </row>
    <row r="150" spans="1:3" s="61" customFormat="1" ht="12" customHeight="1">
      <c r="A150" s="254" t="s">
        <v>241</v>
      </c>
      <c r="B150" s="8" t="s">
        <v>562</v>
      </c>
      <c r="C150" s="132"/>
    </row>
    <row r="151" spans="1:3" ht="12.75" customHeight="1" thickBot="1">
      <c r="A151" s="263" t="s">
        <v>530</v>
      </c>
      <c r="B151" s="6" t="s">
        <v>531</v>
      </c>
      <c r="C151" s="133"/>
    </row>
    <row r="152" spans="1:3" ht="12.75" customHeight="1" thickBot="1">
      <c r="A152" s="496" t="s">
        <v>22</v>
      </c>
      <c r="B152" s="84" t="s">
        <v>532</v>
      </c>
      <c r="C152" s="153"/>
    </row>
    <row r="153" spans="1:3" ht="12.75" customHeight="1" thickBot="1">
      <c r="A153" s="496" t="s">
        <v>23</v>
      </c>
      <c r="B153" s="84" t="s">
        <v>533</v>
      </c>
      <c r="C153" s="153"/>
    </row>
    <row r="154" spans="1:3" ht="12" customHeight="1" thickBot="1">
      <c r="A154" s="32" t="s">
        <v>24</v>
      </c>
      <c r="B154" s="84" t="s">
        <v>534</v>
      </c>
      <c r="C154" s="248">
        <f>+C129+C133+C140+C146+C152+C153</f>
        <v>136847</v>
      </c>
    </row>
    <row r="155" spans="1:3" ht="15" customHeight="1" thickBot="1">
      <c r="A155" s="265" t="s">
        <v>25</v>
      </c>
      <c r="B155" s="221" t="s">
        <v>535</v>
      </c>
      <c r="C155" s="248">
        <f>+C128+C154</f>
        <v>1251704</v>
      </c>
    </row>
    <row r="156" ht="13.5" thickBot="1"/>
    <row r="157" spans="1:3" ht="15" customHeight="1" thickBot="1">
      <c r="A157" s="128" t="s">
        <v>563</v>
      </c>
      <c r="B157" s="129"/>
      <c r="C157" s="82">
        <v>2</v>
      </c>
    </row>
    <row r="158" spans="1:3" ht="14.25" customHeight="1" thickBot="1">
      <c r="A158" s="128" t="s">
        <v>162</v>
      </c>
      <c r="B158" s="129"/>
      <c r="C158" s="82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&amp;R8. melléklet a 13/2016.(IV.29.)  önkormányzati rendelethez</oddHeader>
  </headerFooter>
  <rowBreaks count="1" manualBreakCount="1"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36">
    <tabColor rgb="FF92D050"/>
  </sheetPr>
  <dimension ref="A1:K158"/>
  <sheetViews>
    <sheetView zoomScaleSheetLayoutView="85" workbookViewId="0" topLeftCell="A67">
      <selection activeCell="D116" sqref="D116"/>
    </sheetView>
  </sheetViews>
  <sheetFormatPr defaultColWidth="9.00390625" defaultRowHeight="12.75"/>
  <cols>
    <col min="1" max="1" width="19.50390625" style="284" customWidth="1"/>
    <col min="2" max="2" width="72.00390625" style="285" customWidth="1"/>
    <col min="3" max="3" width="25.00390625" style="286" customWidth="1"/>
    <col min="4" max="16384" width="9.375" style="2" customWidth="1"/>
  </cols>
  <sheetData>
    <row r="1" spans="1:3" s="1" customFormat="1" ht="16.5" customHeight="1" thickBot="1">
      <c r="A1" s="105"/>
      <c r="B1" s="107"/>
      <c r="C1" s="130"/>
    </row>
    <row r="2" spans="1:3" s="57" customFormat="1" ht="21" customHeight="1">
      <c r="A2" s="228" t="s">
        <v>61</v>
      </c>
      <c r="B2" s="199" t="s">
        <v>163</v>
      </c>
      <c r="C2" s="201" t="s">
        <v>50</v>
      </c>
    </row>
    <row r="3" spans="1:3" s="57" customFormat="1" ht="16.5" thickBot="1">
      <c r="A3" s="108" t="s">
        <v>159</v>
      </c>
      <c r="B3" s="200" t="s">
        <v>371</v>
      </c>
      <c r="C3" s="495" t="s">
        <v>58</v>
      </c>
    </row>
    <row r="4" spans="1:3" s="58" customFormat="1" ht="15.75" customHeight="1" thickBot="1">
      <c r="A4" s="109"/>
      <c r="B4" s="109"/>
      <c r="C4" s="110" t="s">
        <v>51</v>
      </c>
    </row>
    <row r="5" spans="1:3" ht="13.5" thickBot="1">
      <c r="A5" s="229" t="s">
        <v>161</v>
      </c>
      <c r="B5" s="111" t="s">
        <v>52</v>
      </c>
      <c r="C5" s="202" t="s">
        <v>53</v>
      </c>
    </row>
    <row r="6" spans="1:3" s="50" customFormat="1" ht="12.75" customHeight="1" thickBot="1">
      <c r="A6" s="96" t="s">
        <v>484</v>
      </c>
      <c r="B6" s="97" t="s">
        <v>485</v>
      </c>
      <c r="C6" s="98" t="s">
        <v>486</v>
      </c>
    </row>
    <row r="7" spans="1:3" s="50" customFormat="1" ht="15.75" customHeight="1" thickBot="1">
      <c r="A7" s="113"/>
      <c r="B7" s="114" t="s">
        <v>54</v>
      </c>
      <c r="C7" s="203"/>
    </row>
    <row r="8" spans="1:3" s="50" customFormat="1" ht="12" customHeight="1" thickBot="1">
      <c r="A8" s="32" t="s">
        <v>15</v>
      </c>
      <c r="B8" s="20" t="s">
        <v>188</v>
      </c>
      <c r="C8" s="145">
        <f>+C9+C10+C11+C12+C13+C14</f>
        <v>1094819</v>
      </c>
    </row>
    <row r="9" spans="1:3" s="59" customFormat="1" ht="12" customHeight="1">
      <c r="A9" s="254" t="s">
        <v>92</v>
      </c>
      <c r="B9" s="238" t="s">
        <v>189</v>
      </c>
      <c r="C9" s="278">
        <v>231988</v>
      </c>
    </row>
    <row r="10" spans="1:3" s="60" customFormat="1" ht="12" customHeight="1">
      <c r="A10" s="255" t="s">
        <v>93</v>
      </c>
      <c r="B10" s="239" t="s">
        <v>190</v>
      </c>
      <c r="C10" s="149">
        <v>217885</v>
      </c>
    </row>
    <row r="11" spans="1:3" s="60" customFormat="1" ht="12" customHeight="1">
      <c r="A11" s="255" t="s">
        <v>94</v>
      </c>
      <c r="B11" s="239" t="s">
        <v>191</v>
      </c>
      <c r="C11" s="610">
        <v>526073</v>
      </c>
    </row>
    <row r="12" spans="1:3" s="60" customFormat="1" ht="12" customHeight="1">
      <c r="A12" s="255" t="s">
        <v>95</v>
      </c>
      <c r="B12" s="239" t="s">
        <v>192</v>
      </c>
      <c r="C12" s="149">
        <v>25905</v>
      </c>
    </row>
    <row r="13" spans="1:3" s="60" customFormat="1" ht="12" customHeight="1">
      <c r="A13" s="255" t="s">
        <v>122</v>
      </c>
      <c r="B13" s="239" t="s">
        <v>548</v>
      </c>
      <c r="C13" s="610">
        <v>92968</v>
      </c>
    </row>
    <row r="14" spans="1:3" s="59" customFormat="1" ht="12" customHeight="1" thickBot="1">
      <c r="A14" s="256" t="s">
        <v>96</v>
      </c>
      <c r="B14" s="240" t="s">
        <v>488</v>
      </c>
      <c r="C14" s="146"/>
    </row>
    <row r="15" spans="1:3" s="59" customFormat="1" ht="12" customHeight="1" thickBot="1">
      <c r="A15" s="32" t="s">
        <v>16</v>
      </c>
      <c r="B15" s="140" t="s">
        <v>193</v>
      </c>
      <c r="C15" s="145">
        <f>+C16+C17+C18+C19+C20</f>
        <v>423291</v>
      </c>
    </row>
    <row r="16" spans="1:3" s="59" customFormat="1" ht="12" customHeight="1">
      <c r="A16" s="254" t="s">
        <v>98</v>
      </c>
      <c r="B16" s="238" t="s">
        <v>194</v>
      </c>
      <c r="C16" s="147"/>
    </row>
    <row r="17" spans="1:3" s="59" customFormat="1" ht="12" customHeight="1">
      <c r="A17" s="255" t="s">
        <v>99</v>
      </c>
      <c r="B17" s="239" t="s">
        <v>195</v>
      </c>
      <c r="C17" s="146"/>
    </row>
    <row r="18" spans="1:3" s="59" customFormat="1" ht="12" customHeight="1">
      <c r="A18" s="255" t="s">
        <v>100</v>
      </c>
      <c r="B18" s="239" t="s">
        <v>364</v>
      </c>
      <c r="C18" s="146"/>
    </row>
    <row r="19" spans="1:3" s="59" customFormat="1" ht="12" customHeight="1">
      <c r="A19" s="255" t="s">
        <v>101</v>
      </c>
      <c r="B19" s="239" t="s">
        <v>365</v>
      </c>
      <c r="C19" s="146"/>
    </row>
    <row r="20" spans="1:3" s="59" customFormat="1" ht="12" customHeight="1">
      <c r="A20" s="255" t="s">
        <v>102</v>
      </c>
      <c r="B20" s="239" t="s">
        <v>196</v>
      </c>
      <c r="C20" s="610">
        <v>423291</v>
      </c>
    </row>
    <row r="21" spans="1:3" s="60" customFormat="1" ht="12" customHeight="1" thickBot="1">
      <c r="A21" s="256" t="s">
        <v>111</v>
      </c>
      <c r="B21" s="240" t="s">
        <v>197</v>
      </c>
      <c r="C21" s="148"/>
    </row>
    <row r="22" spans="1:3" s="60" customFormat="1" ht="12" customHeight="1" thickBot="1">
      <c r="A22" s="32" t="s">
        <v>17</v>
      </c>
      <c r="B22" s="20" t="s">
        <v>198</v>
      </c>
      <c r="C22" s="145">
        <f>+C23+C24+C25+C26+C27</f>
        <v>15485</v>
      </c>
    </row>
    <row r="23" spans="1:3" s="60" customFormat="1" ht="12" customHeight="1">
      <c r="A23" s="254" t="s">
        <v>81</v>
      </c>
      <c r="B23" s="238" t="s">
        <v>199</v>
      </c>
      <c r="C23" s="508"/>
    </row>
    <row r="24" spans="1:3" s="59" customFormat="1" ht="12" customHeight="1">
      <c r="A24" s="255" t="s">
        <v>82</v>
      </c>
      <c r="B24" s="239" t="s">
        <v>200</v>
      </c>
      <c r="C24" s="149"/>
    </row>
    <row r="25" spans="1:3" s="60" customFormat="1" ht="12" customHeight="1">
      <c r="A25" s="255" t="s">
        <v>83</v>
      </c>
      <c r="B25" s="239" t="s">
        <v>366</v>
      </c>
      <c r="C25" s="149"/>
    </row>
    <row r="26" spans="1:3" s="60" customFormat="1" ht="12" customHeight="1">
      <c r="A26" s="255" t="s">
        <v>84</v>
      </c>
      <c r="B26" s="239" t="s">
        <v>367</v>
      </c>
      <c r="C26" s="149"/>
    </row>
    <row r="27" spans="1:3" s="60" customFormat="1" ht="12" customHeight="1">
      <c r="A27" s="255" t="s">
        <v>134</v>
      </c>
      <c r="B27" s="239" t="s">
        <v>201</v>
      </c>
      <c r="C27" s="610">
        <v>15485</v>
      </c>
    </row>
    <row r="28" spans="1:3" s="60" customFormat="1" ht="12" customHeight="1" thickBot="1">
      <c r="A28" s="256" t="s">
        <v>135</v>
      </c>
      <c r="B28" s="240" t="s">
        <v>202</v>
      </c>
      <c r="C28" s="227"/>
    </row>
    <row r="29" spans="1:3" s="60" customFormat="1" ht="12" customHeight="1" thickBot="1">
      <c r="A29" s="32" t="s">
        <v>136</v>
      </c>
      <c r="B29" s="20" t="s">
        <v>203</v>
      </c>
      <c r="C29" s="150">
        <f>+C30+C34+C35+C36</f>
        <v>303760</v>
      </c>
    </row>
    <row r="30" spans="1:3" s="60" customFormat="1" ht="12" customHeight="1">
      <c r="A30" s="254" t="s">
        <v>204</v>
      </c>
      <c r="B30" s="238" t="s">
        <v>549</v>
      </c>
      <c r="C30" s="233">
        <f>SUM(C31:C33)</f>
        <v>263940</v>
      </c>
    </row>
    <row r="31" spans="1:3" s="60" customFormat="1" ht="12" customHeight="1">
      <c r="A31" s="255" t="s">
        <v>205</v>
      </c>
      <c r="B31" s="239" t="s">
        <v>210</v>
      </c>
      <c r="C31" s="146">
        <v>72800</v>
      </c>
    </row>
    <row r="32" spans="1:3" s="60" customFormat="1" ht="12" customHeight="1">
      <c r="A32" s="255" t="s">
        <v>206</v>
      </c>
      <c r="B32" s="239" t="s">
        <v>592</v>
      </c>
      <c r="C32" s="146">
        <v>191000</v>
      </c>
    </row>
    <row r="33" spans="1:3" s="60" customFormat="1" ht="12" customHeight="1">
      <c r="A33" s="255" t="s">
        <v>490</v>
      </c>
      <c r="B33" s="239" t="s">
        <v>589</v>
      </c>
      <c r="C33" s="149">
        <v>140</v>
      </c>
    </row>
    <row r="34" spans="1:3" s="60" customFormat="1" ht="12" customHeight="1">
      <c r="A34" s="255" t="s">
        <v>207</v>
      </c>
      <c r="B34" s="239" t="s">
        <v>212</v>
      </c>
      <c r="C34" s="149">
        <v>26200</v>
      </c>
    </row>
    <row r="35" spans="1:3" s="60" customFormat="1" ht="12" customHeight="1">
      <c r="A35" s="255" t="s">
        <v>208</v>
      </c>
      <c r="B35" s="239" t="s">
        <v>213</v>
      </c>
      <c r="C35" s="149">
        <v>5620</v>
      </c>
    </row>
    <row r="36" spans="1:3" s="60" customFormat="1" ht="12" customHeight="1" thickBot="1">
      <c r="A36" s="256" t="s">
        <v>209</v>
      </c>
      <c r="B36" s="240" t="s">
        <v>214</v>
      </c>
      <c r="C36" s="227">
        <v>8000</v>
      </c>
    </row>
    <row r="37" spans="1:3" s="60" customFormat="1" ht="12" customHeight="1" thickBot="1">
      <c r="A37" s="32" t="s">
        <v>19</v>
      </c>
      <c r="B37" s="20" t="s">
        <v>492</v>
      </c>
      <c r="C37" s="145">
        <f>SUM(C38:C48)</f>
        <v>34696</v>
      </c>
    </row>
    <row r="38" spans="1:3" s="60" customFormat="1" ht="12" customHeight="1">
      <c r="A38" s="254" t="s">
        <v>85</v>
      </c>
      <c r="B38" s="238" t="s">
        <v>217</v>
      </c>
      <c r="C38" s="278">
        <v>4000</v>
      </c>
    </row>
    <row r="39" spans="1:3" s="60" customFormat="1" ht="12" customHeight="1">
      <c r="A39" s="255" t="s">
        <v>86</v>
      </c>
      <c r="B39" s="239" t="s">
        <v>218</v>
      </c>
      <c r="C39" s="149">
        <v>17170</v>
      </c>
    </row>
    <row r="40" spans="1:3" s="60" customFormat="1" ht="12" customHeight="1">
      <c r="A40" s="255" t="s">
        <v>87</v>
      </c>
      <c r="B40" s="239" t="s">
        <v>219</v>
      </c>
      <c r="C40" s="149">
        <v>6757</v>
      </c>
    </row>
    <row r="41" spans="1:3" s="60" customFormat="1" ht="12" customHeight="1">
      <c r="A41" s="255" t="s">
        <v>138</v>
      </c>
      <c r="B41" s="239" t="s">
        <v>220</v>
      </c>
      <c r="C41" s="610">
        <v>376</v>
      </c>
    </row>
    <row r="42" spans="1:3" s="60" customFormat="1" ht="12" customHeight="1">
      <c r="A42" s="255" t="s">
        <v>139</v>
      </c>
      <c r="B42" s="239" t="s">
        <v>221</v>
      </c>
      <c r="C42" s="149"/>
    </row>
    <row r="43" spans="1:3" s="60" customFormat="1" ht="12" customHeight="1">
      <c r="A43" s="255" t="s">
        <v>140</v>
      </c>
      <c r="B43" s="239" t="s">
        <v>222</v>
      </c>
      <c r="C43" s="149">
        <v>5593</v>
      </c>
    </row>
    <row r="44" spans="1:3" s="60" customFormat="1" ht="12" customHeight="1">
      <c r="A44" s="255" t="s">
        <v>141</v>
      </c>
      <c r="B44" s="239" t="s">
        <v>223</v>
      </c>
      <c r="C44" s="149"/>
    </row>
    <row r="45" spans="1:3" s="60" customFormat="1" ht="12" customHeight="1">
      <c r="A45" s="255" t="s">
        <v>142</v>
      </c>
      <c r="B45" s="239" t="s">
        <v>224</v>
      </c>
      <c r="C45" s="149"/>
    </row>
    <row r="46" spans="1:3" s="60" customFormat="1" ht="12" customHeight="1">
      <c r="A46" s="255" t="s">
        <v>215</v>
      </c>
      <c r="B46" s="239" t="s">
        <v>225</v>
      </c>
      <c r="C46" s="149"/>
    </row>
    <row r="47" spans="1:3" s="60" customFormat="1" ht="12" customHeight="1">
      <c r="A47" s="256" t="s">
        <v>216</v>
      </c>
      <c r="B47" s="240" t="s">
        <v>493</v>
      </c>
      <c r="C47" s="227"/>
    </row>
    <row r="48" spans="1:3" s="60" customFormat="1" ht="12" customHeight="1" thickBot="1">
      <c r="A48" s="256" t="s">
        <v>494</v>
      </c>
      <c r="B48" s="240" t="s">
        <v>226</v>
      </c>
      <c r="C48" s="227">
        <v>800</v>
      </c>
    </row>
    <row r="49" spans="1:3" s="60" customFormat="1" ht="12" customHeight="1" thickBot="1">
      <c r="A49" s="32" t="s">
        <v>20</v>
      </c>
      <c r="B49" s="20" t="s">
        <v>227</v>
      </c>
      <c r="C49" s="145">
        <f>SUM(C50:C54)</f>
        <v>2774</v>
      </c>
    </row>
    <row r="50" spans="1:3" s="60" customFormat="1" ht="12" customHeight="1">
      <c r="A50" s="254" t="s">
        <v>88</v>
      </c>
      <c r="B50" s="238" t="s">
        <v>231</v>
      </c>
      <c r="C50" s="278"/>
    </row>
    <row r="51" spans="1:3" s="60" customFormat="1" ht="12" customHeight="1">
      <c r="A51" s="255" t="s">
        <v>89</v>
      </c>
      <c r="B51" s="239" t="s">
        <v>232</v>
      </c>
      <c r="C51" s="149">
        <v>2774</v>
      </c>
    </row>
    <row r="52" spans="1:3" s="60" customFormat="1" ht="12" customHeight="1">
      <c r="A52" s="255" t="s">
        <v>228</v>
      </c>
      <c r="B52" s="239" t="s">
        <v>233</v>
      </c>
      <c r="C52" s="149"/>
    </row>
    <row r="53" spans="1:3" s="60" customFormat="1" ht="12" customHeight="1">
      <c r="A53" s="255" t="s">
        <v>229</v>
      </c>
      <c r="B53" s="239" t="s">
        <v>234</v>
      </c>
      <c r="C53" s="149"/>
    </row>
    <row r="54" spans="1:3" s="60" customFormat="1" ht="12" customHeight="1" thickBot="1">
      <c r="A54" s="256" t="s">
        <v>230</v>
      </c>
      <c r="B54" s="240" t="s">
        <v>235</v>
      </c>
      <c r="C54" s="227"/>
    </row>
    <row r="55" spans="1:3" s="60" customFormat="1" ht="12" customHeight="1" thickBot="1">
      <c r="A55" s="32" t="s">
        <v>143</v>
      </c>
      <c r="B55" s="20" t="s">
        <v>236</v>
      </c>
      <c r="C55" s="145">
        <f>SUM(C56:C58)</f>
        <v>13887</v>
      </c>
    </row>
    <row r="56" spans="1:3" s="60" customFormat="1" ht="12" customHeight="1">
      <c r="A56" s="254" t="s">
        <v>90</v>
      </c>
      <c r="B56" s="238" t="s">
        <v>237</v>
      </c>
      <c r="C56" s="147"/>
    </row>
    <row r="57" spans="1:3" s="60" customFormat="1" ht="12" customHeight="1">
      <c r="A57" s="255" t="s">
        <v>91</v>
      </c>
      <c r="B57" s="239" t="s">
        <v>368</v>
      </c>
      <c r="C57" s="149">
        <v>1000</v>
      </c>
    </row>
    <row r="58" spans="1:3" s="60" customFormat="1" ht="12" customHeight="1">
      <c r="A58" s="255" t="s">
        <v>240</v>
      </c>
      <c r="B58" s="239" t="s">
        <v>238</v>
      </c>
      <c r="C58" s="610">
        <v>12887</v>
      </c>
    </row>
    <row r="59" spans="1:3" s="60" customFormat="1" ht="12" customHeight="1" thickBot="1">
      <c r="A59" s="256" t="s">
        <v>241</v>
      </c>
      <c r="B59" s="240" t="s">
        <v>239</v>
      </c>
      <c r="C59" s="148"/>
    </row>
    <row r="60" spans="1:3" s="60" customFormat="1" ht="12" customHeight="1" thickBot="1">
      <c r="A60" s="32" t="s">
        <v>22</v>
      </c>
      <c r="B60" s="140" t="s">
        <v>242</v>
      </c>
      <c r="C60" s="145">
        <f>SUM(C61:C63)</f>
        <v>0</v>
      </c>
    </row>
    <row r="61" spans="1:3" s="60" customFormat="1" ht="12" customHeight="1">
      <c r="A61" s="254" t="s">
        <v>144</v>
      </c>
      <c r="B61" s="238" t="s">
        <v>244</v>
      </c>
      <c r="C61" s="149"/>
    </row>
    <row r="62" spans="1:3" s="60" customFormat="1" ht="12" customHeight="1">
      <c r="A62" s="255" t="s">
        <v>145</v>
      </c>
      <c r="B62" s="239" t="s">
        <v>369</v>
      </c>
      <c r="C62" s="149"/>
    </row>
    <row r="63" spans="1:3" s="60" customFormat="1" ht="12" customHeight="1">
      <c r="A63" s="255" t="s">
        <v>168</v>
      </c>
      <c r="B63" s="239" t="s">
        <v>245</v>
      </c>
      <c r="C63" s="149"/>
    </row>
    <row r="64" spans="1:3" s="60" customFormat="1" ht="12" customHeight="1" thickBot="1">
      <c r="A64" s="256" t="s">
        <v>243</v>
      </c>
      <c r="B64" s="240" t="s">
        <v>246</v>
      </c>
      <c r="C64" s="149"/>
    </row>
    <row r="65" spans="1:3" s="60" customFormat="1" ht="12" customHeight="1" thickBot="1">
      <c r="A65" s="32" t="s">
        <v>23</v>
      </c>
      <c r="B65" s="20" t="s">
        <v>247</v>
      </c>
      <c r="C65" s="150">
        <f>+C8+C15+C22+C29+C37+C49+C55+C60</f>
        <v>1888712</v>
      </c>
    </row>
    <row r="66" spans="1:3" s="60" customFormat="1" ht="12" customHeight="1" thickBot="1">
      <c r="A66" s="257" t="s">
        <v>337</v>
      </c>
      <c r="B66" s="140" t="s">
        <v>249</v>
      </c>
      <c r="C66" s="145">
        <f>SUM(C67:C69)</f>
        <v>0</v>
      </c>
    </row>
    <row r="67" spans="1:3" s="60" customFormat="1" ht="12" customHeight="1">
      <c r="A67" s="254" t="s">
        <v>280</v>
      </c>
      <c r="B67" s="238" t="s">
        <v>250</v>
      </c>
      <c r="C67" s="149"/>
    </row>
    <row r="68" spans="1:3" s="60" customFormat="1" ht="12" customHeight="1">
      <c r="A68" s="255" t="s">
        <v>289</v>
      </c>
      <c r="B68" s="239" t="s">
        <v>251</v>
      </c>
      <c r="C68" s="149"/>
    </row>
    <row r="69" spans="1:3" s="60" customFormat="1" ht="12" customHeight="1" thickBot="1">
      <c r="A69" s="256" t="s">
        <v>290</v>
      </c>
      <c r="B69" s="241" t="s">
        <v>252</v>
      </c>
      <c r="C69" s="149"/>
    </row>
    <row r="70" spans="1:3" s="60" customFormat="1" ht="12" customHeight="1" thickBot="1">
      <c r="A70" s="257" t="s">
        <v>253</v>
      </c>
      <c r="B70" s="140" t="s">
        <v>254</v>
      </c>
      <c r="C70" s="145">
        <f>SUM(C71:C74)</f>
        <v>0</v>
      </c>
    </row>
    <row r="71" spans="1:3" s="60" customFormat="1" ht="12" customHeight="1">
      <c r="A71" s="254" t="s">
        <v>123</v>
      </c>
      <c r="B71" s="238" t="s">
        <v>255</v>
      </c>
      <c r="C71" s="149"/>
    </row>
    <row r="72" spans="1:3" s="60" customFormat="1" ht="12" customHeight="1">
      <c r="A72" s="255" t="s">
        <v>124</v>
      </c>
      <c r="B72" s="239" t="s">
        <v>256</v>
      </c>
      <c r="C72" s="149"/>
    </row>
    <row r="73" spans="1:3" s="60" customFormat="1" ht="12" customHeight="1">
      <c r="A73" s="255" t="s">
        <v>281</v>
      </c>
      <c r="B73" s="239" t="s">
        <v>257</v>
      </c>
      <c r="C73" s="149"/>
    </row>
    <row r="74" spans="1:3" s="60" customFormat="1" ht="12" customHeight="1" thickBot="1">
      <c r="A74" s="256" t="s">
        <v>282</v>
      </c>
      <c r="B74" s="240" t="s">
        <v>258</v>
      </c>
      <c r="C74" s="149"/>
    </row>
    <row r="75" spans="1:3" s="60" customFormat="1" ht="12" customHeight="1" thickBot="1">
      <c r="A75" s="257" t="s">
        <v>259</v>
      </c>
      <c r="B75" s="140" t="s">
        <v>260</v>
      </c>
      <c r="C75" s="145">
        <f>SUM(C76:C77)</f>
        <v>254955</v>
      </c>
    </row>
    <row r="76" spans="1:3" s="60" customFormat="1" ht="12" customHeight="1">
      <c r="A76" s="254" t="s">
        <v>283</v>
      </c>
      <c r="B76" s="238" t="s">
        <v>261</v>
      </c>
      <c r="C76" s="149">
        <v>254955</v>
      </c>
    </row>
    <row r="77" spans="1:3" s="60" customFormat="1" ht="12" customHeight="1" thickBot="1">
      <c r="A77" s="256" t="s">
        <v>284</v>
      </c>
      <c r="B77" s="240" t="s">
        <v>262</v>
      </c>
      <c r="C77" s="149"/>
    </row>
    <row r="78" spans="1:3" s="59" customFormat="1" ht="12" customHeight="1" thickBot="1">
      <c r="A78" s="257" t="s">
        <v>263</v>
      </c>
      <c r="B78" s="140" t="s">
        <v>264</v>
      </c>
      <c r="C78" s="145">
        <f>SUM(C79:C81)</f>
        <v>0</v>
      </c>
    </row>
    <row r="79" spans="1:3" s="60" customFormat="1" ht="12" customHeight="1">
      <c r="A79" s="254" t="s">
        <v>285</v>
      </c>
      <c r="B79" s="238" t="s">
        <v>265</v>
      </c>
      <c r="C79" s="149"/>
    </row>
    <row r="80" spans="1:3" s="60" customFormat="1" ht="12" customHeight="1">
      <c r="A80" s="255" t="s">
        <v>286</v>
      </c>
      <c r="B80" s="239" t="s">
        <v>266</v>
      </c>
      <c r="C80" s="149"/>
    </row>
    <row r="81" spans="1:3" s="60" customFormat="1" ht="12" customHeight="1" thickBot="1">
      <c r="A81" s="256" t="s">
        <v>287</v>
      </c>
      <c r="B81" s="240" t="s">
        <v>267</v>
      </c>
      <c r="C81" s="149"/>
    </row>
    <row r="82" spans="1:3" s="60" customFormat="1" ht="12" customHeight="1" thickBot="1">
      <c r="A82" s="257" t="s">
        <v>268</v>
      </c>
      <c r="B82" s="140" t="s">
        <v>288</v>
      </c>
      <c r="C82" s="145">
        <f>SUM(C83:C86)</f>
        <v>0</v>
      </c>
    </row>
    <row r="83" spans="1:3" s="60" customFormat="1" ht="12" customHeight="1">
      <c r="A83" s="258" t="s">
        <v>269</v>
      </c>
      <c r="B83" s="238" t="s">
        <v>270</v>
      </c>
      <c r="C83" s="149"/>
    </row>
    <row r="84" spans="1:3" s="60" customFormat="1" ht="12" customHeight="1">
      <c r="A84" s="259" t="s">
        <v>271</v>
      </c>
      <c r="B84" s="239" t="s">
        <v>272</v>
      </c>
      <c r="C84" s="149"/>
    </row>
    <row r="85" spans="1:3" s="60" customFormat="1" ht="12" customHeight="1">
      <c r="A85" s="259" t="s">
        <v>273</v>
      </c>
      <c r="B85" s="239" t="s">
        <v>274</v>
      </c>
      <c r="C85" s="149"/>
    </row>
    <row r="86" spans="1:3" s="59" customFormat="1" ht="12" customHeight="1" thickBot="1">
      <c r="A86" s="260" t="s">
        <v>275</v>
      </c>
      <c r="B86" s="240" t="s">
        <v>276</v>
      </c>
      <c r="C86" s="149"/>
    </row>
    <row r="87" spans="1:3" s="59" customFormat="1" ht="12" customHeight="1" thickBot="1">
      <c r="A87" s="257" t="s">
        <v>277</v>
      </c>
      <c r="B87" s="140" t="s">
        <v>497</v>
      </c>
      <c r="C87" s="279"/>
    </row>
    <row r="88" spans="1:3" s="59" customFormat="1" ht="12" customHeight="1" thickBot="1">
      <c r="A88" s="257" t="s">
        <v>550</v>
      </c>
      <c r="B88" s="140" t="s">
        <v>278</v>
      </c>
      <c r="C88" s="279"/>
    </row>
    <row r="89" spans="1:3" s="59" customFormat="1" ht="12" customHeight="1" thickBot="1">
      <c r="A89" s="257" t="s">
        <v>551</v>
      </c>
      <c r="B89" s="245" t="s">
        <v>498</v>
      </c>
      <c r="C89" s="150">
        <f>+C66+C70+C75+C78+C82+C88+C87</f>
        <v>254955</v>
      </c>
    </row>
    <row r="90" spans="1:3" s="59" customFormat="1" ht="12" customHeight="1" thickBot="1">
      <c r="A90" s="261" t="s">
        <v>552</v>
      </c>
      <c r="B90" s="246" t="s">
        <v>553</v>
      </c>
      <c r="C90" s="150">
        <f>+C65+C89</f>
        <v>2143667</v>
      </c>
    </row>
    <row r="91" spans="1:3" s="60" customFormat="1" ht="15" customHeight="1" thickBot="1">
      <c r="A91" s="119"/>
      <c r="B91" s="120"/>
      <c r="C91" s="208"/>
    </row>
    <row r="92" spans="1:3" s="50" customFormat="1" ht="16.5" customHeight="1" thickBot="1">
      <c r="A92" s="123"/>
      <c r="B92" s="124" t="s">
        <v>55</v>
      </c>
      <c r="C92" s="210"/>
    </row>
    <row r="93" spans="1:3" s="61" customFormat="1" ht="12" customHeight="1" thickBot="1">
      <c r="A93" s="230" t="s">
        <v>15</v>
      </c>
      <c r="B93" s="26" t="s">
        <v>564</v>
      </c>
      <c r="C93" s="144">
        <f>+C94+C95+C96+C97+C98+C111</f>
        <v>978307</v>
      </c>
    </row>
    <row r="94" spans="1:3" ht="12" customHeight="1">
      <c r="A94" s="262" t="s">
        <v>92</v>
      </c>
      <c r="B94" s="9" t="s">
        <v>46</v>
      </c>
      <c r="C94" s="616">
        <v>448291</v>
      </c>
    </row>
    <row r="95" spans="1:3" ht="12" customHeight="1">
      <c r="A95" s="255" t="s">
        <v>93</v>
      </c>
      <c r="B95" s="7" t="s">
        <v>146</v>
      </c>
      <c r="C95" s="610">
        <v>63458</v>
      </c>
    </row>
    <row r="96" spans="1:3" ht="12" customHeight="1">
      <c r="A96" s="255" t="s">
        <v>94</v>
      </c>
      <c r="B96" s="7" t="s">
        <v>121</v>
      </c>
      <c r="C96" s="507">
        <v>206175</v>
      </c>
    </row>
    <row r="97" spans="1:3" ht="12" customHeight="1">
      <c r="A97" s="255" t="s">
        <v>95</v>
      </c>
      <c r="B97" s="10" t="s">
        <v>147</v>
      </c>
      <c r="C97" s="227">
        <v>52365</v>
      </c>
    </row>
    <row r="98" spans="1:3" ht="12" customHeight="1">
      <c r="A98" s="255" t="s">
        <v>106</v>
      </c>
      <c r="B98" s="18" t="s">
        <v>148</v>
      </c>
      <c r="C98" s="227">
        <v>136797</v>
      </c>
    </row>
    <row r="99" spans="1:3" ht="12" customHeight="1">
      <c r="A99" s="255" t="s">
        <v>96</v>
      </c>
      <c r="B99" s="7" t="s">
        <v>554</v>
      </c>
      <c r="C99" s="227">
        <v>6599</v>
      </c>
    </row>
    <row r="100" spans="1:3" ht="12" customHeight="1">
      <c r="A100" s="255" t="s">
        <v>97</v>
      </c>
      <c r="B100" s="88" t="s">
        <v>502</v>
      </c>
      <c r="C100" s="227"/>
    </row>
    <row r="101" spans="1:3" ht="12" customHeight="1">
      <c r="A101" s="255" t="s">
        <v>107</v>
      </c>
      <c r="B101" s="88" t="s">
        <v>503</v>
      </c>
      <c r="C101" s="227"/>
    </row>
    <row r="102" spans="1:3" ht="12" customHeight="1">
      <c r="A102" s="255" t="s">
        <v>108</v>
      </c>
      <c r="B102" s="88" t="s">
        <v>294</v>
      </c>
      <c r="C102" s="227"/>
    </row>
    <row r="103" spans="1:3" ht="12" customHeight="1">
      <c r="A103" s="255" t="s">
        <v>109</v>
      </c>
      <c r="B103" s="89" t="s">
        <v>295</v>
      </c>
      <c r="C103" s="227"/>
    </row>
    <row r="104" spans="1:3" ht="12" customHeight="1">
      <c r="A104" s="255" t="s">
        <v>110</v>
      </c>
      <c r="B104" s="89" t="s">
        <v>296</v>
      </c>
      <c r="C104" s="227"/>
    </row>
    <row r="105" spans="1:3" ht="12" customHeight="1">
      <c r="A105" s="255" t="s">
        <v>112</v>
      </c>
      <c r="B105" s="88" t="s">
        <v>297</v>
      </c>
      <c r="C105" s="227">
        <v>104040</v>
      </c>
    </row>
    <row r="106" spans="1:3" ht="12" customHeight="1">
      <c r="A106" s="255" t="s">
        <v>149</v>
      </c>
      <c r="B106" s="88" t="s">
        <v>298</v>
      </c>
      <c r="C106" s="227"/>
    </row>
    <row r="107" spans="1:3" ht="12" customHeight="1">
      <c r="A107" s="255" t="s">
        <v>292</v>
      </c>
      <c r="B107" s="89" t="s">
        <v>299</v>
      </c>
      <c r="C107" s="227"/>
    </row>
    <row r="108" spans="1:3" ht="12" customHeight="1">
      <c r="A108" s="263" t="s">
        <v>293</v>
      </c>
      <c r="B108" s="90" t="s">
        <v>300</v>
      </c>
      <c r="C108" s="227"/>
    </row>
    <row r="109" spans="1:3" ht="12" customHeight="1">
      <c r="A109" s="255" t="s">
        <v>504</v>
      </c>
      <c r="B109" s="90" t="s">
        <v>301</v>
      </c>
      <c r="C109" s="227"/>
    </row>
    <row r="110" spans="1:3" ht="12" customHeight="1">
      <c r="A110" s="255" t="s">
        <v>505</v>
      </c>
      <c r="B110" s="89" t="s">
        <v>302</v>
      </c>
      <c r="C110" s="149">
        <v>26158</v>
      </c>
    </row>
    <row r="111" spans="1:3" ht="12" customHeight="1">
      <c r="A111" s="255" t="s">
        <v>506</v>
      </c>
      <c r="B111" s="10" t="s">
        <v>47</v>
      </c>
      <c r="C111" s="149">
        <f>SUM(C112:C113)</f>
        <v>71221</v>
      </c>
    </row>
    <row r="112" spans="1:3" ht="12" customHeight="1">
      <c r="A112" s="256" t="s">
        <v>507</v>
      </c>
      <c r="B112" s="7" t="s">
        <v>555</v>
      </c>
      <c r="C112" s="507">
        <v>9713</v>
      </c>
    </row>
    <row r="113" spans="1:3" ht="12" customHeight="1" thickBot="1">
      <c r="A113" s="264" t="s">
        <v>509</v>
      </c>
      <c r="B113" s="91" t="s">
        <v>556</v>
      </c>
      <c r="C113" s="611">
        <v>61508</v>
      </c>
    </row>
    <row r="114" spans="1:3" ht="12" customHeight="1" thickBot="1">
      <c r="A114" s="32" t="s">
        <v>16</v>
      </c>
      <c r="B114" s="25" t="s">
        <v>303</v>
      </c>
      <c r="C114" s="145">
        <f>+C115+C117+C119</f>
        <v>84560</v>
      </c>
    </row>
    <row r="115" spans="1:3" ht="12" customHeight="1">
      <c r="A115" s="254" t="s">
        <v>98</v>
      </c>
      <c r="B115" s="7" t="s">
        <v>166</v>
      </c>
      <c r="C115" s="508">
        <v>41618</v>
      </c>
    </row>
    <row r="116" spans="1:3" ht="12" customHeight="1">
      <c r="A116" s="254" t="s">
        <v>99</v>
      </c>
      <c r="B116" s="11" t="s">
        <v>307</v>
      </c>
      <c r="C116" s="278"/>
    </row>
    <row r="117" spans="1:3" ht="12" customHeight="1">
      <c r="A117" s="254" t="s">
        <v>100</v>
      </c>
      <c r="B117" s="11" t="s">
        <v>150</v>
      </c>
      <c r="C117" s="149">
        <v>32597</v>
      </c>
    </row>
    <row r="118" spans="1:3" ht="12" customHeight="1">
      <c r="A118" s="254" t="s">
        <v>101</v>
      </c>
      <c r="B118" s="11" t="s">
        <v>308</v>
      </c>
      <c r="C118" s="564"/>
    </row>
    <row r="119" spans="1:3" ht="12" customHeight="1">
      <c r="A119" s="254" t="s">
        <v>102</v>
      </c>
      <c r="B119" s="142" t="s">
        <v>169</v>
      </c>
      <c r="C119" s="564">
        <v>10345</v>
      </c>
    </row>
    <row r="120" spans="1:3" ht="12" customHeight="1">
      <c r="A120" s="254" t="s">
        <v>111</v>
      </c>
      <c r="B120" s="141" t="s">
        <v>370</v>
      </c>
      <c r="C120" s="132"/>
    </row>
    <row r="121" spans="1:3" ht="12" customHeight="1">
      <c r="A121" s="254" t="s">
        <v>113</v>
      </c>
      <c r="B121" s="234" t="s">
        <v>313</v>
      </c>
      <c r="C121" s="132"/>
    </row>
    <row r="122" spans="1:3" ht="12" customHeight="1">
      <c r="A122" s="254" t="s">
        <v>151</v>
      </c>
      <c r="B122" s="89" t="s">
        <v>296</v>
      </c>
      <c r="C122" s="132"/>
    </row>
    <row r="123" spans="1:3" ht="12" customHeight="1">
      <c r="A123" s="254" t="s">
        <v>152</v>
      </c>
      <c r="B123" s="89" t="s">
        <v>312</v>
      </c>
      <c r="C123" s="132"/>
    </row>
    <row r="124" spans="1:3" ht="12" customHeight="1">
      <c r="A124" s="254" t="s">
        <v>153</v>
      </c>
      <c r="B124" s="89" t="s">
        <v>311</v>
      </c>
      <c r="C124" s="132"/>
    </row>
    <row r="125" spans="1:3" ht="12" customHeight="1">
      <c r="A125" s="254" t="s">
        <v>304</v>
      </c>
      <c r="B125" s="89" t="s">
        <v>299</v>
      </c>
      <c r="C125" s="132"/>
    </row>
    <row r="126" spans="1:3" ht="12" customHeight="1">
      <c r="A126" s="254" t="s">
        <v>305</v>
      </c>
      <c r="B126" s="89" t="s">
        <v>310</v>
      </c>
      <c r="C126" s="132"/>
    </row>
    <row r="127" spans="1:3" ht="12" customHeight="1" thickBot="1">
      <c r="A127" s="263" t="s">
        <v>306</v>
      </c>
      <c r="B127" s="89" t="s">
        <v>309</v>
      </c>
      <c r="C127" s="617">
        <v>10345</v>
      </c>
    </row>
    <row r="128" spans="1:6" ht="12" customHeight="1" thickBot="1">
      <c r="A128" s="32" t="s">
        <v>17</v>
      </c>
      <c r="B128" s="84" t="s">
        <v>511</v>
      </c>
      <c r="C128" s="145">
        <f>+C93+C114</f>
        <v>1062867</v>
      </c>
      <c r="F128" s="558"/>
    </row>
    <row r="129" spans="1:3" ht="12" customHeight="1" thickBot="1">
      <c r="A129" s="32" t="s">
        <v>18</v>
      </c>
      <c r="B129" s="84" t="s">
        <v>512</v>
      </c>
      <c r="C129" s="145">
        <f>+C130+C131+C132</f>
        <v>0</v>
      </c>
    </row>
    <row r="130" spans="1:3" s="61" customFormat="1" ht="12" customHeight="1">
      <c r="A130" s="254" t="s">
        <v>204</v>
      </c>
      <c r="B130" s="8" t="s">
        <v>557</v>
      </c>
      <c r="C130" s="511"/>
    </row>
    <row r="131" spans="1:3" ht="12" customHeight="1">
      <c r="A131" s="254" t="s">
        <v>207</v>
      </c>
      <c r="B131" s="8" t="s">
        <v>514</v>
      </c>
      <c r="C131" s="132"/>
    </row>
    <row r="132" spans="1:3" ht="12" customHeight="1" thickBot="1">
      <c r="A132" s="263" t="s">
        <v>208</v>
      </c>
      <c r="B132" s="6" t="s">
        <v>558</v>
      </c>
      <c r="C132" s="132"/>
    </row>
    <row r="133" spans="1:3" ht="12" customHeight="1" thickBot="1">
      <c r="A133" s="32" t="s">
        <v>19</v>
      </c>
      <c r="B133" s="84" t="s">
        <v>516</v>
      </c>
      <c r="C133" s="145">
        <f>+C134+C135+C136+C137+C138+C139</f>
        <v>0</v>
      </c>
    </row>
    <row r="134" spans="1:3" ht="12" customHeight="1">
      <c r="A134" s="254" t="s">
        <v>85</v>
      </c>
      <c r="B134" s="8" t="s">
        <v>517</v>
      </c>
      <c r="C134" s="132"/>
    </row>
    <row r="135" spans="1:3" ht="12" customHeight="1">
      <c r="A135" s="254" t="s">
        <v>86</v>
      </c>
      <c r="B135" s="8" t="s">
        <v>518</v>
      </c>
      <c r="C135" s="132"/>
    </row>
    <row r="136" spans="1:3" ht="12" customHeight="1">
      <c r="A136" s="254" t="s">
        <v>87</v>
      </c>
      <c r="B136" s="8" t="s">
        <v>519</v>
      </c>
      <c r="C136" s="132"/>
    </row>
    <row r="137" spans="1:3" ht="12" customHeight="1">
      <c r="A137" s="254" t="s">
        <v>138</v>
      </c>
      <c r="B137" s="8" t="s">
        <v>559</v>
      </c>
      <c r="C137" s="132"/>
    </row>
    <row r="138" spans="1:3" ht="12" customHeight="1">
      <c r="A138" s="254" t="s">
        <v>139</v>
      </c>
      <c r="B138" s="8" t="s">
        <v>521</v>
      </c>
      <c r="C138" s="132"/>
    </row>
    <row r="139" spans="1:3" s="61" customFormat="1" ht="12" customHeight="1" thickBot="1">
      <c r="A139" s="263" t="s">
        <v>140</v>
      </c>
      <c r="B139" s="6" t="s">
        <v>522</v>
      </c>
      <c r="C139" s="132"/>
    </row>
    <row r="140" spans="1:11" ht="12" customHeight="1" thickBot="1">
      <c r="A140" s="32" t="s">
        <v>20</v>
      </c>
      <c r="B140" s="84" t="s">
        <v>560</v>
      </c>
      <c r="C140" s="150">
        <f>+C141+C142+C144+C145+C143</f>
        <v>33302</v>
      </c>
      <c r="K140" s="131"/>
    </row>
    <row r="141" spans="1:3" ht="12.75">
      <c r="A141" s="254" t="s">
        <v>88</v>
      </c>
      <c r="B141" s="8" t="s">
        <v>314</v>
      </c>
      <c r="C141" s="132"/>
    </row>
    <row r="142" spans="1:3" ht="12" customHeight="1">
      <c r="A142" s="254" t="s">
        <v>89</v>
      </c>
      <c r="B142" s="8" t="s">
        <v>315</v>
      </c>
      <c r="C142" s="132">
        <v>33302</v>
      </c>
    </row>
    <row r="143" spans="1:3" s="61" customFormat="1" ht="12" customHeight="1">
      <c r="A143" s="254" t="s">
        <v>228</v>
      </c>
      <c r="B143" s="8" t="s">
        <v>561</v>
      </c>
      <c r="C143" s="132"/>
    </row>
    <row r="144" spans="1:3" s="61" customFormat="1" ht="12" customHeight="1">
      <c r="A144" s="254" t="s">
        <v>229</v>
      </c>
      <c r="B144" s="8" t="s">
        <v>524</v>
      </c>
      <c r="C144" s="132"/>
    </row>
    <row r="145" spans="1:3" s="61" customFormat="1" ht="12" customHeight="1" thickBot="1">
      <c r="A145" s="263" t="s">
        <v>230</v>
      </c>
      <c r="B145" s="6" t="s">
        <v>333</v>
      </c>
      <c r="C145" s="132"/>
    </row>
    <row r="146" spans="1:3" s="61" customFormat="1" ht="12" customHeight="1" thickBot="1">
      <c r="A146" s="32" t="s">
        <v>21</v>
      </c>
      <c r="B146" s="84" t="s">
        <v>525</v>
      </c>
      <c r="C146" s="153">
        <f>+C147+C148+C149+C150+C151</f>
        <v>0</v>
      </c>
    </row>
    <row r="147" spans="1:3" s="61" customFormat="1" ht="12" customHeight="1">
      <c r="A147" s="254" t="s">
        <v>90</v>
      </c>
      <c r="B147" s="8" t="s">
        <v>526</v>
      </c>
      <c r="C147" s="132"/>
    </row>
    <row r="148" spans="1:3" s="61" customFormat="1" ht="12" customHeight="1">
      <c r="A148" s="254" t="s">
        <v>91</v>
      </c>
      <c r="B148" s="8" t="s">
        <v>527</v>
      </c>
      <c r="C148" s="132"/>
    </row>
    <row r="149" spans="1:3" s="61" customFormat="1" ht="12" customHeight="1">
      <c r="A149" s="254" t="s">
        <v>240</v>
      </c>
      <c r="B149" s="8" t="s">
        <v>528</v>
      </c>
      <c r="C149" s="132"/>
    </row>
    <row r="150" spans="1:3" ht="12.75" customHeight="1">
      <c r="A150" s="254" t="s">
        <v>241</v>
      </c>
      <c r="B150" s="8" t="s">
        <v>562</v>
      </c>
      <c r="C150" s="132"/>
    </row>
    <row r="151" spans="1:3" ht="12.75" customHeight="1" thickBot="1">
      <c r="A151" s="263" t="s">
        <v>530</v>
      </c>
      <c r="B151" s="6" t="s">
        <v>531</v>
      </c>
      <c r="C151" s="133"/>
    </row>
    <row r="152" spans="1:3" ht="12.75" customHeight="1" thickBot="1">
      <c r="A152" s="496" t="s">
        <v>22</v>
      </c>
      <c r="B152" s="84" t="s">
        <v>532</v>
      </c>
      <c r="C152" s="153"/>
    </row>
    <row r="153" spans="1:3" ht="12" customHeight="1" thickBot="1">
      <c r="A153" s="496" t="s">
        <v>23</v>
      </c>
      <c r="B153" s="84" t="s">
        <v>533</v>
      </c>
      <c r="C153" s="153"/>
    </row>
    <row r="154" spans="1:3" ht="15" customHeight="1" thickBot="1">
      <c r="A154" s="32" t="s">
        <v>24</v>
      </c>
      <c r="B154" s="84" t="s">
        <v>534</v>
      </c>
      <c r="C154" s="248">
        <f>+C129+C133+C140+C146+C152+C153</f>
        <v>33302</v>
      </c>
    </row>
    <row r="155" spans="1:3" ht="13.5" thickBot="1">
      <c r="A155" s="265" t="s">
        <v>25</v>
      </c>
      <c r="B155" s="221" t="s">
        <v>535</v>
      </c>
      <c r="C155" s="248">
        <f>+C128+C154</f>
        <v>1096169</v>
      </c>
    </row>
    <row r="156" ht="15" customHeight="1" thickBot="1"/>
    <row r="157" spans="1:3" ht="14.25" customHeight="1" thickBot="1">
      <c r="A157" s="128" t="s">
        <v>563</v>
      </c>
      <c r="B157" s="129"/>
      <c r="C157" s="82">
        <v>1</v>
      </c>
    </row>
    <row r="158" spans="1:3" ht="13.5" thickBot="1">
      <c r="A158" s="128" t="s">
        <v>162</v>
      </c>
      <c r="B158" s="129"/>
      <c r="C158" s="82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13/2016.(IV.29.)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2016-05-02T08:41:31Z</cp:lastPrinted>
  <dcterms:created xsi:type="dcterms:W3CDTF">1999-10-30T10:30:45Z</dcterms:created>
  <dcterms:modified xsi:type="dcterms:W3CDTF">2016-05-02T08:41:41Z</dcterms:modified>
  <cp:category/>
  <cp:version/>
  <cp:contentType/>
  <cp:contentStatus/>
</cp:coreProperties>
</file>