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85" yWindow="135" windowWidth="16140" windowHeight="9990" activeTab="2"/>
  </bookViews>
  <sheets>
    <sheet name="1_Ktv_merleg" sheetId="5" r:id="rId1"/>
    <sheet name="2_MukFelh_merleg" sheetId="6" r:id="rId2"/>
    <sheet name="3_Bevetelek" sheetId="3" r:id="rId3"/>
    <sheet name="4_Kiadasok" sheetId="4" r:id="rId4"/>
    <sheet name="5_Beruhazasok" sheetId="9" r:id="rId5"/>
    <sheet name="6_AthuzodoKv" sheetId="7" r:id="rId6"/>
  </sheets>
  <definedNames>
    <definedName name="_xlnm.Print_Titles" localSheetId="2">'3_Bevetelek'!$1:$7</definedName>
    <definedName name="_xlnm.Print_Titles" localSheetId="3">'4_Kiadasok'!$1:$7</definedName>
    <definedName name="_xlnm.Print_Area" localSheetId="2">'3_Bevetelek'!$A$1:$H$63</definedName>
    <definedName name="_xlnm.Print_Area" localSheetId="3">'4_Kiadasok'!$A$1:$H$119</definedName>
  </definedNames>
  <calcPr calcId="124519"/>
  <fileRecoveryPr autoRecover="0"/>
</workbook>
</file>

<file path=xl/calcChain.xml><?xml version="1.0" encoding="utf-8"?>
<calcChain xmlns="http://schemas.openxmlformats.org/spreadsheetml/2006/main">
  <c r="M14" i="6"/>
  <c r="M14" i="5"/>
  <c r="F90" i="4"/>
  <c r="D90"/>
  <c r="F11" i="3"/>
  <c r="F31" i="9"/>
  <c r="G26"/>
  <c r="F26"/>
  <c r="G20"/>
  <c r="F20"/>
  <c r="F17"/>
  <c r="G9"/>
  <c r="G17" s="1"/>
  <c r="H31"/>
  <c r="I31"/>
  <c r="G21" l="1"/>
  <c r="G31" s="1"/>
  <c r="F21"/>
  <c r="G12" i="7"/>
  <c r="G13"/>
  <c r="G11"/>
  <c r="H14"/>
  <c r="I14"/>
  <c r="J14"/>
  <c r="K14"/>
  <c r="E14"/>
  <c r="O30" i="6"/>
  <c r="O29"/>
  <c r="O28"/>
  <c r="O27"/>
  <c r="O24"/>
  <c r="O23"/>
  <c r="O25" s="1"/>
  <c r="O26" s="1"/>
  <c r="O22"/>
  <c r="O21"/>
  <c r="O20"/>
  <c r="O16"/>
  <c r="O14"/>
  <c r="O12"/>
  <c r="O11"/>
  <c r="O10"/>
  <c r="O9"/>
  <c r="M30"/>
  <c r="M29"/>
  <c r="M28"/>
  <c r="M27"/>
  <c r="M24"/>
  <c r="M23"/>
  <c r="M22"/>
  <c r="M21"/>
  <c r="M20"/>
  <c r="M17"/>
  <c r="M16"/>
  <c r="M13"/>
  <c r="M12"/>
  <c r="M11"/>
  <c r="M10"/>
  <c r="M9"/>
  <c r="L30"/>
  <c r="L29"/>
  <c r="N29" s="1"/>
  <c r="L28"/>
  <c r="L27"/>
  <c r="N27" s="1"/>
  <c r="L24"/>
  <c r="L23"/>
  <c r="N23" s="1"/>
  <c r="L22"/>
  <c r="L21"/>
  <c r="N21" s="1"/>
  <c r="L20"/>
  <c r="L17"/>
  <c r="N17" s="1"/>
  <c r="L16"/>
  <c r="L13"/>
  <c r="L12"/>
  <c r="L11"/>
  <c r="L10"/>
  <c r="L9"/>
  <c r="K30"/>
  <c r="K29"/>
  <c r="K28"/>
  <c r="K31" s="1"/>
  <c r="K27"/>
  <c r="K24"/>
  <c r="K23"/>
  <c r="K22"/>
  <c r="K21"/>
  <c r="K20"/>
  <c r="K17"/>
  <c r="K16"/>
  <c r="K14"/>
  <c r="K13"/>
  <c r="K18" s="1"/>
  <c r="K19" s="1"/>
  <c r="K12"/>
  <c r="K11"/>
  <c r="N11" s="1"/>
  <c r="K10"/>
  <c r="K9"/>
  <c r="H28"/>
  <c r="H27"/>
  <c r="H23"/>
  <c r="H21"/>
  <c r="H15"/>
  <c r="H14"/>
  <c r="H13"/>
  <c r="H12"/>
  <c r="H10"/>
  <c r="H9"/>
  <c r="F28"/>
  <c r="F27"/>
  <c r="F23"/>
  <c r="F21"/>
  <c r="F15"/>
  <c r="F14"/>
  <c r="F13"/>
  <c r="F12"/>
  <c r="F10"/>
  <c r="E27"/>
  <c r="E23"/>
  <c r="E21"/>
  <c r="E15"/>
  <c r="E14"/>
  <c r="E13"/>
  <c r="E12"/>
  <c r="E10"/>
  <c r="D27"/>
  <c r="D23"/>
  <c r="D21"/>
  <c r="D13"/>
  <c r="D12"/>
  <c r="D10"/>
  <c r="O31"/>
  <c r="O18"/>
  <c r="O19" s="1"/>
  <c r="N13"/>
  <c r="N15"/>
  <c r="N16"/>
  <c r="N20"/>
  <c r="N22"/>
  <c r="N24"/>
  <c r="N28"/>
  <c r="N30"/>
  <c r="M25"/>
  <c r="M26"/>
  <c r="M31"/>
  <c r="K25"/>
  <c r="K26" s="1"/>
  <c r="H11"/>
  <c r="E16"/>
  <c r="F16"/>
  <c r="H16"/>
  <c r="E20"/>
  <c r="F20"/>
  <c r="H20"/>
  <c r="E24"/>
  <c r="E25" s="1"/>
  <c r="F24"/>
  <c r="H24"/>
  <c r="F25"/>
  <c r="H25"/>
  <c r="E29"/>
  <c r="F29"/>
  <c r="H29"/>
  <c r="G10"/>
  <c r="G12"/>
  <c r="G13"/>
  <c r="G14"/>
  <c r="G15"/>
  <c r="G18"/>
  <c r="G19"/>
  <c r="G21"/>
  <c r="G22"/>
  <c r="G23"/>
  <c r="G26"/>
  <c r="G27"/>
  <c r="G28"/>
  <c r="D29"/>
  <c r="D24"/>
  <c r="D25" s="1"/>
  <c r="D20"/>
  <c r="D16"/>
  <c r="O35" i="5"/>
  <c r="M35"/>
  <c r="L35"/>
  <c r="K35"/>
  <c r="O34"/>
  <c r="M34"/>
  <c r="L34"/>
  <c r="N34" s="1"/>
  <c r="K34"/>
  <c r="O33"/>
  <c r="M33"/>
  <c r="L33"/>
  <c r="K33"/>
  <c r="O32"/>
  <c r="M32"/>
  <c r="L32"/>
  <c r="K32"/>
  <c r="L36"/>
  <c r="M36"/>
  <c r="O36"/>
  <c r="K36"/>
  <c r="O23"/>
  <c r="M23"/>
  <c r="L23"/>
  <c r="N23" s="1"/>
  <c r="K23"/>
  <c r="O22"/>
  <c r="M22"/>
  <c r="L22"/>
  <c r="K22"/>
  <c r="O21"/>
  <c r="O24" s="1"/>
  <c r="M21"/>
  <c r="L21"/>
  <c r="L24" s="1"/>
  <c r="K21"/>
  <c r="O20"/>
  <c r="M20"/>
  <c r="L20"/>
  <c r="K20"/>
  <c r="O19"/>
  <c r="M19"/>
  <c r="L19"/>
  <c r="K19"/>
  <c r="M17"/>
  <c r="L17"/>
  <c r="K17"/>
  <c r="O16"/>
  <c r="M16"/>
  <c r="L16"/>
  <c r="K16"/>
  <c r="N16" s="1"/>
  <c r="O14"/>
  <c r="K14"/>
  <c r="O13"/>
  <c r="O18" s="1"/>
  <c r="L13"/>
  <c r="K13"/>
  <c r="N21"/>
  <c r="O12"/>
  <c r="M12"/>
  <c r="L12"/>
  <c r="K12"/>
  <c r="O11"/>
  <c r="M11"/>
  <c r="L11"/>
  <c r="K11"/>
  <c r="N11" s="1"/>
  <c r="O10"/>
  <c r="M10"/>
  <c r="L10"/>
  <c r="K10"/>
  <c r="O9"/>
  <c r="M9"/>
  <c r="L9"/>
  <c r="K9"/>
  <c r="H35"/>
  <c r="F35"/>
  <c r="E35"/>
  <c r="D35"/>
  <c r="H34"/>
  <c r="H36" s="1"/>
  <c r="F34"/>
  <c r="F36" s="1"/>
  <c r="E34"/>
  <c r="E36" s="1"/>
  <c r="D34"/>
  <c r="D36" s="1"/>
  <c r="H30"/>
  <c r="F30"/>
  <c r="E30"/>
  <c r="D30"/>
  <c r="H27"/>
  <c r="F27"/>
  <c r="E27"/>
  <c r="F26"/>
  <c r="H25"/>
  <c r="F25"/>
  <c r="E25"/>
  <c r="D25"/>
  <c r="H24"/>
  <c r="F24"/>
  <c r="E24"/>
  <c r="D24"/>
  <c r="H15"/>
  <c r="H22"/>
  <c r="F22"/>
  <c r="E22"/>
  <c r="D22"/>
  <c r="H21"/>
  <c r="F21"/>
  <c r="E21"/>
  <c r="D21"/>
  <c r="H20"/>
  <c r="F20"/>
  <c r="E20"/>
  <c r="D20"/>
  <c r="H19"/>
  <c r="F19"/>
  <c r="E19"/>
  <c r="D19"/>
  <c r="H18"/>
  <c r="F18"/>
  <c r="E18"/>
  <c r="D18"/>
  <c r="H17"/>
  <c r="F17"/>
  <c r="E17"/>
  <c r="D17"/>
  <c r="H16"/>
  <c r="F16"/>
  <c r="E16"/>
  <c r="D16"/>
  <c r="F15"/>
  <c r="H10"/>
  <c r="H9"/>
  <c r="E15"/>
  <c r="D15"/>
  <c r="F10"/>
  <c r="E10"/>
  <c r="D10"/>
  <c r="N35"/>
  <c r="N33"/>
  <c r="N10"/>
  <c r="N12"/>
  <c r="N15"/>
  <c r="N9"/>
  <c r="M24"/>
  <c r="K24"/>
  <c r="G34"/>
  <c r="G33"/>
  <c r="G29"/>
  <c r="G27"/>
  <c r="G26"/>
  <c r="G25"/>
  <c r="G24"/>
  <c r="G16"/>
  <c r="G17"/>
  <c r="G18"/>
  <c r="G19"/>
  <c r="G20"/>
  <c r="G21"/>
  <c r="G22"/>
  <c r="G15"/>
  <c r="G13"/>
  <c r="G12"/>
  <c r="F31"/>
  <c r="H31"/>
  <c r="D31"/>
  <c r="E28"/>
  <c r="F28"/>
  <c r="H28"/>
  <c r="D28"/>
  <c r="E23"/>
  <c r="F23"/>
  <c r="D23"/>
  <c r="E14"/>
  <c r="F14"/>
  <c r="G14"/>
  <c r="H14"/>
  <c r="D14"/>
  <c r="H11"/>
  <c r="H118" i="4"/>
  <c r="G118"/>
  <c r="E118"/>
  <c r="D118"/>
  <c r="C118"/>
  <c r="F117"/>
  <c r="D117"/>
  <c r="F116"/>
  <c r="D116"/>
  <c r="F115"/>
  <c r="D115"/>
  <c r="F114"/>
  <c r="D114"/>
  <c r="H113"/>
  <c r="G113"/>
  <c r="F113"/>
  <c r="E113"/>
  <c r="D113"/>
  <c r="C113"/>
  <c r="F112"/>
  <c r="D112"/>
  <c r="F111"/>
  <c r="D111"/>
  <c r="F110"/>
  <c r="D110"/>
  <c r="H109"/>
  <c r="G109"/>
  <c r="F109"/>
  <c r="E109"/>
  <c r="D109"/>
  <c r="C109"/>
  <c r="F108"/>
  <c r="D108"/>
  <c r="F107"/>
  <c r="D107"/>
  <c r="F106"/>
  <c r="D106"/>
  <c r="H105"/>
  <c r="G105"/>
  <c r="E105"/>
  <c r="F105" s="1"/>
  <c r="C105"/>
  <c r="F104"/>
  <c r="D104"/>
  <c r="F103"/>
  <c r="D103"/>
  <c r="F102"/>
  <c r="D102"/>
  <c r="F101"/>
  <c r="D101"/>
  <c r="F99"/>
  <c r="D99"/>
  <c r="H98"/>
  <c r="G98"/>
  <c r="E98"/>
  <c r="C98"/>
  <c r="F97"/>
  <c r="D97"/>
  <c r="F96"/>
  <c r="D96"/>
  <c r="F95"/>
  <c r="D95"/>
  <c r="F94"/>
  <c r="D94"/>
  <c r="F93"/>
  <c r="D93"/>
  <c r="H92"/>
  <c r="G92"/>
  <c r="F92" s="1"/>
  <c r="E92"/>
  <c r="C92"/>
  <c r="F91"/>
  <c r="M18" i="6" s="1"/>
  <c r="M19" s="1"/>
  <c r="M32" s="1"/>
  <c r="D91" i="4"/>
  <c r="L14" i="6" s="1"/>
  <c r="L18" s="1"/>
  <c r="L19" s="1"/>
  <c r="F89" i="4"/>
  <c r="D89"/>
  <c r="F88"/>
  <c r="D88"/>
  <c r="F87"/>
  <c r="D87"/>
  <c r="H86"/>
  <c r="G86"/>
  <c r="E86"/>
  <c r="C86"/>
  <c r="D86" s="1"/>
  <c r="F85"/>
  <c r="D85"/>
  <c r="F84"/>
  <c r="D84"/>
  <c r="F83"/>
  <c r="D83"/>
  <c r="F82"/>
  <c r="D82"/>
  <c r="F81"/>
  <c r="D81"/>
  <c r="F80"/>
  <c r="D80"/>
  <c r="F79"/>
  <c r="D79"/>
  <c r="F78"/>
  <c r="D78"/>
  <c r="F77"/>
  <c r="D77"/>
  <c r="H75"/>
  <c r="G75"/>
  <c r="E75"/>
  <c r="C75"/>
  <c r="F74"/>
  <c r="D74"/>
  <c r="F73"/>
  <c r="D73"/>
  <c r="F72"/>
  <c r="D72"/>
  <c r="F71"/>
  <c r="D71"/>
  <c r="F70"/>
  <c r="D70"/>
  <c r="F69"/>
  <c r="D69"/>
  <c r="F68"/>
  <c r="D68"/>
  <c r="F67"/>
  <c r="D67"/>
  <c r="H66"/>
  <c r="G66"/>
  <c r="F66" s="1"/>
  <c r="E66"/>
  <c r="D66" s="1"/>
  <c r="C66"/>
  <c r="F65"/>
  <c r="D65"/>
  <c r="F64"/>
  <c r="D64"/>
  <c r="H62"/>
  <c r="G62"/>
  <c r="E62"/>
  <c r="C62"/>
  <c r="F61"/>
  <c r="D61"/>
  <c r="F60"/>
  <c r="D60"/>
  <c r="F59"/>
  <c r="D59"/>
  <c r="F58"/>
  <c r="D58"/>
  <c r="F57"/>
  <c r="D57"/>
  <c r="H56"/>
  <c r="G56"/>
  <c r="F56" s="1"/>
  <c r="E56"/>
  <c r="C56"/>
  <c r="F55"/>
  <c r="D55"/>
  <c r="F54"/>
  <c r="D54"/>
  <c r="F53"/>
  <c r="D53"/>
  <c r="F52"/>
  <c r="D52"/>
  <c r="F51"/>
  <c r="D51"/>
  <c r="H50"/>
  <c r="G50"/>
  <c r="E50"/>
  <c r="D50"/>
  <c r="C50"/>
  <c r="F49"/>
  <c r="D49"/>
  <c r="F48"/>
  <c r="D48"/>
  <c r="F47"/>
  <c r="D47"/>
  <c r="H46"/>
  <c r="G46"/>
  <c r="F46"/>
  <c r="E46"/>
  <c r="D46"/>
  <c r="C46"/>
  <c r="F45"/>
  <c r="D45"/>
  <c r="F44"/>
  <c r="D44"/>
  <c r="F43"/>
  <c r="D43"/>
  <c r="H41"/>
  <c r="H42" s="1"/>
  <c r="G41"/>
  <c r="E41"/>
  <c r="C41"/>
  <c r="C42" s="1"/>
  <c r="F40"/>
  <c r="D40"/>
  <c r="F39"/>
  <c r="D39"/>
  <c r="F38"/>
  <c r="D38"/>
  <c r="F37"/>
  <c r="D37"/>
  <c r="F36"/>
  <c r="F35"/>
  <c r="H34"/>
  <c r="G34"/>
  <c r="F34" s="1"/>
  <c r="E34"/>
  <c r="C34"/>
  <c r="F33"/>
  <c r="D33"/>
  <c r="F32"/>
  <c r="D32"/>
  <c r="F31"/>
  <c r="D31"/>
  <c r="H30"/>
  <c r="G30"/>
  <c r="F30"/>
  <c r="E30"/>
  <c r="D30"/>
  <c r="C30"/>
  <c r="F29"/>
  <c r="D29"/>
  <c r="F28"/>
  <c r="D28"/>
  <c r="F27"/>
  <c r="D27"/>
  <c r="F26"/>
  <c r="D26"/>
  <c r="H24"/>
  <c r="G24"/>
  <c r="E24"/>
  <c r="F24" s="1"/>
  <c r="C24"/>
  <c r="F23"/>
  <c r="F22"/>
  <c r="F21"/>
  <c r="D21"/>
  <c r="F20"/>
  <c r="D20"/>
  <c r="E19"/>
  <c r="E25" s="1"/>
  <c r="F18"/>
  <c r="D18"/>
  <c r="F17"/>
  <c r="D17"/>
  <c r="F16"/>
  <c r="D16"/>
  <c r="F15"/>
  <c r="D15"/>
  <c r="F14"/>
  <c r="D14"/>
  <c r="F13"/>
  <c r="D13"/>
  <c r="F12"/>
  <c r="D12"/>
  <c r="H11"/>
  <c r="H19" s="1"/>
  <c r="H25" s="1"/>
  <c r="G11"/>
  <c r="G19" s="1"/>
  <c r="C11"/>
  <c r="C19" s="1"/>
  <c r="F8" i="3"/>
  <c r="F9"/>
  <c r="F10"/>
  <c r="F12"/>
  <c r="F13"/>
  <c r="F15"/>
  <c r="F16"/>
  <c r="F17"/>
  <c r="F18"/>
  <c r="F19"/>
  <c r="F22"/>
  <c r="F23"/>
  <c r="F24"/>
  <c r="F25"/>
  <c r="F27"/>
  <c r="F28"/>
  <c r="F29"/>
  <c r="F31"/>
  <c r="F32"/>
  <c r="F33"/>
  <c r="F35"/>
  <c r="F37"/>
  <c r="F38"/>
  <c r="F39"/>
  <c r="F40"/>
  <c r="F41"/>
  <c r="F42"/>
  <c r="F43"/>
  <c r="F44"/>
  <c r="F45"/>
  <c r="F46"/>
  <c r="F48"/>
  <c r="F49"/>
  <c r="F50"/>
  <c r="F52"/>
  <c r="F53"/>
  <c r="F55"/>
  <c r="F56"/>
  <c r="F57"/>
  <c r="F58"/>
  <c r="F60"/>
  <c r="F61"/>
  <c r="D8"/>
  <c r="D9"/>
  <c r="D10"/>
  <c r="D12"/>
  <c r="D13"/>
  <c r="D15"/>
  <c r="D16"/>
  <c r="D17"/>
  <c r="D18"/>
  <c r="D19"/>
  <c r="D22"/>
  <c r="D23"/>
  <c r="D24"/>
  <c r="D25"/>
  <c r="D27"/>
  <c r="D28"/>
  <c r="D29"/>
  <c r="D31"/>
  <c r="D32"/>
  <c r="D33"/>
  <c r="D35"/>
  <c r="D37"/>
  <c r="D38"/>
  <c r="D39"/>
  <c r="D40"/>
  <c r="D41"/>
  <c r="D42"/>
  <c r="D43"/>
  <c r="D44"/>
  <c r="D45"/>
  <c r="D46"/>
  <c r="D48"/>
  <c r="D49"/>
  <c r="D50"/>
  <c r="D52"/>
  <c r="D53"/>
  <c r="D55"/>
  <c r="D56"/>
  <c r="D57"/>
  <c r="D58"/>
  <c r="D60"/>
  <c r="D61"/>
  <c r="E62"/>
  <c r="G62"/>
  <c r="F62" s="1"/>
  <c r="H62"/>
  <c r="E59"/>
  <c r="G59"/>
  <c r="H59"/>
  <c r="E54"/>
  <c r="G54"/>
  <c r="F54" s="1"/>
  <c r="H54"/>
  <c r="E51"/>
  <c r="G51"/>
  <c r="H51"/>
  <c r="C62"/>
  <c r="C59"/>
  <c r="C54"/>
  <c r="C51"/>
  <c r="E47"/>
  <c r="G47"/>
  <c r="F47" s="1"/>
  <c r="H47"/>
  <c r="C47"/>
  <c r="E34"/>
  <c r="G34"/>
  <c r="F34" s="1"/>
  <c r="H34"/>
  <c r="C34"/>
  <c r="E30"/>
  <c r="G30"/>
  <c r="F30" s="1"/>
  <c r="H30"/>
  <c r="C30"/>
  <c r="E26"/>
  <c r="G26"/>
  <c r="F26" s="1"/>
  <c r="H26"/>
  <c r="C26"/>
  <c r="E20"/>
  <c r="G20"/>
  <c r="F20" s="1"/>
  <c r="H20"/>
  <c r="C20"/>
  <c r="E14"/>
  <c r="G14"/>
  <c r="F14" s="1"/>
  <c r="F9" i="6" s="1"/>
  <c r="F11" s="1"/>
  <c r="H14" i="3"/>
  <c r="C14"/>
  <c r="D9" i="6" s="1"/>
  <c r="M18" i="5" l="1"/>
  <c r="N18" s="1"/>
  <c r="L14"/>
  <c r="L31" i="6"/>
  <c r="L32" s="1"/>
  <c r="L25"/>
  <c r="L26" s="1"/>
  <c r="N10"/>
  <c r="N12"/>
  <c r="N14"/>
  <c r="F9" i="5"/>
  <c r="F11" s="1"/>
  <c r="D11" i="6"/>
  <c r="D17" s="1"/>
  <c r="D9" i="5"/>
  <c r="G36"/>
  <c r="G14" i="7"/>
  <c r="H17" i="6"/>
  <c r="N9"/>
  <c r="O32"/>
  <c r="N31"/>
  <c r="K32"/>
  <c r="N25"/>
  <c r="N26" s="1"/>
  <c r="N18"/>
  <c r="H30"/>
  <c r="F17"/>
  <c r="F30" s="1"/>
  <c r="G29"/>
  <c r="G24"/>
  <c r="D30"/>
  <c r="G20"/>
  <c r="G25" s="1"/>
  <c r="G16"/>
  <c r="M30" i="5"/>
  <c r="M37" s="1"/>
  <c r="O30"/>
  <c r="K30"/>
  <c r="K37" s="1"/>
  <c r="F32"/>
  <c r="F37" s="1"/>
  <c r="N32"/>
  <c r="K18"/>
  <c r="N36"/>
  <c r="N22"/>
  <c r="N24" s="1"/>
  <c r="N20"/>
  <c r="N19"/>
  <c r="N17"/>
  <c r="L18"/>
  <c r="O37"/>
  <c r="N13"/>
  <c r="H23"/>
  <c r="H32" s="1"/>
  <c r="H37" s="1"/>
  <c r="G10"/>
  <c r="G35"/>
  <c r="G30"/>
  <c r="E31"/>
  <c r="G28"/>
  <c r="G23"/>
  <c r="D11"/>
  <c r="G31"/>
  <c r="D56" i="4"/>
  <c r="E42"/>
  <c r="C63"/>
  <c r="G63"/>
  <c r="G76" s="1"/>
  <c r="C100"/>
  <c r="G100"/>
  <c r="D105"/>
  <c r="F11"/>
  <c r="D24"/>
  <c r="D34"/>
  <c r="D41"/>
  <c r="G42"/>
  <c r="F50"/>
  <c r="E63"/>
  <c r="E76" s="1"/>
  <c r="H63"/>
  <c r="F86"/>
  <c r="D92"/>
  <c r="E100"/>
  <c r="H100"/>
  <c r="F59" i="3"/>
  <c r="C36"/>
  <c r="D51"/>
  <c r="D59"/>
  <c r="D14"/>
  <c r="D20"/>
  <c r="D26"/>
  <c r="D30"/>
  <c r="H36"/>
  <c r="D34"/>
  <c r="D47"/>
  <c r="F51"/>
  <c r="D54"/>
  <c r="D62"/>
  <c r="C25" i="4"/>
  <c r="D19"/>
  <c r="G25"/>
  <c r="F25" s="1"/>
  <c r="F19"/>
  <c r="D25"/>
  <c r="D42"/>
  <c r="C76"/>
  <c r="C119"/>
  <c r="F42"/>
  <c r="D63"/>
  <c r="H76"/>
  <c r="H119" s="1"/>
  <c r="D100"/>
  <c r="F41"/>
  <c r="D62"/>
  <c r="F62"/>
  <c r="D75"/>
  <c r="F75"/>
  <c r="D98"/>
  <c r="F98"/>
  <c r="F118"/>
  <c r="D11"/>
  <c r="G36" i="3"/>
  <c r="E36"/>
  <c r="D36" s="1"/>
  <c r="H21"/>
  <c r="H63" s="1"/>
  <c r="E21"/>
  <c r="C21"/>
  <c r="C63" s="1"/>
  <c r="G21"/>
  <c r="F21" s="1"/>
  <c r="N14" i="5" l="1"/>
  <c r="G119" i="4"/>
  <c r="E9" i="6"/>
  <c r="E9" i="5"/>
  <c r="E11" s="1"/>
  <c r="N30"/>
  <c r="N37" s="1"/>
  <c r="N19" i="6"/>
  <c r="N32" s="1"/>
  <c r="L30" i="5"/>
  <c r="L37" s="1"/>
  <c r="E32"/>
  <c r="E37" s="1"/>
  <c r="D32"/>
  <c r="D37" s="1"/>
  <c r="F100" i="4"/>
  <c r="F63"/>
  <c r="D76"/>
  <c r="F36" i="3"/>
  <c r="E119" i="4"/>
  <c r="D119" s="1"/>
  <c r="F76"/>
  <c r="D21" i="3"/>
  <c r="E63"/>
  <c r="D63" s="1"/>
  <c r="G63"/>
  <c r="E11" i="6" l="1"/>
  <c r="E17" s="1"/>
  <c r="E30" s="1"/>
  <c r="G9"/>
  <c r="G11" s="1"/>
  <c r="G17" s="1"/>
  <c r="G30" s="1"/>
  <c r="G9" i="5"/>
  <c r="G11" s="1"/>
  <c r="G32" s="1"/>
  <c r="G37" s="1"/>
  <c r="F119" i="4"/>
  <c r="F63" i="3"/>
</calcChain>
</file>

<file path=xl/sharedStrings.xml><?xml version="1.0" encoding="utf-8"?>
<sst xmlns="http://schemas.openxmlformats.org/spreadsheetml/2006/main" count="599" uniqueCount="464">
  <si>
    <t>Dunasziget Község Önkormányzata</t>
  </si>
  <si>
    <t>Főkönyvi szám név</t>
  </si>
  <si>
    <t>Teljesítés</t>
  </si>
  <si>
    <t xml:space="preserve">Törvény szerinti illetmények, munkabérek </t>
  </si>
  <si>
    <t>05110111</t>
  </si>
  <si>
    <t>Köztisztviselők,közalkalmazottak bére  (technikai)</t>
  </si>
  <si>
    <t>051101141</t>
  </si>
  <si>
    <t>Közfoglalkoztatottak bére  (technikai)</t>
  </si>
  <si>
    <t>05110131</t>
  </si>
  <si>
    <t>MT alapján teljes, részmunkaidős bére  (technikai)</t>
  </si>
  <si>
    <t>0511031</t>
  </si>
  <si>
    <t xml:space="preserve">Céljuttatás, projektprémium </t>
  </si>
  <si>
    <t>0511041</t>
  </si>
  <si>
    <t xml:space="preserve">Készenléti, ügyeleti, helyettesítési díj, túlóra, túlszolgálat </t>
  </si>
  <si>
    <t>0511071</t>
  </si>
  <si>
    <t xml:space="preserve">Béren kívüli juttatások </t>
  </si>
  <si>
    <t>0511091</t>
  </si>
  <si>
    <t xml:space="preserve">Közlekedési költségtérítés </t>
  </si>
  <si>
    <t>0511101</t>
  </si>
  <si>
    <t xml:space="preserve">Egyéb költségtérítések </t>
  </si>
  <si>
    <t>0511111</t>
  </si>
  <si>
    <t xml:space="preserve">Lakhatási támogatások </t>
  </si>
  <si>
    <t>0511131</t>
  </si>
  <si>
    <t xml:space="preserve">Foglalkoztatottak egyéb személyi juttatásai </t>
  </si>
  <si>
    <t>051211</t>
  </si>
  <si>
    <t xml:space="preserve">Választott tisztségviselők juttatásai </t>
  </si>
  <si>
    <t>051221</t>
  </si>
  <si>
    <t xml:space="preserve">Munkavégzésre irányuló egyéb jogviszonyban nem saját foglalkoztatottnak fizetett juttatások </t>
  </si>
  <si>
    <t>051231</t>
  </si>
  <si>
    <t xml:space="preserve">Egyéb külső személyi juttatások </t>
  </si>
  <si>
    <t>0512361</t>
  </si>
  <si>
    <t>Reprezentáció, üzleti ajándék  (technikai)</t>
  </si>
  <si>
    <t>05211</t>
  </si>
  <si>
    <t>Szociális hozzájárulási adó</t>
  </si>
  <si>
    <t>05241</t>
  </si>
  <si>
    <t>Egészségügyi hozzájárulás</t>
  </si>
  <si>
    <t>05251</t>
  </si>
  <si>
    <t>Táppénz hozzájárulás</t>
  </si>
  <si>
    <t>05271</t>
  </si>
  <si>
    <t>Személyi jövedelemadó</t>
  </si>
  <si>
    <t>053111</t>
  </si>
  <si>
    <t xml:space="preserve">Szakmai anyagok beszerzése </t>
  </si>
  <si>
    <t>0531111</t>
  </si>
  <si>
    <t>Gyógyszer  (technikai)</t>
  </si>
  <si>
    <t>0531121</t>
  </si>
  <si>
    <t>Könyv, folyóirat  (technikai)</t>
  </si>
  <si>
    <t>053121</t>
  </si>
  <si>
    <t xml:space="preserve">Üzemeltetési anyagok beszerzése </t>
  </si>
  <si>
    <t>05312171</t>
  </si>
  <si>
    <t>tisztítószer  (technikai)</t>
  </si>
  <si>
    <t>0531221</t>
  </si>
  <si>
    <t>Irodaszer, nyomtatvány  (technikai)</t>
  </si>
  <si>
    <t>0531231</t>
  </si>
  <si>
    <t>Hajtó és kenőanyag  (technikai)</t>
  </si>
  <si>
    <t>0531241</t>
  </si>
  <si>
    <t>Munka és védőruha  (technikai)</t>
  </si>
  <si>
    <t>0531261</t>
  </si>
  <si>
    <t>Midazok, amelyek nem számolhatóak el szakmai anyagnak  (technikai)</t>
  </si>
  <si>
    <t>053211</t>
  </si>
  <si>
    <t xml:space="preserve">Informatikai szolgáltatások igénybevétele </t>
  </si>
  <si>
    <t>053221</t>
  </si>
  <si>
    <t xml:space="preserve">Egyéb kommunikációs szolgáltatások </t>
  </si>
  <si>
    <t>0532211</t>
  </si>
  <si>
    <t>Telefon, telefax, telex, mobíl díj  (technikai)</t>
  </si>
  <si>
    <t>0533111</t>
  </si>
  <si>
    <t>Villamos energia  (technikai)</t>
  </si>
  <si>
    <t>0533121</t>
  </si>
  <si>
    <t>Gázdíj  (technikai)</t>
  </si>
  <si>
    <t>0533131</t>
  </si>
  <si>
    <t>Víz- és csatornadíj  (technikai)</t>
  </si>
  <si>
    <t>053321</t>
  </si>
  <si>
    <t xml:space="preserve">Vásárolt élelmezés </t>
  </si>
  <si>
    <t>053331</t>
  </si>
  <si>
    <t xml:space="preserve">Bérleti és lízing díjak </t>
  </si>
  <si>
    <t>053341</t>
  </si>
  <si>
    <t xml:space="preserve">Karbantartási, kisjavítási szolgáltatások </t>
  </si>
  <si>
    <t>0533511</t>
  </si>
  <si>
    <t>Közvetített szolgáltatások  ÁH belül</t>
  </si>
  <si>
    <t>0533521</t>
  </si>
  <si>
    <t>Közvetített szolgáltatások ÁH kívül  (technikai)</t>
  </si>
  <si>
    <t>053361</t>
  </si>
  <si>
    <t xml:space="preserve">Szakmai tevékenységet segítő szolgáltatások </t>
  </si>
  <si>
    <t>053371</t>
  </si>
  <si>
    <t xml:space="preserve">Egyéb szolgáltatások </t>
  </si>
  <si>
    <t>0533711</t>
  </si>
  <si>
    <t>Postaköltség  (technikai)</t>
  </si>
  <si>
    <t>0533741</t>
  </si>
  <si>
    <t>Szállítás  (technikai)</t>
  </si>
  <si>
    <t>05337911</t>
  </si>
  <si>
    <t>Más egyéb szolgáltatások falunap  (technikai)</t>
  </si>
  <si>
    <t>053411</t>
  </si>
  <si>
    <t xml:space="preserve">Kiküldetések kiadásai </t>
  </si>
  <si>
    <t>053421</t>
  </si>
  <si>
    <t xml:space="preserve">Reklám- és propagandakiadások </t>
  </si>
  <si>
    <t>053511</t>
  </si>
  <si>
    <t xml:space="preserve">Működési célú előzetesen felszámított általános forgalmi adó </t>
  </si>
  <si>
    <t>053521</t>
  </si>
  <si>
    <t xml:space="preserve">Fizetendő általános forgalmi adó </t>
  </si>
  <si>
    <t>053531</t>
  </si>
  <si>
    <t xml:space="preserve">Kamatkiadások </t>
  </si>
  <si>
    <t>053541</t>
  </si>
  <si>
    <t xml:space="preserve">Egyéb pénzügyi műveletek kiadásai </t>
  </si>
  <si>
    <t>0535411</t>
  </si>
  <si>
    <t>Valuta, deviza eszközök realizált árfolyamvesztesége</t>
  </si>
  <si>
    <t>053551</t>
  </si>
  <si>
    <t xml:space="preserve">Egyéb dologi kiadások </t>
  </si>
  <si>
    <t>0535531</t>
  </si>
  <si>
    <t>1 és 2 forintos érmék kerekítési különbözete  (technikai)</t>
  </si>
  <si>
    <t>0535571</t>
  </si>
  <si>
    <t>Más rovaton nem szerepeltethető dologi jellegű kiadások  (technikai)</t>
  </si>
  <si>
    <t>054411</t>
  </si>
  <si>
    <t>Helyi megállapítású ápolási díj (SZoc.tv.43§/B)  (technikai)</t>
  </si>
  <si>
    <t>054421</t>
  </si>
  <si>
    <t>Helyi megállapítású közgyógyellátás (Szoc.tv.50§ 3-as bek)  (technikai)</t>
  </si>
  <si>
    <t>054491</t>
  </si>
  <si>
    <t>Egészségügyi szolgáltatási jogosultságra való jogosultság szociális rászorultság alapján [Szoctv. 54. §-a]</t>
  </si>
  <si>
    <t>054721</t>
  </si>
  <si>
    <t>Intézményi ellátottak pénzbeli juttatásai OKTATÁSBAN RÉSZTVEVŐK PÉNZBELI JUTTATÁSAI</t>
  </si>
  <si>
    <t>0548241</t>
  </si>
  <si>
    <t>Természetben nyújtott önkormányzati segély [Szoctv. 47. § (1) bekezdés c) pontja],  (technikai)</t>
  </si>
  <si>
    <t>0548251</t>
  </si>
  <si>
    <t>Települési támogatás [Szoctv. 45.§]  (technikai)</t>
  </si>
  <si>
    <t>054851</t>
  </si>
  <si>
    <t>Önkormányzati segély [Szoctv. 45.§]  (technikai)</t>
  </si>
  <si>
    <t>054861</t>
  </si>
  <si>
    <t>Temetési segély [Szoctv. 46. §]  (technikai)</t>
  </si>
  <si>
    <t>054891</t>
  </si>
  <si>
    <t>Önkormányzat által saját hatáskörben (nem szociális és gyermekvédelmi előírások alapján) adott természetbeni ellátás  (technikai)</t>
  </si>
  <si>
    <t>0550231</t>
  </si>
  <si>
    <t xml:space="preserve">Egyéb elvonások, befizetések  </t>
  </si>
  <si>
    <t>05506071</t>
  </si>
  <si>
    <t>Egyéb működési célú támogatások államháztartáson belülre-helyi önkormányzatok és költségvetési szerveik</t>
  </si>
  <si>
    <t>05506081</t>
  </si>
  <si>
    <t>Egyéb működési célú támogatások államháztartáson belülre-társulások és költségvetési szerveik</t>
  </si>
  <si>
    <t>055061</t>
  </si>
  <si>
    <t xml:space="preserve">Egyéb működési célú támogatások államháztartáson belülre </t>
  </si>
  <si>
    <t>05512011</t>
  </si>
  <si>
    <t>Egyéb működési célú támogatások államháztartáson kívülre-egyházi jogi személyek</t>
  </si>
  <si>
    <t>05512021</t>
  </si>
  <si>
    <t>Egyéb működési célú támogatások államháztartáson kívülre-nonprofit gazdasági társaságok</t>
  </si>
  <si>
    <t>05512031</t>
  </si>
  <si>
    <t>Egyéb működési célú támogatások államháztartáson kívülre-egyéb civil szervezetek,</t>
  </si>
  <si>
    <t>05512081</t>
  </si>
  <si>
    <t>Egyéb működési célú támogatások államháztartáson kívülre-egyéb vállalkozások</t>
  </si>
  <si>
    <t>055121</t>
  </si>
  <si>
    <t xml:space="preserve">Egyéb működési célú támogatások államháztartáson kívülre </t>
  </si>
  <si>
    <t>055131</t>
  </si>
  <si>
    <t xml:space="preserve">Tartalékok </t>
  </si>
  <si>
    <t>05611</t>
  </si>
  <si>
    <t xml:space="preserve">Immateriális javak beszerzése, létesítése </t>
  </si>
  <si>
    <t>05621</t>
  </si>
  <si>
    <t xml:space="preserve">Ingatlanok beszerzése, létesítése </t>
  </si>
  <si>
    <t>05641</t>
  </si>
  <si>
    <t xml:space="preserve">Egyéb tárgyi eszközök beszerzése, létesítése </t>
  </si>
  <si>
    <t>05671</t>
  </si>
  <si>
    <t xml:space="preserve">Beruházási célú előzetesen felszámított általános forgalmi adó </t>
  </si>
  <si>
    <t>05711</t>
  </si>
  <si>
    <t xml:space="preserve">Ingatlanok felújítása </t>
  </si>
  <si>
    <t>057311</t>
  </si>
  <si>
    <t>Egyéb tárgyi eszközök felújítása árkok vízelvezetés  (technikai)</t>
  </si>
  <si>
    <t>05741</t>
  </si>
  <si>
    <t xml:space="preserve">Felújítási célú előzetesen felszámított általános forgalmi adó </t>
  </si>
  <si>
    <t>0584081</t>
  </si>
  <si>
    <t>Egyéb felhalmozási célú támogatások államháztartáson belülre-társulások és költségvetési szerveik</t>
  </si>
  <si>
    <t>0589031</t>
  </si>
  <si>
    <t>Egyéb felhalmozási célú támogatások államháztartáson kívülre-egyéb civil szervezetek,</t>
  </si>
  <si>
    <t>0589041</t>
  </si>
  <si>
    <t>Egyéb felhalmozási célú támogatások államháztartáson kívülre-háztartások</t>
  </si>
  <si>
    <t>0591111</t>
  </si>
  <si>
    <t xml:space="preserve">Hosszú lejáratú hitelek, kölcsönök törlesztése pénzügyi vállalkozásnak  </t>
  </si>
  <si>
    <t>0591131</t>
  </si>
  <si>
    <t xml:space="preserve">Rövid lejáratú hitelek, kölcsönök törlesztése pénzügyi vállalkozásnak  </t>
  </si>
  <si>
    <t>059141</t>
  </si>
  <si>
    <t xml:space="preserve">Államháztartáson belüli megelőlegezések visszafizetése </t>
  </si>
  <si>
    <t>059171</t>
  </si>
  <si>
    <t xml:space="preserve">Pénzügyi lízing kiadásai </t>
  </si>
  <si>
    <t>091111</t>
  </si>
  <si>
    <t xml:space="preserve">Helyi önkormányzatok működésének általános támogatása </t>
  </si>
  <si>
    <t>091131</t>
  </si>
  <si>
    <t xml:space="preserve">Települési önkormányzatok szociális, gyermekjóléti és gyermekétkeztetési feladatainak támogatása </t>
  </si>
  <si>
    <t>091141</t>
  </si>
  <si>
    <t xml:space="preserve">Települési önkormányzatok kulturális feladatainak támogatása </t>
  </si>
  <si>
    <t>091151</t>
  </si>
  <si>
    <t xml:space="preserve">Működési célú költségvetési támogatások és kiegészítő támogatások  </t>
  </si>
  <si>
    <t>091161</t>
  </si>
  <si>
    <t xml:space="preserve">Elszámolásból származó bevételek  </t>
  </si>
  <si>
    <t>0916021</t>
  </si>
  <si>
    <t>Egyéb működési célú támogatások bevételei államháztartáson belülről-központi kezelésű előirányzatok</t>
  </si>
  <si>
    <t>0916041</t>
  </si>
  <si>
    <t>Egyéb működési célú támogatások bevételei államháztartáson belülről-egyéb fejezeti kezelésű előirányzatok</t>
  </si>
  <si>
    <t>0916051</t>
  </si>
  <si>
    <t>Egyéb működési célú támogatások bevételei államháztartáson belülről-társadalombiztosítás pénzügyi alapjai,</t>
  </si>
  <si>
    <t>0916061</t>
  </si>
  <si>
    <t>Egyéb működési célú támogatások bevételei államháztartáson belülről-elkülönített állami pénzalapok</t>
  </si>
  <si>
    <t>09161</t>
  </si>
  <si>
    <t xml:space="preserve">Egyéb működési célú támogatások bevételei államháztartáson belülről </t>
  </si>
  <si>
    <t>093411</t>
  </si>
  <si>
    <t>Építményadó</t>
  </si>
  <si>
    <t>093421</t>
  </si>
  <si>
    <t>Épület után fizetett idegenforgalmi adó</t>
  </si>
  <si>
    <t>093431</t>
  </si>
  <si>
    <t>Magánszemélyek kommunális adója</t>
  </si>
  <si>
    <t>093441</t>
  </si>
  <si>
    <t>Telekadó</t>
  </si>
  <si>
    <t>09351071</t>
  </si>
  <si>
    <t>Állandó jelleggel végzett iparűzési tevékenység után fizetett helyi adó</t>
  </si>
  <si>
    <t>0935411</t>
  </si>
  <si>
    <t>Belföldi gépjárművek adójának  a helyi önkormányzatot megillető része</t>
  </si>
  <si>
    <t>09355011</t>
  </si>
  <si>
    <t>Tartózkodás után fizetett idegenforgalmi adó</t>
  </si>
  <si>
    <t>09355091</t>
  </si>
  <si>
    <t>Bérfőzési szeszadó  (technikai)</t>
  </si>
  <si>
    <t>0936031</t>
  </si>
  <si>
    <t>Igazgatási szolgáltatási díj</t>
  </si>
  <si>
    <t>09361</t>
  </si>
  <si>
    <t xml:space="preserve">Egyéb közhatalmi bevételek </t>
  </si>
  <si>
    <t>0936121</t>
  </si>
  <si>
    <t>Egyéb bírság</t>
  </si>
  <si>
    <t>094021</t>
  </si>
  <si>
    <t xml:space="preserve">Szolgáltatások ellenértéke </t>
  </si>
  <si>
    <t>0940211</t>
  </si>
  <si>
    <t>Tárgyi eszközök bérbeadásából származó bevétel</t>
  </si>
  <si>
    <t>094031</t>
  </si>
  <si>
    <t xml:space="preserve">Közvetített szolgáltatások ellenértéke </t>
  </si>
  <si>
    <t>094041</t>
  </si>
  <si>
    <t xml:space="preserve">Tulajdonosi bevételek </t>
  </si>
  <si>
    <t>094051</t>
  </si>
  <si>
    <t xml:space="preserve">Ellátási díjak </t>
  </si>
  <si>
    <t>094061</t>
  </si>
  <si>
    <t xml:space="preserve">Kiszámlázott általános forgalmi adó </t>
  </si>
  <si>
    <t>094071</t>
  </si>
  <si>
    <t xml:space="preserve">Általános forgalmi adó visszatérítése </t>
  </si>
  <si>
    <t>0940821</t>
  </si>
  <si>
    <t xml:space="preserve">Egyéb kapott (járó) kamatok és kamatjellegű bevételek </t>
  </si>
  <si>
    <t>094111</t>
  </si>
  <si>
    <t xml:space="preserve">Egyéb működési bevételek </t>
  </si>
  <si>
    <t>0941141</t>
  </si>
  <si>
    <t>1 és 2 forintos érmék forgalomból történő kivonása miatti kerekítési különbözet  (technikai)</t>
  </si>
  <si>
    <t>09521</t>
  </si>
  <si>
    <t xml:space="preserve">Ingatlanok értékesítése </t>
  </si>
  <si>
    <t>095211</t>
  </si>
  <si>
    <t>Ingatlan értékesítés  (technikai)</t>
  </si>
  <si>
    <t>09531</t>
  </si>
  <si>
    <t xml:space="preserve">Egyéb tárgyi eszközök értékesítése </t>
  </si>
  <si>
    <t>0964031</t>
  </si>
  <si>
    <t>Működési célú visszatérítendő támogatások, kölcsönök visszatérülése államháztartáson kívülről-egyéb civil szervezetek,  (technikai)</t>
  </si>
  <si>
    <t>0964041</t>
  </si>
  <si>
    <t>Működési célú visszatérítendő támogatások, kölcsönök visszatérülése államháztartáson kívülről-háztartások</t>
  </si>
  <si>
    <t>0975031</t>
  </si>
  <si>
    <t>Egyéb felhalmozási célú átvett pénzeszközök-egyéb civil szervezetek,</t>
  </si>
  <si>
    <t>0975041</t>
  </si>
  <si>
    <t>Egyéb felhalmozási célú átvett pénzeszközök-háztartások</t>
  </si>
  <si>
    <t>0975081</t>
  </si>
  <si>
    <t>Egyéb felhalmozási célú átvett pénzeszközök-egyéb vállalkozások</t>
  </si>
  <si>
    <t>09751</t>
  </si>
  <si>
    <t xml:space="preserve">Egyéb felhalmozási célú átvett pénzeszközök </t>
  </si>
  <si>
    <t>0981311</t>
  </si>
  <si>
    <t xml:space="preserve">Előző év költségvetési maradványának igénybevétele </t>
  </si>
  <si>
    <t>098141</t>
  </si>
  <si>
    <t xml:space="preserve">Államháztartáson belüli megelőlegezések </t>
  </si>
  <si>
    <t>Eredeti</t>
  </si>
  <si>
    <t>Mód1 Ei</t>
  </si>
  <si>
    <t>051001</t>
  </si>
  <si>
    <t>05311 Szakmai anyagok Összesen</t>
  </si>
  <si>
    <t>05312 Üzemeltetési anyagok összesen</t>
  </si>
  <si>
    <t>05331 Közműdíjak összesen</t>
  </si>
  <si>
    <t>0511 Foglalkoztatottak szem. jutt. Összesen</t>
  </si>
  <si>
    <t>0512 Külső szem. jutt. Összesen</t>
  </si>
  <si>
    <t>0531 Készletbeszerzés Összesen</t>
  </si>
  <si>
    <t>0532 Kommunikációs szolg. Összesen</t>
  </si>
  <si>
    <t>0533 Szolgáltatási Kiadások Összesen</t>
  </si>
  <si>
    <t>05337 Egyéb szolg (Zöldterület,posta,hulladék,Falunap)</t>
  </si>
  <si>
    <t>0534 Kiküldetés, reklámkiadások Összesen</t>
  </si>
  <si>
    <t>0535 Különféle befizetések és egyéb dologi kiadások</t>
  </si>
  <si>
    <t>053 DOLOGI KIADÁSOK ÖSSZESEN</t>
  </si>
  <si>
    <t>051 SZEMÉLYI JUTTATÁSOK ÖSSZESEN</t>
  </si>
  <si>
    <t>052 MUNKAADÓKAT TERHELŐ JÁRULÉKOK, ADÓK ÖSSZ.</t>
  </si>
  <si>
    <t>054 Ellátottak juttatásai Összesen</t>
  </si>
  <si>
    <t>05506 Egyéb műk célú pe átadás ÁH belülre</t>
  </si>
  <si>
    <t>05512 Egyéb műk célú pe átadás ÁH kívülre</t>
  </si>
  <si>
    <t>055 Egyéb műk célú kiadások Összesen</t>
  </si>
  <si>
    <t>056 Beruházások</t>
  </si>
  <si>
    <t>057 Felújítások</t>
  </si>
  <si>
    <t>058 Egyéb felhalmozási kiadások</t>
  </si>
  <si>
    <t>059 Finanszírozások</t>
  </si>
  <si>
    <t>05 KIADÁSOK ÖSSZESEN</t>
  </si>
  <si>
    <t>0911 Önkormányzatok működési támogatása</t>
  </si>
  <si>
    <t>0916 Egyéb műk célú támogatások</t>
  </si>
  <si>
    <t>091 MŰKÖDÉSI CÉLÚ TÁMOGATÁSOK ÖSSZESEN</t>
  </si>
  <si>
    <t>0934 Vagyoni típusu adók</t>
  </si>
  <si>
    <t>0935 Értékesítési és forgalmi adók</t>
  </si>
  <si>
    <t>0936 Egyéb adók (bírság, pótlék, ig.szolg.díj)</t>
  </si>
  <si>
    <t>093 KÖZHATALMI BEVÉTELEK</t>
  </si>
  <si>
    <t>094 MŰKÖDÉSI BEVÉTELEK</t>
  </si>
  <si>
    <t>095 Felhalmozási bevételek</t>
  </si>
  <si>
    <t>097 Felhalmozási pe átvétele ÁH küvül</t>
  </si>
  <si>
    <t>096 Műk célú átvett pénzeszközök ÁH kivüli visszatérülése</t>
  </si>
  <si>
    <t>098 Egyéb bevételek</t>
  </si>
  <si>
    <t>09 BEVÉTELEK ÖSSZESEN</t>
  </si>
  <si>
    <t>Mód1</t>
  </si>
  <si>
    <t>Mód2</t>
  </si>
  <si>
    <t>Mód2 Ei=VKv</t>
  </si>
  <si>
    <t>Fk-i szám</t>
  </si>
  <si>
    <t>2016. évi bevételek</t>
  </si>
  <si>
    <t>adatok forintban</t>
  </si>
  <si>
    <t>2016. évi kiadások</t>
  </si>
  <si>
    <t>053351 Közvetített szolgáltatások</t>
  </si>
  <si>
    <t>053351</t>
  </si>
  <si>
    <t>Módosított</t>
  </si>
  <si>
    <t>B11</t>
  </si>
  <si>
    <t>B16</t>
  </si>
  <si>
    <t>BEVÉTELEK</t>
  </si>
  <si>
    <t>2016. évi előirányzatok</t>
  </si>
  <si>
    <t>KIADÁSOK</t>
  </si>
  <si>
    <t xml:space="preserve">Mód. I. </t>
  </si>
  <si>
    <t xml:space="preserve">Mód. II. </t>
  </si>
  <si>
    <t>Önkormányzatok működési támogatása</t>
  </si>
  <si>
    <t>K1</t>
  </si>
  <si>
    <t>Személyi juttatások</t>
  </si>
  <si>
    <t>Működési célú átvét ÁH- n belülről</t>
  </si>
  <si>
    <t>K2</t>
  </si>
  <si>
    <t>Munkaadókat terhelő járulék</t>
  </si>
  <si>
    <t>B1</t>
  </si>
  <si>
    <t>Működési bevételek ÁH-n belülről</t>
  </si>
  <si>
    <t>K3</t>
  </si>
  <si>
    <t>Dologi kiadás</t>
  </si>
  <si>
    <t>B21</t>
  </si>
  <si>
    <t>Ónkormányzatok felhalmozási támogatása</t>
  </si>
  <si>
    <t>K4</t>
  </si>
  <si>
    <t>Ellátottak juttatása</t>
  </si>
  <si>
    <t>B25</t>
  </si>
  <si>
    <t>Felhalmozási célú átvét ÁH-n belülről</t>
  </si>
  <si>
    <t>K506</t>
  </si>
  <si>
    <t>Működési célú pénzeszköz átadás ÁH-n belülre</t>
  </si>
  <si>
    <t>B2</t>
  </si>
  <si>
    <t>Felhalmozási bevételek ÁH-n belülről</t>
  </si>
  <si>
    <t>K508</t>
  </si>
  <si>
    <t>Működési kölcsönnyújtás ÁH-n kívülre</t>
  </si>
  <si>
    <t>B31</t>
  </si>
  <si>
    <t>Működési célú pénzeszköz átadás ÁH-n kívülre</t>
  </si>
  <si>
    <t>B34</t>
  </si>
  <si>
    <t>K5</t>
  </si>
  <si>
    <t>Egyéb működési célú kiadások</t>
  </si>
  <si>
    <t>B351</t>
  </si>
  <si>
    <t>K6</t>
  </si>
  <si>
    <t>Beruházás</t>
  </si>
  <si>
    <t>B354</t>
  </si>
  <si>
    <t>Gépjárműadók</t>
  </si>
  <si>
    <t>K7</t>
  </si>
  <si>
    <t>Felújítás</t>
  </si>
  <si>
    <t>B355</t>
  </si>
  <si>
    <t xml:space="preserve">                       (bírság, pótlék)</t>
  </si>
  <si>
    <t xml:space="preserve">                       (egyéb közhatalmi bevétel)</t>
  </si>
  <si>
    <t>B3</t>
  </si>
  <si>
    <t>Közhatalmi bevételek</t>
  </si>
  <si>
    <t>B4</t>
  </si>
  <si>
    <t>Működési bevételek</t>
  </si>
  <si>
    <t>K8</t>
  </si>
  <si>
    <t>Egyéb felhalmozási célú kiadások</t>
  </si>
  <si>
    <t xml:space="preserve">B5 </t>
  </si>
  <si>
    <t>Felhalmozási bevételek</t>
  </si>
  <si>
    <t>K512</t>
  </si>
  <si>
    <t>Általános tartalék</t>
  </si>
  <si>
    <t>Működési célú kölcsönök visszatér. ÁH-n kívülről</t>
  </si>
  <si>
    <t>B6</t>
  </si>
  <si>
    <t>Működési célú pénze.átvét ÁH-n kívülről</t>
  </si>
  <si>
    <t>B72</t>
  </si>
  <si>
    <t>Felhalmozási kölcsönök visszatérülése</t>
  </si>
  <si>
    <t>Egyéb felhalm-i célú átvett pénze. ÁH-n kívülről</t>
  </si>
  <si>
    <t>B7</t>
  </si>
  <si>
    <t>Felhalmozási célú pénze.átvét ÁH-n kívülről</t>
  </si>
  <si>
    <t xml:space="preserve">  KÖLTSÉGVETÉSI BEVÉTELEK</t>
  </si>
  <si>
    <t xml:space="preserve">      KÖLTSÉGVETÉSI KIADÁSOK</t>
  </si>
  <si>
    <t>Következő évi megelőlegezés</t>
  </si>
  <si>
    <t>B813</t>
  </si>
  <si>
    <t>Maradvány igénybevétele</t>
  </si>
  <si>
    <t>K914</t>
  </si>
  <si>
    <t>K917</t>
  </si>
  <si>
    <t>Vagyoni típusú adók ( építmény)</t>
  </si>
  <si>
    <t>Vagyoni típusú adók ( kommunális)</t>
  </si>
  <si>
    <t>Vagyoni típusú adók ( telek)</t>
  </si>
  <si>
    <t>Értékesítési és forgalmi adók (iparűzési adó)</t>
  </si>
  <si>
    <t>Egyéb adók  (idegenforgalmi)</t>
  </si>
  <si>
    <t>MŰKÖDÉSI  BEVÉTELEK ÖSSZESEN</t>
  </si>
  <si>
    <t>MŰKÖDÉSI KIADÁSOK ÖSSZ.</t>
  </si>
  <si>
    <t>FELHALMOZÁSI BEVÉTELEK ÖSSZESEN</t>
  </si>
  <si>
    <t>FELHALMOZÁSI KIADÁSOK ÖSSZ.</t>
  </si>
  <si>
    <t>FINANSZÍROZÁSI BEVÉTELEK ÖSSZESEN</t>
  </si>
  <si>
    <t>FINANSZÍROZÁSI KIADÁSOK ÖSSZ.</t>
  </si>
  <si>
    <t>Tényleges teljesítés</t>
  </si>
  <si>
    <t>K513</t>
  </si>
  <si>
    <t>B64</t>
  </si>
  <si>
    <t>B75</t>
  </si>
  <si>
    <t>B8</t>
  </si>
  <si>
    <t>K9</t>
  </si>
  <si>
    <t>Finanszírozási kiadások összesen</t>
  </si>
  <si>
    <t>Finanszírozási bevételek összesen</t>
  </si>
  <si>
    <t>B</t>
  </si>
  <si>
    <t>K</t>
  </si>
  <si>
    <t>KIADÁSOK ÖSSZESEN</t>
  </si>
  <si>
    <t>BEVÉTELEK ÖSSZESEN</t>
  </si>
  <si>
    <t>K502</t>
  </si>
  <si>
    <t>Elvonások, befizetések</t>
  </si>
  <si>
    <t>K84</t>
  </si>
  <si>
    <t>Egyéb felh.c. tám ÁH belül-társulások és szerveik</t>
  </si>
  <si>
    <t>K89</t>
  </si>
  <si>
    <t>Egyéb felh.c. tám ÁH kívül- háztartások</t>
  </si>
  <si>
    <t>Egyéb felh.c. tám ÁH kívül- egyéb civil szerv</t>
  </si>
  <si>
    <t>K9111</t>
  </si>
  <si>
    <t>K9113</t>
  </si>
  <si>
    <t>Hosszú lejáratú hitelek törlesztése pü vállalk</t>
  </si>
  <si>
    <t xml:space="preserve">Rövid lejáratú hitelek törlesztése pü vállalkozásnak  </t>
  </si>
  <si>
    <t xml:space="preserve">ÁH-n belüli megelőlegezések visszafizetése </t>
  </si>
  <si>
    <t>DUNASZIGET KÖZSÉG ÖNKORMÁNYZATA, 2016. ÉVI KÖLTSÉGVETÉSI MÉRLEGE</t>
  </si>
  <si>
    <t>BEVÉTELEK MIND ÖSSZESEN</t>
  </si>
  <si>
    <t>KIADÁSOK MIND ÖSSZESEN</t>
  </si>
  <si>
    <t>B814</t>
  </si>
  <si>
    <t xml:space="preserve">Előző év maradványának igénybevétele </t>
  </si>
  <si>
    <t>Falubusz ÁFA-hitel törlesztése</t>
  </si>
  <si>
    <t>Fogászati szék lízing</t>
  </si>
  <si>
    <t>Telekalakítási hitel</t>
  </si>
  <si>
    <t>Összesen</t>
  </si>
  <si>
    <t>Fennálló</t>
  </si>
  <si>
    <t>DUNASZIGET KÖZSÉG ÖNKORMÁNYZATA</t>
  </si>
  <si>
    <t>Áthúzódó kötelezettségvállalások</t>
  </si>
  <si>
    <t>Tényleges</t>
  </si>
  <si>
    <t>Mindösszesen</t>
  </si>
  <si>
    <t>Mód.ei.</t>
  </si>
  <si>
    <t xml:space="preserve">Tervezett kiadás </t>
  </si>
  <si>
    <t>Kiadás</t>
  </si>
  <si>
    <t>Feladat megnevezése</t>
  </si>
  <si>
    <t>Telekalakítás (sport utca)</t>
  </si>
  <si>
    <t>Németh Attila mederkotrás műszaki irányítás</t>
  </si>
  <si>
    <t>Kolina, mederkotrás</t>
  </si>
  <si>
    <t>EON</t>
  </si>
  <si>
    <t>ÉGÁZ</t>
  </si>
  <si>
    <t>Telek vásárlás (Grundner, doborgaz)</t>
  </si>
  <si>
    <t>Telek vásárlás (Kárász utca, Jolicorps Helene)</t>
  </si>
  <si>
    <t>K62</t>
  </si>
  <si>
    <t>K64</t>
  </si>
  <si>
    <t>Cikola és Dózsa utcák</t>
  </si>
  <si>
    <t>K62, Ingatlanok beszerzése összesen</t>
  </si>
  <si>
    <t>K64, Egyéb tárgyi eszköz beszerzése összesen</t>
  </si>
  <si>
    <t>K6, Beruházások összesen</t>
  </si>
  <si>
    <t>Egyéb tárgyi eszközök beszerzése, telefon részletek</t>
  </si>
  <si>
    <t>Egyéb tárgyi eszköz, IKSZT fűtőtest</t>
  </si>
  <si>
    <t>Útfelújítás, Cikola és Dózsa György utca</t>
  </si>
  <si>
    <t>Árkok vízelvezetése TIOP pályázat</t>
  </si>
  <si>
    <t>Hivatal Épületének felújítása</t>
  </si>
  <si>
    <t>K7, Felújítások összesen</t>
  </si>
  <si>
    <t>adatok forintban (ÁFA-val növelten)</t>
  </si>
  <si>
    <t>K71</t>
  </si>
  <si>
    <t>BERUHÁZÁSOK ADATAI</t>
  </si>
  <si>
    <t>091401</t>
  </si>
  <si>
    <t>05508031</t>
  </si>
  <si>
    <t>egyéb műk c kölcsönök nyújtása ÁH Kívülre</t>
  </si>
  <si>
    <t>Műk célú kölcsön visszatérülése ÁH belülről</t>
  </si>
  <si>
    <t>1.</t>
  </si>
  <si>
    <t>számú melléklet az 1/2017(III.6.) önkormányzati rendelethez</t>
  </si>
  <si>
    <t>2.</t>
  </si>
  <si>
    <t>3.</t>
  </si>
  <si>
    <t>4.</t>
  </si>
  <si>
    <t>5.</t>
  </si>
  <si>
    <t>6. számú melléklet az 1/2017(III.6.) önkormányzati rendelethez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</si>
</sst>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</numFmts>
  <fonts count="3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0"/>
      <color theme="0" tint="-0.249977111117893"/>
      <name val="Arial"/>
      <family val="2"/>
      <charset val="238"/>
    </font>
    <font>
      <b/>
      <u/>
      <sz val="12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name val="Arial"/>
      <family val="2"/>
      <charset val="238"/>
    </font>
    <font>
      <sz val="10"/>
      <color rgb="FFC00000"/>
      <name val="Arial"/>
      <family val="2"/>
      <charset val="238"/>
    </font>
    <font>
      <sz val="24"/>
      <name val="Arial"/>
      <family val="2"/>
      <charset val="238"/>
    </font>
    <font>
      <i/>
      <u/>
      <sz val="14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Arial"/>
      <family val="2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u/>
      <sz val="12"/>
      <name val="Times New Roman"/>
      <family val="1"/>
      <charset val="238"/>
    </font>
    <font>
      <b/>
      <u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67955565050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9" fillId="0" borderId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8" fillId="0" borderId="2" xfId="0" applyFont="1" applyBorder="1"/>
    <xf numFmtId="49" fontId="0" fillId="0" borderId="3" xfId="0" applyNumberFormat="1" applyBorder="1"/>
    <xf numFmtId="3" fontId="2" fillId="0" borderId="0" xfId="0" applyNumberFormat="1" applyFont="1" applyBorder="1"/>
    <xf numFmtId="3" fontId="2" fillId="0" borderId="4" xfId="0" applyNumberFormat="1" applyFont="1" applyBorder="1"/>
    <xf numFmtId="3" fontId="4" fillId="0" borderId="0" xfId="0" applyNumberFormat="1" applyFont="1" applyBorder="1"/>
    <xf numFmtId="3" fontId="4" fillId="0" borderId="4" xfId="0" applyNumberFormat="1" applyFont="1" applyBorder="1"/>
    <xf numFmtId="0" fontId="0" fillId="0" borderId="5" xfId="0" applyBorder="1"/>
    <xf numFmtId="3" fontId="6" fillId="0" borderId="6" xfId="0" applyNumberFormat="1" applyFont="1" applyBorder="1"/>
    <xf numFmtId="3" fontId="6" fillId="0" borderId="7" xfId="0" applyNumberFormat="1" applyFont="1" applyBorder="1"/>
    <xf numFmtId="49" fontId="9" fillId="0" borderId="0" xfId="0" applyNumberFormat="1" applyFont="1"/>
    <xf numFmtId="0" fontId="10" fillId="0" borderId="0" xfId="0" applyFont="1"/>
    <xf numFmtId="3" fontId="10" fillId="0" borderId="0" xfId="0" applyNumberFormat="1" applyFont="1"/>
    <xf numFmtId="3" fontId="9" fillId="0" borderId="0" xfId="0" applyNumberFormat="1" applyFont="1"/>
    <xf numFmtId="3" fontId="11" fillId="0" borderId="0" xfId="0" applyNumberFormat="1" applyFont="1"/>
    <xf numFmtId="3" fontId="0" fillId="0" borderId="11" xfId="0" applyNumberFormat="1" applyBorder="1"/>
    <xf numFmtId="3" fontId="1" fillId="0" borderId="11" xfId="0" applyNumberFormat="1" applyFont="1" applyBorder="1"/>
    <xf numFmtId="3" fontId="5" fillId="0" borderId="11" xfId="0" applyNumberFormat="1" applyFont="1" applyBorder="1"/>
    <xf numFmtId="0" fontId="8" fillId="0" borderId="14" xfId="0" applyFont="1" applyBorder="1" applyAlignment="1">
      <alignment horizontal="center" vertical="center"/>
    </xf>
    <xf numFmtId="3" fontId="0" fillId="0" borderId="17" xfId="0" applyNumberFormat="1" applyBorder="1"/>
    <xf numFmtId="3" fontId="0" fillId="0" borderId="9" xfId="0" applyNumberFormat="1" applyBorder="1"/>
    <xf numFmtId="3" fontId="2" fillId="0" borderId="13" xfId="0" applyNumberFormat="1" applyFont="1" applyBorder="1"/>
    <xf numFmtId="3" fontId="4" fillId="0" borderId="19" xfId="0" applyNumberFormat="1" applyFont="1" applyBorder="1"/>
    <xf numFmtId="3" fontId="1" fillId="0" borderId="9" xfId="0" applyNumberFormat="1" applyFont="1" applyBorder="1"/>
    <xf numFmtId="3" fontId="2" fillId="0" borderId="9" xfId="0" applyNumberFormat="1" applyFont="1" applyBorder="1"/>
    <xf numFmtId="3" fontId="4" fillId="0" borderId="13" xfId="0" applyNumberFormat="1" applyFont="1" applyBorder="1"/>
    <xf numFmtId="3" fontId="6" fillId="0" borderId="21" xfId="0" applyNumberFormat="1" applyFont="1" applyBorder="1"/>
    <xf numFmtId="49" fontId="0" fillId="0" borderId="22" xfId="0" applyNumberFormat="1" applyBorder="1"/>
    <xf numFmtId="49" fontId="0" fillId="0" borderId="23" xfId="0" applyNumberFormat="1" applyBorder="1"/>
    <xf numFmtId="49" fontId="0" fillId="0" borderId="24" xfId="0" applyNumberFormat="1" applyBorder="1"/>
    <xf numFmtId="0" fontId="0" fillId="0" borderId="24" xfId="0" applyBorder="1"/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/>
    <xf numFmtId="0" fontId="0" fillId="0" borderId="27" xfId="0" applyBorder="1"/>
    <xf numFmtId="0" fontId="0" fillId="0" borderId="28" xfId="0" applyBorder="1"/>
    <xf numFmtId="0" fontId="2" fillId="0" borderId="29" xfId="0" applyFont="1" applyBorder="1"/>
    <xf numFmtId="0" fontId="4" fillId="0" borderId="30" xfId="0" applyFont="1" applyBorder="1"/>
    <xf numFmtId="0" fontId="1" fillId="0" borderId="27" xfId="0" applyFont="1" applyBorder="1"/>
    <xf numFmtId="0" fontId="1" fillId="0" borderId="28" xfId="0" applyFont="1" applyBorder="1"/>
    <xf numFmtId="0" fontId="5" fillId="0" borderId="28" xfId="0" applyFont="1" applyBorder="1"/>
    <xf numFmtId="0" fontId="2" fillId="0" borderId="27" xfId="0" applyFont="1" applyBorder="1"/>
    <xf numFmtId="0" fontId="4" fillId="0" borderId="29" xfId="0" applyFont="1" applyBorder="1"/>
    <xf numFmtId="0" fontId="6" fillId="0" borderId="31" xfId="0" applyFont="1" applyBorder="1"/>
    <xf numFmtId="3" fontId="0" fillId="0" borderId="8" xfId="0" applyNumberFormat="1" applyBorder="1"/>
    <xf numFmtId="3" fontId="0" fillId="0" borderId="10" xfId="0" applyNumberFormat="1" applyBorder="1"/>
    <xf numFmtId="3" fontId="2" fillId="0" borderId="12" xfId="0" applyNumberFormat="1" applyFont="1" applyBorder="1"/>
    <xf numFmtId="3" fontId="4" fillId="0" borderId="18" xfId="0" applyNumberFormat="1" applyFont="1" applyBorder="1"/>
    <xf numFmtId="3" fontId="2" fillId="0" borderId="8" xfId="0" applyNumberFormat="1" applyFont="1" applyBorder="1"/>
    <xf numFmtId="3" fontId="4" fillId="0" borderId="12" xfId="0" applyNumberFormat="1" applyFont="1" applyBorder="1"/>
    <xf numFmtId="3" fontId="6" fillId="0" borderId="20" xfId="0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2" fillId="0" borderId="34" xfId="0" applyNumberFormat="1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3" fontId="5" fillId="0" borderId="33" xfId="0" applyNumberFormat="1" applyFont="1" applyBorder="1"/>
    <xf numFmtId="3" fontId="2" fillId="0" borderId="32" xfId="0" applyNumberFormat="1" applyFont="1" applyBorder="1"/>
    <xf numFmtId="3" fontId="4" fillId="0" borderId="34" xfId="0" applyNumberFormat="1" applyFont="1" applyBorder="1"/>
    <xf numFmtId="3" fontId="0" fillId="0" borderId="35" xfId="0" applyNumberFormat="1" applyBorder="1"/>
    <xf numFmtId="3" fontId="0" fillId="0" borderId="36" xfId="0" applyNumberFormat="1" applyBorder="1"/>
    <xf numFmtId="3" fontId="2" fillId="0" borderId="37" xfId="0" applyNumberFormat="1" applyFont="1" applyBorder="1"/>
    <xf numFmtId="3" fontId="1" fillId="0" borderId="35" xfId="0" applyNumberFormat="1" applyFont="1" applyBorder="1"/>
    <xf numFmtId="3" fontId="1" fillId="0" borderId="36" xfId="0" applyNumberFormat="1" applyFont="1" applyBorder="1"/>
    <xf numFmtId="3" fontId="5" fillId="0" borderId="36" xfId="0" applyNumberFormat="1" applyFont="1" applyBorder="1"/>
    <xf numFmtId="3" fontId="2" fillId="0" borderId="35" xfId="0" applyNumberFormat="1" applyFont="1" applyBorder="1"/>
    <xf numFmtId="3" fontId="4" fillId="0" borderId="37" xfId="0" applyNumberFormat="1" applyFont="1" applyBorder="1"/>
    <xf numFmtId="3" fontId="7" fillId="0" borderId="11" xfId="0" applyNumberFormat="1" applyFont="1" applyBorder="1"/>
    <xf numFmtId="3" fontId="3" fillId="0" borderId="13" xfId="0" applyNumberFormat="1" applyFont="1" applyBorder="1"/>
    <xf numFmtId="3" fontId="3" fillId="0" borderId="19" xfId="0" applyNumberFormat="1" applyFont="1" applyBorder="1"/>
    <xf numFmtId="3" fontId="2" fillId="0" borderId="19" xfId="0" applyNumberFormat="1" applyFont="1" applyBorder="1"/>
    <xf numFmtId="3" fontId="2" fillId="0" borderId="40" xfId="0" applyNumberFormat="1" applyFont="1" applyBorder="1"/>
    <xf numFmtId="49" fontId="0" fillId="0" borderId="41" xfId="0" applyNumberFormat="1" applyBorder="1"/>
    <xf numFmtId="49" fontId="0" fillId="0" borderId="42" xfId="0" applyNumberFormat="1" applyBorder="1"/>
    <xf numFmtId="3" fontId="2" fillId="0" borderId="44" xfId="0" applyNumberFormat="1" applyFont="1" applyBorder="1"/>
    <xf numFmtId="49" fontId="0" fillId="0" borderId="45" xfId="0" applyNumberFormat="1" applyBorder="1"/>
    <xf numFmtId="49" fontId="0" fillId="0" borderId="5" xfId="0" applyNumberFormat="1" applyBorder="1"/>
    <xf numFmtId="0" fontId="7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2" fillId="0" borderId="30" xfId="0" applyFont="1" applyBorder="1"/>
    <xf numFmtId="0" fontId="2" fillId="0" borderId="1" xfId="0" applyFont="1" applyBorder="1"/>
    <xf numFmtId="0" fontId="2" fillId="0" borderId="47" xfId="0" applyFont="1" applyBorder="1"/>
    <xf numFmtId="3" fontId="7" fillId="0" borderId="33" xfId="0" applyNumberFormat="1" applyFont="1" applyBorder="1"/>
    <xf numFmtId="3" fontId="3" fillId="0" borderId="34" xfId="0" applyNumberFormat="1" applyFont="1" applyBorder="1"/>
    <xf numFmtId="3" fontId="3" fillId="0" borderId="0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3" fontId="7" fillId="0" borderId="10" xfId="0" applyNumberFormat="1" applyFont="1" applyBorder="1"/>
    <xf numFmtId="3" fontId="3" fillId="0" borderId="12" xfId="0" applyNumberFormat="1" applyFont="1" applyBorder="1"/>
    <xf numFmtId="3" fontId="0" fillId="0" borderId="12" xfId="0" applyNumberFormat="1" applyBorder="1"/>
    <xf numFmtId="3" fontId="3" fillId="0" borderId="18" xfId="0" applyNumberFormat="1" applyFont="1" applyBorder="1"/>
    <xf numFmtId="3" fontId="0" fillId="0" borderId="18" xfId="0" applyNumberFormat="1" applyBorder="1"/>
    <xf numFmtId="3" fontId="0" fillId="0" borderId="38" xfId="0" applyNumberFormat="1" applyBorder="1"/>
    <xf numFmtId="3" fontId="2" fillId="0" borderId="43" xfId="0" applyNumberFormat="1" applyFont="1" applyBorder="1"/>
    <xf numFmtId="3" fontId="2" fillId="0" borderId="38" xfId="0" applyNumberFormat="1" applyFont="1" applyBorder="1"/>
    <xf numFmtId="3" fontId="7" fillId="0" borderId="36" xfId="0" applyNumberFormat="1" applyFont="1" applyBorder="1"/>
    <xf numFmtId="3" fontId="3" fillId="0" borderId="37" xfId="0" applyNumberFormat="1" applyFont="1" applyBorder="1"/>
    <xf numFmtId="3" fontId="3" fillId="0" borderId="4" xfId="0" applyNumberFormat="1" applyFont="1" applyBorder="1"/>
    <xf numFmtId="3" fontId="2" fillId="0" borderId="50" xfId="0" applyNumberFormat="1" applyFont="1" applyBorder="1"/>
    <xf numFmtId="3" fontId="2" fillId="0" borderId="51" xfId="0" applyNumberFormat="1" applyFont="1" applyBorder="1"/>
    <xf numFmtId="3" fontId="0" fillId="0" borderId="0" xfId="0" applyNumberFormat="1" applyFill="1" applyBorder="1"/>
    <xf numFmtId="0" fontId="0" fillId="0" borderId="52" xfId="0" applyBorder="1"/>
    <xf numFmtId="3" fontId="0" fillId="0" borderId="53" xfId="0" applyNumberFormat="1" applyBorder="1"/>
    <xf numFmtId="3" fontId="0" fillId="0" borderId="16" xfId="0" applyNumberFormat="1" applyBorder="1"/>
    <xf numFmtId="3" fontId="0" fillId="0" borderId="54" xfId="0" applyNumberFormat="1" applyBorder="1"/>
    <xf numFmtId="0" fontId="8" fillId="0" borderId="45" xfId="0" applyFont="1" applyBorder="1"/>
    <xf numFmtId="0" fontId="8" fillId="0" borderId="1" xfId="0" applyFont="1" applyBorder="1"/>
    <xf numFmtId="0" fontId="8" fillId="0" borderId="4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9" fontId="2" fillId="0" borderId="24" xfId="0" applyNumberFormat="1" applyFont="1" applyBorder="1"/>
    <xf numFmtId="0" fontId="0" fillId="0" borderId="0" xfId="0"/>
    <xf numFmtId="0" fontId="0" fillId="0" borderId="0" xfId="0"/>
    <xf numFmtId="3" fontId="0" fillId="0" borderId="0" xfId="0" applyNumberFormat="1"/>
    <xf numFmtId="0" fontId="0" fillId="0" borderId="55" xfId="0" applyBorder="1" applyAlignment="1">
      <alignment horizontal="center"/>
    </xf>
    <xf numFmtId="0" fontId="1" fillId="0" borderId="55" xfId="0" applyFont="1" applyBorder="1"/>
    <xf numFmtId="0" fontId="0" fillId="0" borderId="55" xfId="0" applyBorder="1"/>
    <xf numFmtId="3" fontId="0" fillId="0" borderId="55" xfId="0" applyNumberFormat="1" applyBorder="1"/>
    <xf numFmtId="3" fontId="14" fillId="2" borderId="55" xfId="0" applyNumberFormat="1" applyFont="1" applyFill="1" applyBorder="1"/>
    <xf numFmtId="0" fontId="1" fillId="0" borderId="10" xfId="0" applyFont="1" applyBorder="1"/>
    <xf numFmtId="0" fontId="0" fillId="0" borderId="10" xfId="0" applyBorder="1"/>
    <xf numFmtId="3" fontId="14" fillId="2" borderId="11" xfId="0" applyNumberFormat="1" applyFont="1" applyFill="1" applyBorder="1"/>
    <xf numFmtId="0" fontId="1" fillId="0" borderId="12" xfId="0" applyFont="1" applyBorder="1"/>
    <xf numFmtId="0" fontId="1" fillId="0" borderId="57" xfId="0" applyFont="1" applyBorder="1"/>
    <xf numFmtId="3" fontId="14" fillId="2" borderId="57" xfId="0" applyNumberFormat="1" applyFont="1" applyFill="1" applyBorder="1"/>
    <xf numFmtId="3" fontId="14" fillId="2" borderId="13" xfId="0" applyNumberFormat="1" applyFont="1" applyFill="1" applyBorder="1"/>
    <xf numFmtId="0" fontId="0" fillId="0" borderId="11" xfId="0" applyBorder="1"/>
    <xf numFmtId="0" fontId="15" fillId="0" borderId="0" xfId="0" applyFont="1" applyAlignment="1">
      <alignment horizontal="center"/>
    </xf>
    <xf numFmtId="3" fontId="16" fillId="0" borderId="0" xfId="0" applyNumberFormat="1" applyFont="1"/>
    <xf numFmtId="0" fontId="2" fillId="0" borderId="12" xfId="0" applyFont="1" applyBorder="1"/>
    <xf numFmtId="0" fontId="2" fillId="0" borderId="57" xfId="0" applyFont="1" applyBorder="1"/>
    <xf numFmtId="3" fontId="17" fillId="2" borderId="57" xfId="0" applyNumberFormat="1" applyFont="1" applyFill="1" applyBorder="1"/>
    <xf numFmtId="3" fontId="17" fillId="2" borderId="13" xfId="0" applyNumberFormat="1" applyFont="1" applyFill="1" applyBorder="1"/>
    <xf numFmtId="3" fontId="9" fillId="3" borderId="55" xfId="0" applyNumberFormat="1" applyFont="1" applyFill="1" applyBorder="1"/>
    <xf numFmtId="3" fontId="18" fillId="2" borderId="55" xfId="0" applyNumberFormat="1" applyFont="1" applyFill="1" applyBorder="1"/>
    <xf numFmtId="0" fontId="0" fillId="0" borderId="58" xfId="0" applyBorder="1"/>
    <xf numFmtId="3" fontId="0" fillId="0" borderId="60" xfId="0" applyNumberFormat="1" applyBorder="1"/>
    <xf numFmtId="3" fontId="14" fillId="2" borderId="60" xfId="0" applyNumberFormat="1" applyFont="1" applyFill="1" applyBorder="1"/>
    <xf numFmtId="3" fontId="9" fillId="3" borderId="60" xfId="0" applyNumberFormat="1" applyFont="1" applyFill="1" applyBorder="1"/>
    <xf numFmtId="3" fontId="14" fillId="2" borderId="61" xfId="0" applyNumberFormat="1" applyFont="1" applyFill="1" applyBorder="1"/>
    <xf numFmtId="0" fontId="0" fillId="0" borderId="62" xfId="0" applyBorder="1"/>
    <xf numFmtId="0" fontId="0" fillId="0" borderId="60" xfId="0" applyBorder="1"/>
    <xf numFmtId="3" fontId="0" fillId="4" borderId="55" xfId="0" applyNumberFormat="1" applyFill="1" applyBorder="1"/>
    <xf numFmtId="0" fontId="0" fillId="0" borderId="8" xfId="0" applyBorder="1"/>
    <xf numFmtId="0" fontId="0" fillId="0" borderId="56" xfId="0" applyBorder="1" applyAlignment="1">
      <alignment horizontal="center"/>
    </xf>
    <xf numFmtId="0" fontId="0" fillId="4" borderId="56" xfId="0" applyFill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57" xfId="0" applyNumberFormat="1" applyBorder="1"/>
    <xf numFmtId="3" fontId="0" fillId="4" borderId="57" xfId="0" applyNumberFormat="1" applyFill="1" applyBorder="1"/>
    <xf numFmtId="3" fontId="0" fillId="0" borderId="13" xfId="0" applyNumberFormat="1" applyBorder="1"/>
    <xf numFmtId="0" fontId="0" fillId="0" borderId="1" xfId="0" applyBorder="1" applyAlignment="1">
      <alignment horizontal="center" vertical="center"/>
    </xf>
    <xf numFmtId="0" fontId="19" fillId="0" borderId="0" xfId="1"/>
    <xf numFmtId="164" fontId="0" fillId="0" borderId="0" xfId="2" applyNumberFormat="1" applyFont="1" applyBorder="1"/>
    <xf numFmtId="164" fontId="0" fillId="0" borderId="0" xfId="2" applyNumberFormat="1" applyFont="1" applyBorder="1" applyAlignment="1">
      <alignment horizontal="center"/>
    </xf>
    <xf numFmtId="0" fontId="19" fillId="0" borderId="0" xfId="1" applyBorder="1"/>
    <xf numFmtId="0" fontId="2" fillId="0" borderId="0" xfId="1" applyFont="1" applyBorder="1"/>
    <xf numFmtId="3" fontId="19" fillId="0" borderId="0" xfId="1" applyNumberFormat="1"/>
    <xf numFmtId="3" fontId="20" fillId="3" borderId="39" xfId="1" applyNumberFormat="1" applyFont="1" applyFill="1" applyBorder="1" applyAlignment="1">
      <alignment horizontal="center" vertical="center"/>
    </xf>
    <xf numFmtId="0" fontId="22" fillId="0" borderId="13" xfId="1" applyFont="1" applyBorder="1" applyAlignment="1">
      <alignment horizontal="center" vertical="center"/>
    </xf>
    <xf numFmtId="0" fontId="22" fillId="0" borderId="61" xfId="1" applyFont="1" applyBorder="1" applyAlignment="1">
      <alignment horizontal="center" vertical="center" wrapText="1"/>
    </xf>
    <xf numFmtId="44" fontId="22" fillId="0" borderId="61" xfId="3" applyFont="1" applyBorder="1" applyAlignment="1">
      <alignment horizontal="center" vertical="center" wrapText="1"/>
    </xf>
    <xf numFmtId="44" fontId="22" fillId="0" borderId="57" xfId="3" applyFont="1" applyBorder="1" applyAlignment="1">
      <alignment horizontal="center" vertical="center" wrapText="1"/>
    </xf>
    <xf numFmtId="0" fontId="23" fillId="0" borderId="0" xfId="1" applyFont="1"/>
    <xf numFmtId="0" fontId="22" fillId="0" borderId="0" xfId="1" applyFont="1" applyBorder="1" applyAlignment="1">
      <alignment vertical="center" wrapText="1"/>
    </xf>
    <xf numFmtId="0" fontId="24" fillId="0" borderId="0" xfId="1" applyFont="1"/>
    <xf numFmtId="0" fontId="21" fillId="0" borderId="0" xfId="1" applyFont="1"/>
    <xf numFmtId="0" fontId="24" fillId="0" borderId="0" xfId="1" applyFont="1" applyAlignment="1">
      <alignment horizontal="right"/>
    </xf>
    <xf numFmtId="0" fontId="26" fillId="0" borderId="28" xfId="1" applyFont="1" applyBorder="1"/>
    <xf numFmtId="3" fontId="25" fillId="0" borderId="62" xfId="2" applyNumberFormat="1" applyFont="1" applyBorder="1" applyAlignment="1">
      <alignment horizontal="center" vertical="center"/>
    </xf>
    <xf numFmtId="3" fontId="26" fillId="0" borderId="17" xfId="1" applyNumberFormat="1" applyFont="1" applyBorder="1" applyAlignment="1">
      <alignment horizontal="center" vertical="center"/>
    </xf>
    <xf numFmtId="3" fontId="25" fillId="0" borderId="60" xfId="2" applyNumberFormat="1" applyFont="1" applyBorder="1" applyAlignment="1">
      <alignment horizontal="center" vertical="center"/>
    </xf>
    <xf numFmtId="3" fontId="26" fillId="0" borderId="11" xfId="1" applyNumberFormat="1" applyFont="1" applyBorder="1" applyAlignment="1">
      <alignment horizontal="center" vertical="center"/>
    </xf>
    <xf numFmtId="3" fontId="25" fillId="0" borderId="63" xfId="2" applyNumberFormat="1" applyFont="1" applyBorder="1" applyAlignment="1">
      <alignment horizontal="center" vertical="center"/>
    </xf>
    <xf numFmtId="3" fontId="26" fillId="0" borderId="44" xfId="1" applyNumberFormat="1" applyFont="1" applyBorder="1" applyAlignment="1">
      <alignment horizontal="center" vertical="center"/>
    </xf>
    <xf numFmtId="0" fontId="1" fillId="0" borderId="0" xfId="1" applyFont="1"/>
    <xf numFmtId="0" fontId="26" fillId="0" borderId="67" xfId="1" applyFont="1" applyBorder="1"/>
    <xf numFmtId="3" fontId="26" fillId="0" borderId="58" xfId="2" applyNumberFormat="1" applyFont="1" applyBorder="1" applyAlignment="1">
      <alignment horizontal="center" vertical="center"/>
    </xf>
    <xf numFmtId="3" fontId="26" fillId="0" borderId="62" xfId="2" applyNumberFormat="1" applyFont="1" applyBorder="1" applyAlignment="1">
      <alignment horizontal="center" vertical="center"/>
    </xf>
    <xf numFmtId="0" fontId="26" fillId="0" borderId="68" xfId="1" applyFont="1" applyBorder="1"/>
    <xf numFmtId="3" fontId="26" fillId="0" borderId="55" xfId="2" applyNumberFormat="1" applyFont="1" applyBorder="1" applyAlignment="1">
      <alignment horizontal="center" vertical="center"/>
    </xf>
    <xf numFmtId="3" fontId="26" fillId="0" borderId="60" xfId="2" applyNumberFormat="1" applyFont="1" applyBorder="1" applyAlignment="1">
      <alignment horizontal="center" vertical="center"/>
    </xf>
    <xf numFmtId="0" fontId="26" fillId="0" borderId="68" xfId="1" applyFont="1" applyBorder="1" applyAlignment="1">
      <alignment horizontal="left"/>
    </xf>
    <xf numFmtId="0" fontId="26" fillId="0" borderId="69" xfId="1" applyFont="1" applyBorder="1" applyAlignment="1">
      <alignment horizontal="left"/>
    </xf>
    <xf numFmtId="3" fontId="26" fillId="0" borderId="64" xfId="2" applyNumberFormat="1" applyFont="1" applyBorder="1" applyAlignment="1">
      <alignment horizontal="center" vertical="center"/>
    </xf>
    <xf numFmtId="3" fontId="26" fillId="0" borderId="63" xfId="2" applyNumberFormat="1" applyFont="1" applyBorder="1" applyAlignment="1">
      <alignment horizontal="center" vertical="center"/>
    </xf>
    <xf numFmtId="3" fontId="27" fillId="0" borderId="64" xfId="2" applyNumberFormat="1" applyFont="1" applyBorder="1" applyAlignment="1">
      <alignment horizontal="center" vertical="center"/>
    </xf>
    <xf numFmtId="0" fontId="1" fillId="0" borderId="29" xfId="1" applyFont="1" applyBorder="1"/>
    <xf numFmtId="0" fontId="27" fillId="3" borderId="46" xfId="1" applyFont="1" applyFill="1" applyBorder="1" applyAlignment="1">
      <alignment horizontal="center" vertical="center"/>
    </xf>
    <xf numFmtId="3" fontId="27" fillId="3" borderId="39" xfId="1" applyNumberFormat="1" applyFont="1" applyFill="1" applyBorder="1" applyAlignment="1">
      <alignment horizontal="center" vertical="center"/>
    </xf>
    <xf numFmtId="0" fontId="2" fillId="0" borderId="0" xfId="1" applyFont="1"/>
    <xf numFmtId="0" fontId="27" fillId="0" borderId="28" xfId="1" applyFont="1" applyBorder="1"/>
    <xf numFmtId="0" fontId="27" fillId="0" borderId="68" xfId="1" applyFont="1" applyBorder="1"/>
    <xf numFmtId="3" fontId="27" fillId="0" borderId="55" xfId="2" applyNumberFormat="1" applyFont="1" applyBorder="1" applyAlignment="1">
      <alignment horizontal="center" vertical="center"/>
    </xf>
    <xf numFmtId="0" fontId="27" fillId="0" borderId="68" xfId="1" applyFont="1" applyBorder="1" applyAlignment="1">
      <alignment horizontal="left"/>
    </xf>
    <xf numFmtId="0" fontId="8" fillId="0" borderId="40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28" fillId="0" borderId="0" xfId="0" applyFont="1"/>
    <xf numFmtId="49" fontId="28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0" fontId="29" fillId="0" borderId="0" xfId="1" applyFont="1"/>
    <xf numFmtId="0" fontId="29" fillId="0" borderId="0" xfId="1" applyFont="1" applyAlignment="1">
      <alignment horizontal="right"/>
    </xf>
    <xf numFmtId="0" fontId="30" fillId="0" borderId="0" xfId="0" applyFont="1"/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56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59" xfId="0" applyFont="1" applyBorder="1" applyAlignment="1">
      <alignment horizontal="center" wrapText="1"/>
    </xf>
    <xf numFmtId="0" fontId="1" fillId="0" borderId="60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22" fillId="0" borderId="59" xfId="1" applyFont="1" applyBorder="1" applyAlignment="1">
      <alignment horizontal="center" vertical="center" wrapText="1"/>
    </xf>
    <xf numFmtId="0" fontId="22" fillId="0" borderId="35" xfId="1" applyFont="1" applyBorder="1" applyAlignment="1">
      <alignment horizontal="center" vertical="center" wrapText="1"/>
    </xf>
    <xf numFmtId="44" fontId="22" fillId="0" borderId="59" xfId="3" applyFont="1" applyBorder="1" applyAlignment="1">
      <alignment horizontal="center" vertical="center" wrapText="1"/>
    </xf>
    <xf numFmtId="44" fontId="22" fillId="0" borderId="65" xfId="3" applyFont="1" applyBorder="1" applyAlignment="1">
      <alignment horizontal="center" vertical="center" wrapText="1"/>
    </xf>
    <xf numFmtId="0" fontId="22" fillId="0" borderId="65" xfId="1" applyFont="1" applyBorder="1" applyAlignment="1">
      <alignment horizontal="center" vertical="center" wrapText="1"/>
    </xf>
    <xf numFmtId="0" fontId="22" fillId="0" borderId="66" xfId="1" applyFont="1" applyBorder="1" applyAlignment="1">
      <alignment horizontal="center" vertical="center" wrapText="1"/>
    </xf>
    <xf numFmtId="0" fontId="23" fillId="0" borderId="26" xfId="1" applyFont="1" applyBorder="1" applyAlignment="1">
      <alignment horizontal="center"/>
    </xf>
    <xf numFmtId="0" fontId="23" fillId="0" borderId="52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Ezres 2" xfId="2"/>
    <cellStyle name="Normál" xfId="0" builtinId="0"/>
    <cellStyle name="Normál 2" xfId="1"/>
    <cellStyle name="Pénznem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F5F5F5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37"/>
  <sheetViews>
    <sheetView workbookViewId="0">
      <selection activeCell="C4" sqref="C4"/>
    </sheetView>
  </sheetViews>
  <sheetFormatPr defaultColWidth="2.7109375" defaultRowHeight="12.75"/>
  <cols>
    <col min="2" max="2" width="5.28515625" bestFit="1" customWidth="1"/>
    <col min="3" max="3" width="42.42578125" bestFit="1" customWidth="1"/>
    <col min="4" max="4" width="11.7109375" style="3" customWidth="1"/>
    <col min="5" max="6" width="10.7109375" customWidth="1"/>
    <col min="7" max="7" width="11.7109375" customWidth="1"/>
    <col min="8" max="8" width="0.140625" customWidth="1"/>
    <col min="9" max="9" width="6.28515625" bestFit="1" customWidth="1"/>
    <col min="10" max="10" width="44.28515625" bestFit="1" customWidth="1"/>
    <col min="11" max="11" width="11.7109375" customWidth="1"/>
    <col min="12" max="13" width="10.7109375" customWidth="1"/>
    <col min="14" max="14" width="11.7109375" customWidth="1"/>
    <col min="15" max="15" width="0.140625" customWidth="1"/>
  </cols>
  <sheetData>
    <row r="1" spans="2:15" s="3" customFormat="1"/>
    <row r="2" spans="2:15" s="3" customFormat="1" ht="30">
      <c r="B2" s="208" t="s">
        <v>413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2:15" s="114" customFormat="1" ht="15.95" customHeight="1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2:15" s="114" customFormat="1" ht="30">
      <c r="B4" s="201" t="s">
        <v>457</v>
      </c>
      <c r="C4" s="200" t="s">
        <v>458</v>
      </c>
      <c r="D4" s="16"/>
      <c r="E4" s="17"/>
      <c r="F4" s="16"/>
      <c r="G4" s="17"/>
      <c r="J4" s="130"/>
      <c r="K4" s="130"/>
      <c r="L4" s="130"/>
      <c r="M4" s="131" t="s">
        <v>304</v>
      </c>
      <c r="O4" s="130"/>
    </row>
    <row r="5" spans="2:15" s="114" customFormat="1" ht="15.95" customHeight="1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2:15" ht="13.5" thickBot="1"/>
    <row r="7" spans="2:15" ht="20.100000000000001" customHeight="1">
      <c r="B7" s="206"/>
      <c r="C7" s="212" t="s">
        <v>311</v>
      </c>
      <c r="D7" s="211" t="s">
        <v>312</v>
      </c>
      <c r="E7" s="211"/>
      <c r="F7" s="211"/>
      <c r="G7" s="211"/>
      <c r="H7" s="209" t="s">
        <v>389</v>
      </c>
      <c r="I7" s="206"/>
      <c r="J7" s="212" t="s">
        <v>313</v>
      </c>
      <c r="K7" s="211" t="s">
        <v>312</v>
      </c>
      <c r="L7" s="211"/>
      <c r="M7" s="211"/>
      <c r="N7" s="211"/>
      <c r="O7" s="209" t="s">
        <v>389</v>
      </c>
    </row>
    <row r="8" spans="2:15" ht="20.100000000000001" customHeight="1">
      <c r="B8" s="207"/>
      <c r="C8" s="213"/>
      <c r="D8" s="117" t="s">
        <v>260</v>
      </c>
      <c r="E8" s="117" t="s">
        <v>314</v>
      </c>
      <c r="F8" s="117" t="s">
        <v>315</v>
      </c>
      <c r="G8" s="117" t="s">
        <v>308</v>
      </c>
      <c r="H8" s="210"/>
      <c r="I8" s="207"/>
      <c r="J8" s="213"/>
      <c r="K8" s="117" t="s">
        <v>260</v>
      </c>
      <c r="L8" s="117" t="s">
        <v>314</v>
      </c>
      <c r="M8" s="117" t="s">
        <v>315</v>
      </c>
      <c r="N8" s="117" t="s">
        <v>308</v>
      </c>
      <c r="O8" s="210"/>
    </row>
    <row r="9" spans="2:15" ht="20.100000000000001" customHeight="1">
      <c r="B9" s="122" t="s">
        <v>309</v>
      </c>
      <c r="C9" s="119" t="s">
        <v>316</v>
      </c>
      <c r="D9" s="120">
        <f>'3_Bevetelek'!C14</f>
        <v>46451000</v>
      </c>
      <c r="E9" s="120">
        <f>'3_Bevetelek'!D14</f>
        <v>871000</v>
      </c>
      <c r="F9" s="120">
        <f>'3_Bevetelek'!F14</f>
        <v>4844148</v>
      </c>
      <c r="G9" s="121">
        <f>SUM(D9:F9)</f>
        <v>52166148</v>
      </c>
      <c r="H9" s="19">
        <f>'3_Bevetelek'!H14</f>
        <v>52016440</v>
      </c>
      <c r="I9" s="123" t="s">
        <v>317</v>
      </c>
      <c r="J9" s="119" t="s">
        <v>318</v>
      </c>
      <c r="K9" s="120">
        <f>'4_Kiadasok'!C25</f>
        <v>22808000</v>
      </c>
      <c r="L9" s="120">
        <f>'4_Kiadasok'!D25</f>
        <v>-318000</v>
      </c>
      <c r="M9" s="120">
        <f>'4_Kiadasok'!F25</f>
        <v>-70650</v>
      </c>
      <c r="N9" s="121">
        <f>SUM(K9:M9)</f>
        <v>22419350</v>
      </c>
      <c r="O9" s="19">
        <f>'4_Kiadasok'!H25</f>
        <v>22419350</v>
      </c>
    </row>
    <row r="10" spans="2:15" ht="20.100000000000001" customHeight="1">
      <c r="B10" s="123" t="s">
        <v>310</v>
      </c>
      <c r="C10" s="119" t="s">
        <v>319</v>
      </c>
      <c r="D10" s="120">
        <f>'3_Bevetelek'!C20</f>
        <v>21624000</v>
      </c>
      <c r="E10" s="120">
        <f>'3_Bevetelek'!D20</f>
        <v>-9700000</v>
      </c>
      <c r="F10" s="120">
        <f>'3_Bevetelek'!F20</f>
        <v>241839</v>
      </c>
      <c r="G10" s="121">
        <f>SUM(D10:F10)</f>
        <v>12165839</v>
      </c>
      <c r="H10" s="19">
        <f>'3_Bevetelek'!H20</f>
        <v>12165839</v>
      </c>
      <c r="I10" s="123" t="s">
        <v>320</v>
      </c>
      <c r="J10" s="119" t="s">
        <v>321</v>
      </c>
      <c r="K10" s="120">
        <f>'4_Kiadasok'!C30</f>
        <v>5344000</v>
      </c>
      <c r="L10" s="120">
        <f>'4_Kiadasok'!D30</f>
        <v>0</v>
      </c>
      <c r="M10" s="120">
        <f>'4_Kiadasok'!F30</f>
        <v>16527</v>
      </c>
      <c r="N10" s="121">
        <f t="shared" ref="N10:N12" si="0">SUM(K10:M10)</f>
        <v>5360527</v>
      </c>
      <c r="O10" s="19">
        <f>'4_Kiadasok'!H30</f>
        <v>5360527</v>
      </c>
    </row>
    <row r="11" spans="2:15" ht="20.100000000000001" customHeight="1">
      <c r="B11" s="123" t="s">
        <v>322</v>
      </c>
      <c r="C11" s="119" t="s">
        <v>323</v>
      </c>
      <c r="D11" s="121">
        <f>SUM(D9:D10)</f>
        <v>68075000</v>
      </c>
      <c r="E11" s="121">
        <f t="shared" ref="E11:H11" si="1">SUM(E9:E10)</f>
        <v>-8829000</v>
      </c>
      <c r="F11" s="121">
        <f t="shared" si="1"/>
        <v>5085987</v>
      </c>
      <c r="G11" s="121">
        <f t="shared" si="1"/>
        <v>64331987</v>
      </c>
      <c r="H11" s="124">
        <f t="shared" si="1"/>
        <v>64182279</v>
      </c>
      <c r="I11" s="123" t="s">
        <v>324</v>
      </c>
      <c r="J11" s="119" t="s">
        <v>325</v>
      </c>
      <c r="K11" s="120">
        <f>'4_Kiadasok'!C76</f>
        <v>49534000</v>
      </c>
      <c r="L11" s="120">
        <f>'4_Kiadasok'!D76</f>
        <v>-3000000</v>
      </c>
      <c r="M11" s="120">
        <f>'4_Kiadasok'!F76</f>
        <v>3364232</v>
      </c>
      <c r="N11" s="121">
        <f t="shared" si="0"/>
        <v>49898232</v>
      </c>
      <c r="O11" s="19">
        <f>'4_Kiadasok'!H76</f>
        <v>49704446</v>
      </c>
    </row>
    <row r="12" spans="2:15" ht="20.100000000000001" customHeight="1">
      <c r="B12" s="123" t="s">
        <v>326</v>
      </c>
      <c r="C12" s="119" t="s">
        <v>327</v>
      </c>
      <c r="D12" s="120"/>
      <c r="E12" s="120"/>
      <c r="F12" s="120"/>
      <c r="G12" s="121">
        <f>SUM(D12:F12)</f>
        <v>0</v>
      </c>
      <c r="H12" s="19">
        <v>0</v>
      </c>
      <c r="I12" s="123" t="s">
        <v>328</v>
      </c>
      <c r="J12" s="119" t="s">
        <v>329</v>
      </c>
      <c r="K12" s="120">
        <f>'4_Kiadasok'!C86</f>
        <v>7121000</v>
      </c>
      <c r="L12" s="120">
        <f>'4_Kiadasok'!D86</f>
        <v>0</v>
      </c>
      <c r="M12" s="120">
        <f>'4_Kiadasok'!F86</f>
        <v>-236038</v>
      </c>
      <c r="N12" s="121">
        <f t="shared" si="0"/>
        <v>6884962</v>
      </c>
      <c r="O12" s="19">
        <f>'4_Kiadasok'!H86</f>
        <v>6884962</v>
      </c>
    </row>
    <row r="13" spans="2:15" ht="20.100000000000001" customHeight="1">
      <c r="B13" s="123" t="s">
        <v>330</v>
      </c>
      <c r="C13" s="119" t="s">
        <v>331</v>
      </c>
      <c r="D13" s="120"/>
      <c r="E13" s="120"/>
      <c r="F13" s="120"/>
      <c r="G13" s="121">
        <f>SUM(D13:F13)</f>
        <v>0</v>
      </c>
      <c r="H13" s="19">
        <v>0</v>
      </c>
      <c r="I13" s="122" t="s">
        <v>401</v>
      </c>
      <c r="J13" s="118" t="s">
        <v>402</v>
      </c>
      <c r="K13" s="120">
        <f>'4_Kiadasok'!C87</f>
        <v>4113000</v>
      </c>
      <c r="L13" s="120">
        <f>'4_Kiadasok'!D87</f>
        <v>-4113000</v>
      </c>
      <c r="M13" s="120">
        <v>0</v>
      </c>
      <c r="N13" s="121">
        <f>SUM(K13:M13)</f>
        <v>0</v>
      </c>
      <c r="O13" s="19">
        <f>'4_Kiadasok'!H87</f>
        <v>0</v>
      </c>
    </row>
    <row r="14" spans="2:15" ht="20.100000000000001" customHeight="1">
      <c r="B14" s="123" t="s">
        <v>334</v>
      </c>
      <c r="C14" s="119" t="s">
        <v>335</v>
      </c>
      <c r="D14" s="121">
        <f>SUM(D12:D13)</f>
        <v>0</v>
      </c>
      <c r="E14" s="121">
        <f t="shared" ref="E14:H14" si="2">SUM(E12:E13)</f>
        <v>0</v>
      </c>
      <c r="F14" s="121">
        <f t="shared" si="2"/>
        <v>0</v>
      </c>
      <c r="G14" s="121">
        <f t="shared" si="2"/>
        <v>0</v>
      </c>
      <c r="H14" s="124">
        <f t="shared" si="2"/>
        <v>0</v>
      </c>
      <c r="I14" s="123" t="s">
        <v>332</v>
      </c>
      <c r="J14" s="119" t="s">
        <v>333</v>
      </c>
      <c r="K14" s="120">
        <f>'4_Kiadasok'!C88+'4_Kiadasok'!C89+'4_Kiadasok'!C91</f>
        <v>3618000</v>
      </c>
      <c r="L14" s="120">
        <f>'4_Kiadasok'!D88+'4_Kiadasok'!D89+'4_Kiadasok'!D91</f>
        <v>0</v>
      </c>
      <c r="M14" s="120">
        <f>'4_Kiadasok'!F92</f>
        <v>-2884832</v>
      </c>
      <c r="N14" s="121">
        <f>SUM(K14:M14)</f>
        <v>733168</v>
      </c>
      <c r="O14" s="19">
        <f>'4_Kiadasok'!H88+'4_Kiadasok'!H89+'4_Kiadasok'!H91</f>
        <v>1933460</v>
      </c>
    </row>
    <row r="15" spans="2:15" ht="20.100000000000001" customHeight="1">
      <c r="B15" s="123" t="s">
        <v>338</v>
      </c>
      <c r="C15" s="119" t="s">
        <v>378</v>
      </c>
      <c r="D15" s="120">
        <f>'3_Bevetelek'!C22</f>
        <v>17439000</v>
      </c>
      <c r="E15" s="120">
        <f>'3_Bevetelek'!D22</f>
        <v>8000000</v>
      </c>
      <c r="F15" s="120">
        <f>'3_Bevetelek'!F22+'3_Bevetelek'!F23</f>
        <v>-517861</v>
      </c>
      <c r="G15" s="121">
        <f>SUM(D15:F15)</f>
        <v>24921139</v>
      </c>
      <c r="H15" s="19">
        <f>'3_Bevetelek'!H22+'3_Bevetelek'!H23</f>
        <v>23898433</v>
      </c>
      <c r="I15" s="123" t="s">
        <v>336</v>
      </c>
      <c r="J15" s="119"/>
      <c r="K15" s="120"/>
      <c r="L15" s="120"/>
      <c r="M15" s="120"/>
      <c r="N15" s="121">
        <f>SUM(K15:M15)</f>
        <v>0</v>
      </c>
      <c r="O15" s="19"/>
    </row>
    <row r="16" spans="2:15" ht="20.100000000000001" customHeight="1">
      <c r="B16" s="123" t="s">
        <v>340</v>
      </c>
      <c r="C16" s="119" t="s">
        <v>379</v>
      </c>
      <c r="D16" s="120">
        <f>'3_Bevetelek'!C24</f>
        <v>5047000</v>
      </c>
      <c r="E16" s="120">
        <f>'3_Bevetelek'!D24</f>
        <v>3300000</v>
      </c>
      <c r="F16" s="120">
        <f>'3_Bevetelek'!F24</f>
        <v>-102618</v>
      </c>
      <c r="G16" s="121">
        <f t="shared" ref="G16:G30" si="3">SUM(D16:F16)</f>
        <v>8244382</v>
      </c>
      <c r="H16" s="19">
        <f>'3_Bevetelek'!H24</f>
        <v>7815753</v>
      </c>
      <c r="I16" s="122" t="s">
        <v>361</v>
      </c>
      <c r="J16" s="119" t="s">
        <v>339</v>
      </c>
      <c r="K16" s="120">
        <f>'4_Kiadasok'!C98</f>
        <v>18455000</v>
      </c>
      <c r="L16" s="120">
        <f>'4_Kiadasok'!D98</f>
        <v>700000</v>
      </c>
      <c r="M16" s="120">
        <f>'4_Kiadasok'!F98</f>
        <v>-5615125</v>
      </c>
      <c r="N16" s="121">
        <f>SUM(K16:M16)</f>
        <v>13539875</v>
      </c>
      <c r="O16" s="19">
        <f>'4_Kiadasok'!H98</f>
        <v>13539875</v>
      </c>
    </row>
    <row r="17" spans="2:15" ht="20.100000000000001" customHeight="1">
      <c r="B17" s="123"/>
      <c r="C17" s="119" t="s">
        <v>380</v>
      </c>
      <c r="D17" s="120">
        <f>'3_Bevetelek'!C25</f>
        <v>2833000</v>
      </c>
      <c r="E17" s="120">
        <f>'3_Bevetelek'!D25</f>
        <v>2300000</v>
      </c>
      <c r="F17" s="120">
        <f>'3_Bevetelek'!F25</f>
        <v>3238078</v>
      </c>
      <c r="G17" s="121">
        <f t="shared" si="3"/>
        <v>8371078</v>
      </c>
      <c r="H17" s="19">
        <f>'3_Bevetelek'!H25</f>
        <v>7783489</v>
      </c>
      <c r="I17" s="123" t="s">
        <v>390</v>
      </c>
      <c r="J17" s="119" t="s">
        <v>362</v>
      </c>
      <c r="K17" s="120">
        <f>'4_Kiadasok'!C99</f>
        <v>3000000</v>
      </c>
      <c r="L17" s="120">
        <f>'4_Kiadasok'!D99</f>
        <v>-2870000</v>
      </c>
      <c r="M17" s="120">
        <f>'4_Kiadasok'!F99</f>
        <v>27259428</v>
      </c>
      <c r="N17" s="121">
        <f t="shared" ref="N17:N22" si="4">SUM(K17:M17)</f>
        <v>27389428</v>
      </c>
      <c r="O17" s="19"/>
    </row>
    <row r="18" spans="2:15" ht="20.100000000000001" customHeight="1">
      <c r="B18" s="123" t="s">
        <v>343</v>
      </c>
      <c r="C18" s="119" t="s">
        <v>381</v>
      </c>
      <c r="D18" s="120">
        <f>'3_Bevetelek'!C27</f>
        <v>4530000</v>
      </c>
      <c r="E18" s="120">
        <f>'3_Bevetelek'!D27</f>
        <v>0</v>
      </c>
      <c r="F18" s="120">
        <f>'3_Bevetelek'!F27</f>
        <v>-1041117</v>
      </c>
      <c r="G18" s="121">
        <f t="shared" si="3"/>
        <v>3488883</v>
      </c>
      <c r="H18" s="19">
        <f>'3_Bevetelek'!H27</f>
        <v>3393436</v>
      </c>
      <c r="I18" s="123" t="s">
        <v>341</v>
      </c>
      <c r="J18" s="119" t="s">
        <v>342</v>
      </c>
      <c r="K18" s="121">
        <f>SUM(K13:K17)</f>
        <v>29186000</v>
      </c>
      <c r="L18" s="121">
        <f t="shared" ref="L18:O18" si="5">SUM(L13:L17)</f>
        <v>-6283000</v>
      </c>
      <c r="M18" s="121">
        <f t="shared" si="5"/>
        <v>18759471</v>
      </c>
      <c r="N18" s="121">
        <f t="shared" si="4"/>
        <v>41662471</v>
      </c>
      <c r="O18" s="124">
        <f t="shared" si="5"/>
        <v>15473335</v>
      </c>
    </row>
    <row r="19" spans="2:15" ht="20.100000000000001" customHeight="1">
      <c r="B19" s="123" t="s">
        <v>346</v>
      </c>
      <c r="C19" s="119" t="s">
        <v>347</v>
      </c>
      <c r="D19" s="120">
        <f>'3_Bevetelek'!C35</f>
        <v>5265000</v>
      </c>
      <c r="E19" s="120">
        <f>'3_Bevetelek'!D35</f>
        <v>0</v>
      </c>
      <c r="F19" s="120">
        <f>'3_Bevetelek'!F35</f>
        <v>104444</v>
      </c>
      <c r="G19" s="121">
        <f t="shared" si="3"/>
        <v>5369444</v>
      </c>
      <c r="H19" s="19">
        <f>'3_Bevetelek'!H35</f>
        <v>5143967</v>
      </c>
      <c r="I19" s="123" t="s">
        <v>344</v>
      </c>
      <c r="J19" s="119" t="s">
        <v>345</v>
      </c>
      <c r="K19" s="120">
        <f>'4_Kiadasok'!C105</f>
        <v>44547000</v>
      </c>
      <c r="L19" s="120">
        <f>'4_Kiadasok'!D105</f>
        <v>-14252000</v>
      </c>
      <c r="M19" s="120">
        <f>'4_Kiadasok'!F105</f>
        <v>-7881061</v>
      </c>
      <c r="N19" s="121">
        <f t="shared" si="4"/>
        <v>22413939</v>
      </c>
      <c r="O19" s="19">
        <f>'4_Kiadasok'!H105</f>
        <v>22413939</v>
      </c>
    </row>
    <row r="20" spans="2:15" ht="20.100000000000001" customHeight="1">
      <c r="B20" s="123" t="s">
        <v>350</v>
      </c>
      <c r="C20" s="119" t="s">
        <v>382</v>
      </c>
      <c r="D20" s="120">
        <f>'3_Bevetelek'!C28</f>
        <v>830000</v>
      </c>
      <c r="E20" s="120">
        <f>'3_Bevetelek'!D28</f>
        <v>0</v>
      </c>
      <c r="F20" s="120">
        <f>'3_Bevetelek'!F28</f>
        <v>20300</v>
      </c>
      <c r="G20" s="121">
        <f t="shared" si="3"/>
        <v>850300</v>
      </c>
      <c r="H20" s="19">
        <f>'3_Bevetelek'!H28</f>
        <v>850300</v>
      </c>
      <c r="I20" s="123" t="s">
        <v>348</v>
      </c>
      <c r="J20" s="119" t="s">
        <v>349</v>
      </c>
      <c r="K20" s="120">
        <f>'4_Kiadasok'!C109</f>
        <v>0</v>
      </c>
      <c r="L20" s="120">
        <f>'4_Kiadasok'!D109</f>
        <v>25152000</v>
      </c>
      <c r="M20" s="120">
        <f>'4_Kiadasok'!F109</f>
        <v>-5330355</v>
      </c>
      <c r="N20" s="121">
        <f t="shared" si="4"/>
        <v>19821645</v>
      </c>
      <c r="O20" s="19">
        <f>'4_Kiadasok'!H109</f>
        <v>19821645</v>
      </c>
    </row>
    <row r="21" spans="2:15" ht="20.100000000000001" customHeight="1">
      <c r="B21" s="123"/>
      <c r="C21" s="119" t="s">
        <v>351</v>
      </c>
      <c r="D21" s="120">
        <f>'3_Bevetelek'!C32+'3_Bevetelek'!C33</f>
        <v>200000</v>
      </c>
      <c r="E21" s="120">
        <f>'3_Bevetelek'!D32+'3_Bevetelek'!D33</f>
        <v>0</v>
      </c>
      <c r="F21" s="120">
        <f>'3_Bevetelek'!F32+'3_Bevetelek'!F33</f>
        <v>-17408</v>
      </c>
      <c r="G21" s="121">
        <f t="shared" si="3"/>
        <v>182592</v>
      </c>
      <c r="H21" s="19">
        <f>'3_Bevetelek'!H32+'3_Bevetelek'!H33</f>
        <v>124195</v>
      </c>
      <c r="I21" s="122" t="s">
        <v>403</v>
      </c>
      <c r="J21" s="118" t="s">
        <v>404</v>
      </c>
      <c r="K21" s="120">
        <f>'4_Kiadasok'!C110</f>
        <v>1600000</v>
      </c>
      <c r="L21" s="120">
        <f>'4_Kiadasok'!D110</f>
        <v>-10000</v>
      </c>
      <c r="M21" s="120">
        <f>'4_Kiadasok'!F110</f>
        <v>10000</v>
      </c>
      <c r="N21" s="121">
        <f t="shared" si="4"/>
        <v>1600000</v>
      </c>
      <c r="O21" s="19">
        <f>'4_Kiadasok'!H110</f>
        <v>500000</v>
      </c>
    </row>
    <row r="22" spans="2:15" ht="20.100000000000001" customHeight="1">
      <c r="B22" s="123"/>
      <c r="C22" s="119" t="s">
        <v>352</v>
      </c>
      <c r="D22" s="120">
        <f>'3_Bevetelek'!C31+'3_Bevetelek'!C29</f>
        <v>0</v>
      </c>
      <c r="E22" s="120">
        <f>'3_Bevetelek'!D31+'3_Bevetelek'!D29</f>
        <v>10000</v>
      </c>
      <c r="F22" s="120">
        <f>'3_Bevetelek'!F31+'3_Bevetelek'!F29</f>
        <v>10500</v>
      </c>
      <c r="G22" s="121">
        <f t="shared" si="3"/>
        <v>20500</v>
      </c>
      <c r="H22" s="19">
        <f>'3_Bevetelek'!H31+'3_Bevetelek'!H29</f>
        <v>10000</v>
      </c>
      <c r="I22" s="122" t="s">
        <v>405</v>
      </c>
      <c r="J22" s="118" t="s">
        <v>407</v>
      </c>
      <c r="K22" s="120">
        <f>'4_Kiadasok'!C111</f>
        <v>0</v>
      </c>
      <c r="L22" s="120">
        <f>'4_Kiadasok'!D111</f>
        <v>3085000</v>
      </c>
      <c r="M22" s="120">
        <f>'4_Kiadasok'!F111</f>
        <v>25</v>
      </c>
      <c r="N22" s="121">
        <f t="shared" si="4"/>
        <v>3085025</v>
      </c>
      <c r="O22" s="19">
        <f>'4_Kiadasok'!H111</f>
        <v>3085025</v>
      </c>
    </row>
    <row r="23" spans="2:15" ht="20.100000000000001" customHeight="1">
      <c r="B23" s="123" t="s">
        <v>353</v>
      </c>
      <c r="C23" s="119" t="s">
        <v>354</v>
      </c>
      <c r="D23" s="121">
        <f>SUM(D15:D22)</f>
        <v>36144000</v>
      </c>
      <c r="E23" s="121">
        <f t="shared" ref="E23:H23" si="6">SUM(E15:E22)</f>
        <v>13610000</v>
      </c>
      <c r="F23" s="121">
        <f t="shared" si="6"/>
        <v>1694318</v>
      </c>
      <c r="G23" s="121">
        <f t="shared" si="6"/>
        <v>51448318</v>
      </c>
      <c r="H23" s="124">
        <f t="shared" si="6"/>
        <v>49019573</v>
      </c>
      <c r="I23" s="122" t="s">
        <v>405</v>
      </c>
      <c r="J23" s="118" t="s">
        <v>406</v>
      </c>
      <c r="K23" s="120">
        <f>'4_Kiadasok'!C112</f>
        <v>1000000</v>
      </c>
      <c r="L23" s="120">
        <f>'4_Kiadasok'!D112</f>
        <v>-200000</v>
      </c>
      <c r="M23" s="120">
        <f>'4_Kiadasok'!F112</f>
        <v>-500000</v>
      </c>
      <c r="N23" s="121">
        <f>SUM(K23:M23)</f>
        <v>300000</v>
      </c>
      <c r="O23" s="19">
        <f>'4_Kiadasok'!H112</f>
        <v>300000</v>
      </c>
    </row>
    <row r="24" spans="2:15" ht="20.100000000000001" customHeight="1">
      <c r="B24" s="123" t="s">
        <v>355</v>
      </c>
      <c r="C24" s="119" t="s">
        <v>356</v>
      </c>
      <c r="D24" s="120">
        <f>'3_Bevetelek'!C47</f>
        <v>3252000</v>
      </c>
      <c r="E24" s="120">
        <f>'3_Bevetelek'!D47</f>
        <v>7268000</v>
      </c>
      <c r="F24" s="120">
        <f>'3_Bevetelek'!F47</f>
        <v>4399719</v>
      </c>
      <c r="G24" s="121">
        <f t="shared" si="3"/>
        <v>14919719</v>
      </c>
      <c r="H24" s="19">
        <f>'3_Bevetelek'!H47</f>
        <v>14380693</v>
      </c>
      <c r="I24" s="123" t="s">
        <v>357</v>
      </c>
      <c r="J24" s="119" t="s">
        <v>358</v>
      </c>
      <c r="K24" s="121">
        <f>SUM(K21:K23)</f>
        <v>2600000</v>
      </c>
      <c r="L24" s="121">
        <f t="shared" ref="L24:O24" si="7">SUM(L21:L23)</f>
        <v>2875000</v>
      </c>
      <c r="M24" s="121">
        <f t="shared" si="7"/>
        <v>-489975</v>
      </c>
      <c r="N24" s="121">
        <f t="shared" si="7"/>
        <v>4985025</v>
      </c>
      <c r="O24" s="124">
        <f t="shared" si="7"/>
        <v>3885025</v>
      </c>
    </row>
    <row r="25" spans="2:15" ht="20.100000000000001" customHeight="1">
      <c r="B25" s="123" t="s">
        <v>359</v>
      </c>
      <c r="C25" s="119" t="s">
        <v>360</v>
      </c>
      <c r="D25" s="120">
        <f>'3_Bevetelek'!C51</f>
        <v>13500000</v>
      </c>
      <c r="E25" s="120">
        <f>'3_Bevetelek'!D51</f>
        <v>215000</v>
      </c>
      <c r="F25" s="120">
        <f>'3_Bevetelek'!F51</f>
        <v>524862</v>
      </c>
      <c r="G25" s="121">
        <f t="shared" si="3"/>
        <v>14239862</v>
      </c>
      <c r="H25" s="19">
        <f>'3_Bevetelek'!H51</f>
        <v>14239862</v>
      </c>
      <c r="I25" s="123"/>
      <c r="J25" s="119"/>
      <c r="K25" s="119"/>
      <c r="L25" s="119"/>
      <c r="M25" s="119"/>
      <c r="N25" s="119"/>
      <c r="O25" s="129"/>
    </row>
    <row r="26" spans="2:15" ht="20.100000000000001" customHeight="1">
      <c r="B26" s="122" t="s">
        <v>391</v>
      </c>
      <c r="C26" s="119" t="s">
        <v>363</v>
      </c>
      <c r="D26" s="120"/>
      <c r="E26" s="120"/>
      <c r="F26" s="120">
        <f>'3_Bevetelek'!F52</f>
        <v>149708</v>
      </c>
      <c r="G26" s="121">
        <f t="shared" si="3"/>
        <v>149708</v>
      </c>
      <c r="H26" s="19"/>
      <c r="I26" s="123"/>
      <c r="J26" s="119"/>
      <c r="K26" s="120"/>
      <c r="L26" s="120"/>
      <c r="M26" s="120"/>
      <c r="N26" s="120"/>
      <c r="O26" s="19"/>
    </row>
    <row r="27" spans="2:15" ht="20.100000000000001" customHeight="1">
      <c r="B27" s="122" t="s">
        <v>391</v>
      </c>
      <c r="C27" s="118" t="s">
        <v>363</v>
      </c>
      <c r="D27" s="120"/>
      <c r="E27" s="120">
        <f>'3_Bevetelek'!D53</f>
        <v>151000</v>
      </c>
      <c r="F27" s="120">
        <f>'3_Bevetelek'!F53</f>
        <v>240467</v>
      </c>
      <c r="G27" s="121">
        <f t="shared" si="3"/>
        <v>391467</v>
      </c>
      <c r="H27" s="19">
        <f>'3_Bevetelek'!H53</f>
        <v>155000</v>
      </c>
      <c r="I27" s="123"/>
      <c r="J27" s="119"/>
      <c r="K27" s="120"/>
      <c r="L27" s="120"/>
      <c r="M27" s="120"/>
      <c r="N27" s="120"/>
      <c r="O27" s="19"/>
    </row>
    <row r="28" spans="2:15" ht="20.100000000000001" customHeight="1">
      <c r="B28" s="123" t="s">
        <v>364</v>
      </c>
      <c r="C28" s="119" t="s">
        <v>365</v>
      </c>
      <c r="D28" s="121">
        <f>SUM(D26:D27)</f>
        <v>0</v>
      </c>
      <c r="E28" s="121">
        <f t="shared" ref="E28:H28" si="8">SUM(E26:E27)</f>
        <v>151000</v>
      </c>
      <c r="F28" s="121">
        <f t="shared" si="8"/>
        <v>390175</v>
      </c>
      <c r="G28" s="121">
        <f t="shared" si="8"/>
        <v>541175</v>
      </c>
      <c r="H28" s="124">
        <f t="shared" si="8"/>
        <v>155000</v>
      </c>
      <c r="I28" s="123"/>
      <c r="J28" s="119"/>
      <c r="K28" s="120"/>
      <c r="L28" s="120"/>
      <c r="M28" s="120"/>
      <c r="N28" s="120"/>
      <c r="O28" s="19"/>
    </row>
    <row r="29" spans="2:15" ht="20.100000000000001" customHeight="1">
      <c r="B29" s="123" t="s">
        <v>366</v>
      </c>
      <c r="C29" s="119" t="s">
        <v>367</v>
      </c>
      <c r="D29" s="120"/>
      <c r="E29" s="120"/>
      <c r="F29" s="120"/>
      <c r="G29" s="121">
        <f t="shared" si="3"/>
        <v>0</v>
      </c>
      <c r="H29" s="19"/>
      <c r="I29" s="123"/>
      <c r="J29" s="119"/>
      <c r="K29" s="120"/>
      <c r="L29" s="120"/>
      <c r="M29" s="120"/>
      <c r="N29" s="120"/>
      <c r="O29" s="19"/>
    </row>
    <row r="30" spans="2:15" ht="20.100000000000001" customHeight="1">
      <c r="B30" s="122" t="s">
        <v>392</v>
      </c>
      <c r="C30" s="119" t="s">
        <v>368</v>
      </c>
      <c r="D30" s="120">
        <f>'3_Bevetelek'!C59</f>
        <v>4838000</v>
      </c>
      <c r="E30" s="120">
        <f>'3_Bevetelek'!D59</f>
        <v>0</v>
      </c>
      <c r="F30" s="120">
        <f>'3_Bevetelek'!F59</f>
        <v>1039978</v>
      </c>
      <c r="G30" s="121">
        <f t="shared" si="3"/>
        <v>5877978</v>
      </c>
      <c r="H30" s="19">
        <f>'3_Bevetelek'!H59</f>
        <v>5877978</v>
      </c>
      <c r="I30" s="123"/>
      <c r="J30" s="119" t="s">
        <v>372</v>
      </c>
      <c r="K30" s="121">
        <f>K9+K10+K11+K12+K18+K19+K20+K24</f>
        <v>161140000</v>
      </c>
      <c r="L30" s="121">
        <f t="shared" ref="L30:O30" si="9">L9+L10+L11+L12+L18+L19+L20+L24</f>
        <v>4174000</v>
      </c>
      <c r="M30" s="121">
        <f t="shared" si="9"/>
        <v>8132151</v>
      </c>
      <c r="N30" s="121">
        <f t="shared" si="9"/>
        <v>173446151</v>
      </c>
      <c r="O30" s="124">
        <f t="shared" si="9"/>
        <v>145963229</v>
      </c>
    </row>
    <row r="31" spans="2:15" ht="20.100000000000001" customHeight="1">
      <c r="B31" s="123" t="s">
        <v>369</v>
      </c>
      <c r="C31" s="119" t="s">
        <v>370</v>
      </c>
      <c r="D31" s="121">
        <f>SUM(D29:D30)</f>
        <v>4838000</v>
      </c>
      <c r="E31" s="121">
        <f t="shared" ref="E31:H31" si="10">SUM(E29:E30)</f>
        <v>0</v>
      </c>
      <c r="F31" s="121">
        <f t="shared" si="10"/>
        <v>1039978</v>
      </c>
      <c r="G31" s="121">
        <f t="shared" si="10"/>
        <v>5877978</v>
      </c>
      <c r="H31" s="124">
        <f t="shared" si="10"/>
        <v>5877978</v>
      </c>
      <c r="I31" s="123"/>
      <c r="J31" s="119"/>
      <c r="K31" s="120"/>
      <c r="L31" s="120"/>
      <c r="M31" s="120"/>
      <c r="N31" s="120"/>
      <c r="O31" s="19"/>
    </row>
    <row r="32" spans="2:15" ht="20.100000000000001" customHeight="1">
      <c r="B32" s="123"/>
      <c r="C32" s="119" t="s">
        <v>371</v>
      </c>
      <c r="D32" s="121">
        <f>D31+D28+D23+D14+D11+D25+D24</f>
        <v>125809000</v>
      </c>
      <c r="E32" s="121">
        <f t="shared" ref="E32:H32" si="11">E31+E28+E23+E14+E11+E25+E24</f>
        <v>12415000</v>
      </c>
      <c r="F32" s="121">
        <f t="shared" si="11"/>
        <v>13135039</v>
      </c>
      <c r="G32" s="121">
        <f t="shared" si="11"/>
        <v>151359039</v>
      </c>
      <c r="H32" s="124">
        <f t="shared" si="11"/>
        <v>147855385</v>
      </c>
      <c r="I32" s="122" t="s">
        <v>408</v>
      </c>
      <c r="J32" s="118" t="s">
        <v>410</v>
      </c>
      <c r="K32" s="120">
        <f>'4_Kiadasok'!C114</f>
        <v>3150000</v>
      </c>
      <c r="L32" s="120">
        <f>'4_Kiadasok'!D114</f>
        <v>-675000</v>
      </c>
      <c r="M32" s="120">
        <f>'4_Kiadasok'!F114</f>
        <v>7425000</v>
      </c>
      <c r="N32" s="121">
        <f t="shared" ref="N32:N36" si="12">SUM(K32:M32)</f>
        <v>9900000</v>
      </c>
      <c r="O32" s="19">
        <f>'4_Kiadasok'!H114</f>
        <v>1856100</v>
      </c>
    </row>
    <row r="33" spans="2:15" ht="20.100000000000001" customHeight="1">
      <c r="B33" s="123"/>
      <c r="C33" s="119"/>
      <c r="D33" s="120"/>
      <c r="E33" s="120"/>
      <c r="F33" s="120"/>
      <c r="G33" s="121">
        <f t="shared" ref="G33:G36" si="13">SUM(D33:F33)</f>
        <v>0</v>
      </c>
      <c r="H33" s="19"/>
      <c r="I33" s="122" t="s">
        <v>409</v>
      </c>
      <c r="J33" s="118" t="s">
        <v>411</v>
      </c>
      <c r="K33" s="120">
        <f>'4_Kiadasok'!C115</f>
        <v>0</v>
      </c>
      <c r="L33" s="120">
        <f>'4_Kiadasok'!D115</f>
        <v>1651000</v>
      </c>
      <c r="M33" s="120">
        <f>'4_Kiadasok'!F115</f>
        <v>50</v>
      </c>
      <c r="N33" s="121">
        <f t="shared" si="12"/>
        <v>1651050</v>
      </c>
      <c r="O33" s="19">
        <f>'4_Kiadasok'!H115</f>
        <v>1651050</v>
      </c>
    </row>
    <row r="34" spans="2:15" ht="20.100000000000001" customHeight="1">
      <c r="B34" s="123" t="s">
        <v>374</v>
      </c>
      <c r="C34" s="119" t="s">
        <v>375</v>
      </c>
      <c r="D34" s="120">
        <f>'3_Bevetelek'!C60</f>
        <v>40226000</v>
      </c>
      <c r="E34" s="120">
        <f>'3_Bevetelek'!D60</f>
        <v>-5415000</v>
      </c>
      <c r="F34" s="120">
        <f>'3_Bevetelek'!F60</f>
        <v>0</v>
      </c>
      <c r="G34" s="121">
        <f t="shared" si="13"/>
        <v>34811000</v>
      </c>
      <c r="H34" s="19">
        <f>'3_Bevetelek'!H60</f>
        <v>34811000</v>
      </c>
      <c r="I34" s="122" t="s">
        <v>376</v>
      </c>
      <c r="J34" s="118" t="s">
        <v>412</v>
      </c>
      <c r="K34" s="120">
        <f>'4_Kiadasok'!C116</f>
        <v>0</v>
      </c>
      <c r="L34" s="120">
        <f>'4_Kiadasok'!D116</f>
        <v>1850000</v>
      </c>
      <c r="M34" s="120">
        <f>'4_Kiadasok'!F116</f>
        <v>275</v>
      </c>
      <c r="N34" s="121">
        <f t="shared" si="12"/>
        <v>1850275</v>
      </c>
      <c r="O34" s="19">
        <f>'4_Kiadasok'!H116</f>
        <v>1850275</v>
      </c>
    </row>
    <row r="35" spans="2:15" ht="20.100000000000001" customHeight="1">
      <c r="B35" s="122" t="s">
        <v>416</v>
      </c>
      <c r="C35" s="119" t="s">
        <v>373</v>
      </c>
      <c r="D35" s="120">
        <f>'3_Bevetelek'!C61</f>
        <v>0</v>
      </c>
      <c r="E35" s="120">
        <f>'3_Bevetelek'!D61</f>
        <v>0</v>
      </c>
      <c r="F35" s="120">
        <f>'3_Bevetelek'!F61</f>
        <v>2340257</v>
      </c>
      <c r="G35" s="121">
        <f t="shared" si="13"/>
        <v>2340257</v>
      </c>
      <c r="H35" s="19">
        <f>'3_Bevetelek'!H61</f>
        <v>2340257</v>
      </c>
      <c r="I35" s="122" t="s">
        <v>377</v>
      </c>
      <c r="J35" s="119" t="s">
        <v>175</v>
      </c>
      <c r="K35" s="120">
        <f>'4_Kiadasok'!C117</f>
        <v>395000</v>
      </c>
      <c r="L35" s="120">
        <f>'4_Kiadasok'!D117</f>
        <v>0</v>
      </c>
      <c r="M35" s="120">
        <f>'4_Kiadasok'!F117</f>
        <v>-82180</v>
      </c>
      <c r="N35" s="121">
        <f t="shared" si="12"/>
        <v>312820</v>
      </c>
      <c r="O35" s="19">
        <f>'4_Kiadasok'!H117</f>
        <v>299984</v>
      </c>
    </row>
    <row r="36" spans="2:15" s="114" customFormat="1" ht="20.100000000000001" customHeight="1">
      <c r="B36" s="122" t="s">
        <v>393</v>
      </c>
      <c r="C36" s="118" t="s">
        <v>396</v>
      </c>
      <c r="D36" s="120">
        <f>SUM(D33:D35)</f>
        <v>40226000</v>
      </c>
      <c r="E36" s="120">
        <f t="shared" ref="E36:H36" si="14">SUM(E33:E35)</f>
        <v>-5415000</v>
      </c>
      <c r="F36" s="120">
        <f t="shared" si="14"/>
        <v>2340257</v>
      </c>
      <c r="G36" s="121">
        <f t="shared" si="13"/>
        <v>37151257</v>
      </c>
      <c r="H36" s="19">
        <f t="shared" si="14"/>
        <v>37151257</v>
      </c>
      <c r="I36" s="122" t="s">
        <v>394</v>
      </c>
      <c r="J36" s="118" t="s">
        <v>395</v>
      </c>
      <c r="K36" s="121">
        <f>SUM(K32:K35)</f>
        <v>3545000</v>
      </c>
      <c r="L36" s="121">
        <f t="shared" ref="L36:O36" si="15">SUM(L32:L35)</f>
        <v>2826000</v>
      </c>
      <c r="M36" s="121">
        <f t="shared" si="15"/>
        <v>7343145</v>
      </c>
      <c r="N36" s="121">
        <f t="shared" si="12"/>
        <v>13714145</v>
      </c>
      <c r="O36" s="124">
        <f t="shared" si="15"/>
        <v>5657409</v>
      </c>
    </row>
    <row r="37" spans="2:15" ht="20.100000000000001" customHeight="1" thickBot="1">
      <c r="B37" s="132" t="s">
        <v>397</v>
      </c>
      <c r="C37" s="133" t="s">
        <v>400</v>
      </c>
      <c r="D37" s="134">
        <f>D32+D36</f>
        <v>166035000</v>
      </c>
      <c r="E37" s="134">
        <f t="shared" ref="E37:H37" si="16">E32+E36</f>
        <v>7000000</v>
      </c>
      <c r="F37" s="134">
        <f t="shared" si="16"/>
        <v>15475296</v>
      </c>
      <c r="G37" s="134">
        <f t="shared" si="16"/>
        <v>188510296</v>
      </c>
      <c r="H37" s="135">
        <f t="shared" si="16"/>
        <v>185006642</v>
      </c>
      <c r="I37" s="132" t="s">
        <v>398</v>
      </c>
      <c r="J37" s="133" t="s">
        <v>399</v>
      </c>
      <c r="K37" s="134">
        <f>SUM(K30,K36)</f>
        <v>164685000</v>
      </c>
      <c r="L37" s="134">
        <f>SUM(L30,L36)</f>
        <v>7000000</v>
      </c>
      <c r="M37" s="134">
        <f>SUM(M30,M36)</f>
        <v>15475296</v>
      </c>
      <c r="N37" s="134">
        <f>SUM(N30,N36)</f>
        <v>187160296</v>
      </c>
      <c r="O37" s="135">
        <f>SUM(O30,O36)</f>
        <v>151620638</v>
      </c>
    </row>
  </sheetData>
  <mergeCells count="9">
    <mergeCell ref="B7:B8"/>
    <mergeCell ref="I7:I8"/>
    <mergeCell ref="B2:O2"/>
    <mergeCell ref="O7:O8"/>
    <mergeCell ref="D7:G7"/>
    <mergeCell ref="C7:C8"/>
    <mergeCell ref="H7:H8"/>
    <mergeCell ref="J7:J8"/>
    <mergeCell ref="K7:N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O32"/>
  <sheetViews>
    <sheetView topLeftCell="B1" workbookViewId="0">
      <selection activeCell="B4" sqref="B4"/>
    </sheetView>
  </sheetViews>
  <sheetFormatPr defaultColWidth="2.7109375" defaultRowHeight="12.75"/>
  <cols>
    <col min="2" max="2" width="5.28515625" bestFit="1" customWidth="1"/>
    <col min="3" max="3" width="42.42578125" bestFit="1" customWidth="1"/>
    <col min="4" max="4" width="11.7109375" customWidth="1"/>
    <col min="5" max="6" width="10.7109375" customWidth="1"/>
    <col min="7" max="7" width="11.7109375" customWidth="1"/>
    <col min="8" max="8" width="0.140625" customWidth="1"/>
    <col min="9" max="9" width="6.28515625" bestFit="1" customWidth="1"/>
    <col min="10" max="10" width="44.5703125" bestFit="1" customWidth="1"/>
    <col min="11" max="11" width="11.7109375" customWidth="1"/>
    <col min="12" max="13" width="10.7109375" customWidth="1"/>
    <col min="14" max="14" width="11.7109375" customWidth="1"/>
    <col min="15" max="15" width="0.140625" customWidth="1"/>
  </cols>
  <sheetData>
    <row r="1" spans="2:15" s="114" customFormat="1"/>
    <row r="2" spans="2:15" s="114" customFormat="1" ht="30">
      <c r="B2" s="208" t="s">
        <v>413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</row>
    <row r="3" spans="2:15" s="114" customFormat="1" ht="15.95" customHeight="1"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2:15" s="114" customFormat="1" ht="30">
      <c r="B4" s="201" t="s">
        <v>459</v>
      </c>
      <c r="C4" s="200" t="s">
        <v>458</v>
      </c>
      <c r="D4" s="16"/>
      <c r="E4" s="17"/>
      <c r="F4" s="16"/>
      <c r="G4" s="17"/>
      <c r="J4" s="130"/>
      <c r="K4" s="130"/>
      <c r="L4" s="130"/>
      <c r="M4" s="131" t="s">
        <v>304</v>
      </c>
      <c r="O4" s="130"/>
    </row>
    <row r="5" spans="2:15" s="114" customFormat="1" ht="15.95" customHeight="1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</row>
    <row r="6" spans="2:15" s="114" customFormat="1" ht="13.5" thickBot="1"/>
    <row r="7" spans="2:15">
      <c r="B7" s="214"/>
      <c r="C7" s="212" t="s">
        <v>311</v>
      </c>
      <c r="D7" s="211" t="s">
        <v>312</v>
      </c>
      <c r="E7" s="211"/>
      <c r="F7" s="211"/>
      <c r="G7" s="211"/>
      <c r="H7" s="216" t="s">
        <v>389</v>
      </c>
      <c r="I7" s="214"/>
      <c r="J7" s="212" t="s">
        <v>313</v>
      </c>
      <c r="K7" s="211" t="s">
        <v>312</v>
      </c>
      <c r="L7" s="211"/>
      <c r="M7" s="211"/>
      <c r="N7" s="211"/>
      <c r="O7" s="209" t="s">
        <v>389</v>
      </c>
    </row>
    <row r="8" spans="2:15">
      <c r="B8" s="215"/>
      <c r="C8" s="213"/>
      <c r="D8" s="117" t="s">
        <v>260</v>
      </c>
      <c r="E8" s="117" t="s">
        <v>314</v>
      </c>
      <c r="F8" s="117" t="s">
        <v>315</v>
      </c>
      <c r="G8" s="117" t="s">
        <v>308</v>
      </c>
      <c r="H8" s="217"/>
      <c r="I8" s="215"/>
      <c r="J8" s="213"/>
      <c r="K8" s="117" t="s">
        <v>260</v>
      </c>
      <c r="L8" s="117" t="s">
        <v>314</v>
      </c>
      <c r="M8" s="117" t="s">
        <v>315</v>
      </c>
      <c r="N8" s="117" t="s">
        <v>308</v>
      </c>
      <c r="O8" s="210"/>
    </row>
    <row r="9" spans="2:15" ht="20.100000000000001" customHeight="1">
      <c r="B9" s="123" t="s">
        <v>309</v>
      </c>
      <c r="C9" s="119" t="s">
        <v>316</v>
      </c>
      <c r="D9" s="120">
        <f>'3_Bevetelek'!C14</f>
        <v>46451000</v>
      </c>
      <c r="E9" s="120">
        <f>'3_Bevetelek'!D14</f>
        <v>871000</v>
      </c>
      <c r="F9" s="120">
        <f>'3_Bevetelek'!F14</f>
        <v>4844148</v>
      </c>
      <c r="G9" s="121">
        <f>SUM(D9:F9)</f>
        <v>52166148</v>
      </c>
      <c r="H9" s="139">
        <f>'3_Bevetelek'!H14</f>
        <v>52016440</v>
      </c>
      <c r="I9" s="123" t="s">
        <v>317</v>
      </c>
      <c r="J9" s="119" t="s">
        <v>318</v>
      </c>
      <c r="K9" s="120">
        <f>'4_Kiadasok'!C25</f>
        <v>22808000</v>
      </c>
      <c r="L9" s="120">
        <f>'4_Kiadasok'!D25</f>
        <v>-318000</v>
      </c>
      <c r="M9" s="120">
        <f>'4_Kiadasok'!F25</f>
        <v>-70650</v>
      </c>
      <c r="N9" s="121">
        <f>SUM(K9:M9)</f>
        <v>22419350</v>
      </c>
      <c r="O9" s="19">
        <f>'4_Kiadasok'!H25</f>
        <v>22419350</v>
      </c>
    </row>
    <row r="10" spans="2:15" ht="20.100000000000001" customHeight="1">
      <c r="B10" s="123" t="s">
        <v>310</v>
      </c>
      <c r="C10" s="119" t="s">
        <v>319</v>
      </c>
      <c r="D10" s="120">
        <f>'3_Bevetelek'!C20</f>
        <v>21624000</v>
      </c>
      <c r="E10" s="120">
        <f>'3_Bevetelek'!D20</f>
        <v>-9700000</v>
      </c>
      <c r="F10" s="120">
        <f>'3_Bevetelek'!F20</f>
        <v>241839</v>
      </c>
      <c r="G10" s="121">
        <f t="shared" ref="G10:G28" si="0">SUM(D10:F10)</f>
        <v>12165839</v>
      </c>
      <c r="H10" s="139">
        <f>'3_Bevetelek'!H20</f>
        <v>12165839</v>
      </c>
      <c r="I10" s="123" t="s">
        <v>320</v>
      </c>
      <c r="J10" s="119" t="s">
        <v>321</v>
      </c>
      <c r="K10" s="120">
        <f>'4_Kiadasok'!C30</f>
        <v>5344000</v>
      </c>
      <c r="L10" s="120">
        <f>'4_Kiadasok'!D30</f>
        <v>0</v>
      </c>
      <c r="M10" s="120">
        <f>'4_Kiadasok'!F30</f>
        <v>16527</v>
      </c>
      <c r="N10" s="121">
        <f t="shared" ref="N10:N30" si="1">SUM(K10:M10)</f>
        <v>5360527</v>
      </c>
      <c r="O10" s="19">
        <f>'4_Kiadasok'!H30</f>
        <v>5360527</v>
      </c>
    </row>
    <row r="11" spans="2:15" ht="20.100000000000001" customHeight="1">
      <c r="B11" s="123" t="s">
        <v>322</v>
      </c>
      <c r="C11" s="119" t="s">
        <v>323</v>
      </c>
      <c r="D11" s="121">
        <f>SUM(D9:D10)</f>
        <v>68075000</v>
      </c>
      <c r="E11" s="121">
        <f t="shared" ref="E11:H11" si="2">SUM(E9:E10)</f>
        <v>-8829000</v>
      </c>
      <c r="F11" s="121">
        <f t="shared" si="2"/>
        <v>5085987</v>
      </c>
      <c r="G11" s="121">
        <f t="shared" si="2"/>
        <v>64331987</v>
      </c>
      <c r="H11" s="140">
        <f t="shared" si="2"/>
        <v>64182279</v>
      </c>
      <c r="I11" s="123" t="s">
        <v>324</v>
      </c>
      <c r="J11" s="119" t="s">
        <v>325</v>
      </c>
      <c r="K11" s="120">
        <f>'4_Kiadasok'!C76</f>
        <v>49534000</v>
      </c>
      <c r="L11" s="120">
        <f>'4_Kiadasok'!D76</f>
        <v>-3000000</v>
      </c>
      <c r="M11" s="120">
        <f>'4_Kiadasok'!F76</f>
        <v>3364232</v>
      </c>
      <c r="N11" s="121">
        <f t="shared" si="1"/>
        <v>49898232</v>
      </c>
      <c r="O11" s="19">
        <f>'4_Kiadasok'!H76</f>
        <v>49704446</v>
      </c>
    </row>
    <row r="12" spans="2:15" ht="20.100000000000001" customHeight="1">
      <c r="B12" s="123" t="s">
        <v>353</v>
      </c>
      <c r="C12" s="119" t="s">
        <v>354</v>
      </c>
      <c r="D12" s="120">
        <f>'3_Bevetelek'!C36</f>
        <v>36144000</v>
      </c>
      <c r="E12" s="120">
        <f>'3_Bevetelek'!D36</f>
        <v>13610000</v>
      </c>
      <c r="F12" s="120">
        <f>'3_Bevetelek'!F36</f>
        <v>1694318</v>
      </c>
      <c r="G12" s="121">
        <f t="shared" si="0"/>
        <v>51448318</v>
      </c>
      <c r="H12" s="139">
        <f>'3_Bevetelek'!H36</f>
        <v>49019573</v>
      </c>
      <c r="I12" s="123" t="s">
        <v>328</v>
      </c>
      <c r="J12" s="119" t="s">
        <v>329</v>
      </c>
      <c r="K12" s="120">
        <f>'4_Kiadasok'!C86</f>
        <v>7121000</v>
      </c>
      <c r="L12" s="120">
        <f>'4_Kiadasok'!D86</f>
        <v>0</v>
      </c>
      <c r="M12" s="120">
        <f>'4_Kiadasok'!F86</f>
        <v>-236038</v>
      </c>
      <c r="N12" s="121">
        <f t="shared" si="1"/>
        <v>6884962</v>
      </c>
      <c r="O12" s="19">
        <f>'4_Kiadasok'!H86</f>
        <v>6884962</v>
      </c>
    </row>
    <row r="13" spans="2:15" ht="20.100000000000001" customHeight="1">
      <c r="B13" s="123" t="s">
        <v>355</v>
      </c>
      <c r="C13" s="119" t="s">
        <v>356</v>
      </c>
      <c r="D13" s="120">
        <f>'3_Bevetelek'!C47</f>
        <v>3252000</v>
      </c>
      <c r="E13" s="120">
        <f>'3_Bevetelek'!D47</f>
        <v>7268000</v>
      </c>
      <c r="F13" s="120">
        <f>'3_Bevetelek'!F47</f>
        <v>4399719</v>
      </c>
      <c r="G13" s="121">
        <f t="shared" si="0"/>
        <v>14919719</v>
      </c>
      <c r="H13" s="139">
        <f>'3_Bevetelek'!H47</f>
        <v>14380693</v>
      </c>
      <c r="I13" s="123" t="s">
        <v>401</v>
      </c>
      <c r="J13" s="119" t="s">
        <v>402</v>
      </c>
      <c r="K13" s="120">
        <f>'4_Kiadasok'!C87</f>
        <v>4113000</v>
      </c>
      <c r="L13" s="120">
        <f>'4_Kiadasok'!D87</f>
        <v>-4113000</v>
      </c>
      <c r="M13" s="120">
        <f>'4_Kiadasok'!F87</f>
        <v>0</v>
      </c>
      <c r="N13" s="121">
        <f t="shared" si="1"/>
        <v>0</v>
      </c>
      <c r="O13" s="19">
        <v>0</v>
      </c>
    </row>
    <row r="14" spans="2:15" ht="20.100000000000001" customHeight="1">
      <c r="B14" s="123" t="s">
        <v>391</v>
      </c>
      <c r="C14" s="119" t="s">
        <v>363</v>
      </c>
      <c r="D14" s="120">
        <v>0</v>
      </c>
      <c r="E14" s="120">
        <f>'3_Bevetelek'!D52</f>
        <v>0</v>
      </c>
      <c r="F14" s="120">
        <f>'3_Bevetelek'!F52</f>
        <v>149708</v>
      </c>
      <c r="G14" s="121">
        <f t="shared" si="0"/>
        <v>149708</v>
      </c>
      <c r="H14" s="139">
        <f>'3_Bevetelek'!H52</f>
        <v>0</v>
      </c>
      <c r="I14" s="123" t="s">
        <v>332</v>
      </c>
      <c r="J14" s="119" t="s">
        <v>333</v>
      </c>
      <c r="K14" s="120">
        <f>'4_Kiadasok'!C88+'4_Kiadasok'!C89+'4_Kiadasok'!C91</f>
        <v>3618000</v>
      </c>
      <c r="L14" s="120">
        <f>'4_Kiadasok'!D88+'4_Kiadasok'!D89+'4_Kiadasok'!D91</f>
        <v>0</v>
      </c>
      <c r="M14" s="120">
        <f>'4_Kiadasok'!F92</f>
        <v>-2884832</v>
      </c>
      <c r="N14" s="121">
        <f t="shared" si="1"/>
        <v>733168</v>
      </c>
      <c r="O14" s="19">
        <f>'4_Kiadasok'!H88+'4_Kiadasok'!H89+'4_Kiadasok'!H91</f>
        <v>1933460</v>
      </c>
    </row>
    <row r="15" spans="2:15" ht="20.100000000000001" customHeight="1">
      <c r="B15" s="123" t="s">
        <v>391</v>
      </c>
      <c r="C15" s="119" t="s">
        <v>363</v>
      </c>
      <c r="D15" s="120">
        <v>0</v>
      </c>
      <c r="E15" s="120">
        <f>'3_Bevetelek'!D53</f>
        <v>151000</v>
      </c>
      <c r="F15" s="120">
        <f>'3_Bevetelek'!F53</f>
        <v>240467</v>
      </c>
      <c r="G15" s="121">
        <f t="shared" si="0"/>
        <v>391467</v>
      </c>
      <c r="H15" s="139">
        <f>'3_Bevetelek'!H53</f>
        <v>155000</v>
      </c>
      <c r="I15" s="123" t="s">
        <v>336</v>
      </c>
      <c r="J15" s="119" t="s">
        <v>337</v>
      </c>
      <c r="K15" s="120">
        <v>0</v>
      </c>
      <c r="L15" s="120">
        <v>0</v>
      </c>
      <c r="M15" s="120">
        <v>0</v>
      </c>
      <c r="N15" s="121">
        <f t="shared" si="1"/>
        <v>0</v>
      </c>
      <c r="O15" s="19">
        <v>0</v>
      </c>
    </row>
    <row r="16" spans="2:15" ht="20.100000000000001" customHeight="1">
      <c r="B16" s="123" t="s">
        <v>364</v>
      </c>
      <c r="C16" s="119" t="s">
        <v>365</v>
      </c>
      <c r="D16" s="121">
        <f>SUM(D14:D15)</f>
        <v>0</v>
      </c>
      <c r="E16" s="121">
        <f t="shared" ref="E16:H16" si="3">SUM(E14:E15)</f>
        <v>151000</v>
      </c>
      <c r="F16" s="121">
        <f t="shared" si="3"/>
        <v>390175</v>
      </c>
      <c r="G16" s="121">
        <f t="shared" si="3"/>
        <v>541175</v>
      </c>
      <c r="H16" s="140">
        <f t="shared" si="3"/>
        <v>155000</v>
      </c>
      <c r="I16" s="123" t="s">
        <v>361</v>
      </c>
      <c r="J16" s="119" t="s">
        <v>339</v>
      </c>
      <c r="K16" s="120">
        <f>'4_Kiadasok'!C98</f>
        <v>18455000</v>
      </c>
      <c r="L16" s="120">
        <f>'4_Kiadasok'!D98</f>
        <v>700000</v>
      </c>
      <c r="M16" s="120">
        <f>'4_Kiadasok'!F98</f>
        <v>-5615125</v>
      </c>
      <c r="N16" s="121">
        <f t="shared" si="1"/>
        <v>13539875</v>
      </c>
      <c r="O16" s="19">
        <f>'4_Kiadasok'!H98</f>
        <v>13539875</v>
      </c>
    </row>
    <row r="17" spans="2:15" ht="20.100000000000001" customHeight="1">
      <c r="B17" s="123"/>
      <c r="C17" s="119" t="s">
        <v>383</v>
      </c>
      <c r="D17" s="121">
        <f>D16+D13+D12+D11</f>
        <v>107471000</v>
      </c>
      <c r="E17" s="121">
        <f t="shared" ref="E17:H17" si="4">E16+E13+E12+E11</f>
        <v>12200000</v>
      </c>
      <c r="F17" s="121">
        <f t="shared" si="4"/>
        <v>11570199</v>
      </c>
      <c r="G17" s="121">
        <f t="shared" si="4"/>
        <v>131241199</v>
      </c>
      <c r="H17" s="140">
        <f t="shared" si="4"/>
        <v>127737545</v>
      </c>
      <c r="I17" s="123" t="s">
        <v>390</v>
      </c>
      <c r="J17" s="119" t="s">
        <v>362</v>
      </c>
      <c r="K17" s="120">
        <f>'4_Kiadasok'!C99</f>
        <v>3000000</v>
      </c>
      <c r="L17" s="120">
        <f>'4_Kiadasok'!D99</f>
        <v>-2870000</v>
      </c>
      <c r="M17" s="120">
        <f>'4_Kiadasok'!F99</f>
        <v>27259428</v>
      </c>
      <c r="N17" s="121">
        <f t="shared" si="1"/>
        <v>27389428</v>
      </c>
      <c r="O17" s="19">
        <v>0</v>
      </c>
    </row>
    <row r="18" spans="2:15" ht="20.100000000000001" customHeight="1">
      <c r="B18" s="123" t="s">
        <v>326</v>
      </c>
      <c r="C18" s="119" t="s">
        <v>327</v>
      </c>
      <c r="D18" s="120">
        <v>0</v>
      </c>
      <c r="E18" s="120"/>
      <c r="F18" s="120"/>
      <c r="G18" s="121">
        <f t="shared" si="0"/>
        <v>0</v>
      </c>
      <c r="H18" s="139"/>
      <c r="I18" s="123" t="s">
        <v>341</v>
      </c>
      <c r="J18" s="119" t="s">
        <v>342</v>
      </c>
      <c r="K18" s="121">
        <f>SUM(K13:K17)</f>
        <v>29186000</v>
      </c>
      <c r="L18" s="121">
        <f t="shared" ref="L18:M18" si="5">SUM(L13:L17)</f>
        <v>-6283000</v>
      </c>
      <c r="M18" s="121">
        <f t="shared" si="5"/>
        <v>18759471</v>
      </c>
      <c r="N18" s="121">
        <f>SUM(N13:N17)</f>
        <v>41662471</v>
      </c>
      <c r="O18" s="124">
        <f t="shared" ref="O18" si="6">SUM(O13:O17)</f>
        <v>15473335</v>
      </c>
    </row>
    <row r="19" spans="2:15" ht="20.100000000000001" customHeight="1">
      <c r="B19" s="123" t="s">
        <v>330</v>
      </c>
      <c r="C19" s="119" t="s">
        <v>331</v>
      </c>
      <c r="D19" s="120">
        <v>0</v>
      </c>
      <c r="E19" s="120"/>
      <c r="F19" s="120"/>
      <c r="G19" s="121">
        <f t="shared" si="0"/>
        <v>0</v>
      </c>
      <c r="H19" s="139"/>
      <c r="I19" s="123"/>
      <c r="J19" s="119" t="s">
        <v>384</v>
      </c>
      <c r="K19" s="121">
        <f>K18+K12+K11+K10+K9</f>
        <v>113993000</v>
      </c>
      <c r="L19" s="121">
        <f t="shared" ref="L19:M19" si="7">L18+L12+L11+L10+L9</f>
        <v>-9601000</v>
      </c>
      <c r="M19" s="121">
        <f t="shared" si="7"/>
        <v>21833542</v>
      </c>
      <c r="N19" s="121">
        <f>N18+N12+N11+N10+N9</f>
        <v>126225542</v>
      </c>
      <c r="O19" s="124">
        <f t="shared" ref="O19" si="8">O18+O12+O11+O10+O9</f>
        <v>99842620</v>
      </c>
    </row>
    <row r="20" spans="2:15" ht="20.100000000000001" customHeight="1">
      <c r="B20" s="123" t="s">
        <v>334</v>
      </c>
      <c r="C20" s="119" t="s">
        <v>335</v>
      </c>
      <c r="D20" s="121">
        <f>SUM(D18:D19)</f>
        <v>0</v>
      </c>
      <c r="E20" s="121">
        <f t="shared" ref="E20:H20" si="9">SUM(E18:E19)</f>
        <v>0</v>
      </c>
      <c r="F20" s="121">
        <f t="shared" si="9"/>
        <v>0</v>
      </c>
      <c r="G20" s="121">
        <f t="shared" si="9"/>
        <v>0</v>
      </c>
      <c r="H20" s="140">
        <f t="shared" si="9"/>
        <v>0</v>
      </c>
      <c r="I20" s="123" t="s">
        <v>344</v>
      </c>
      <c r="J20" s="119" t="s">
        <v>345</v>
      </c>
      <c r="K20" s="120">
        <f>'4_Kiadasok'!C105</f>
        <v>44547000</v>
      </c>
      <c r="L20" s="120">
        <f>'4_Kiadasok'!D105</f>
        <v>-14252000</v>
      </c>
      <c r="M20" s="120">
        <f>'4_Kiadasok'!F105</f>
        <v>-7881061</v>
      </c>
      <c r="N20" s="121">
        <f t="shared" si="1"/>
        <v>22413939</v>
      </c>
      <c r="O20" s="19">
        <f>'4_Kiadasok'!H105</f>
        <v>22413939</v>
      </c>
    </row>
    <row r="21" spans="2:15" ht="20.100000000000001" customHeight="1">
      <c r="B21" s="123" t="s">
        <v>359</v>
      </c>
      <c r="C21" s="119" t="s">
        <v>360</v>
      </c>
      <c r="D21" s="120">
        <f>'3_Bevetelek'!C51</f>
        <v>13500000</v>
      </c>
      <c r="E21" s="120">
        <f>'3_Bevetelek'!D51</f>
        <v>215000</v>
      </c>
      <c r="F21" s="120">
        <f>'3_Bevetelek'!F51</f>
        <v>524862</v>
      </c>
      <c r="G21" s="121">
        <f t="shared" si="0"/>
        <v>14239862</v>
      </c>
      <c r="H21" s="139">
        <f>'3_Bevetelek'!H51</f>
        <v>14239862</v>
      </c>
      <c r="I21" s="123" t="s">
        <v>348</v>
      </c>
      <c r="J21" s="119" t="s">
        <v>349</v>
      </c>
      <c r="K21" s="120">
        <f>'4_Kiadasok'!C109</f>
        <v>0</v>
      </c>
      <c r="L21" s="120">
        <f>'4_Kiadasok'!D109</f>
        <v>25152000</v>
      </c>
      <c r="M21" s="120">
        <f>'4_Kiadasok'!F109</f>
        <v>-5330355</v>
      </c>
      <c r="N21" s="121">
        <f t="shared" si="1"/>
        <v>19821645</v>
      </c>
      <c r="O21" s="19">
        <f>'4_Kiadasok'!H109</f>
        <v>19821645</v>
      </c>
    </row>
    <row r="22" spans="2:15" ht="20.100000000000001" customHeight="1">
      <c r="B22" s="123" t="s">
        <v>366</v>
      </c>
      <c r="C22" s="119" t="s">
        <v>367</v>
      </c>
      <c r="D22" s="136">
        <v>0</v>
      </c>
      <c r="E22" s="136">
        <v>0</v>
      </c>
      <c r="F22" s="136">
        <v>0</v>
      </c>
      <c r="G22" s="137">
        <f t="shared" si="0"/>
        <v>0</v>
      </c>
      <c r="H22" s="141">
        <v>0</v>
      </c>
      <c r="I22" s="123" t="s">
        <v>403</v>
      </c>
      <c r="J22" s="119" t="s">
        <v>404</v>
      </c>
      <c r="K22" s="120">
        <f>'4_Kiadasok'!C110</f>
        <v>1600000</v>
      </c>
      <c r="L22" s="120">
        <f>'4_Kiadasok'!D110</f>
        <v>-10000</v>
      </c>
      <c r="M22" s="120">
        <f>'4_Kiadasok'!F110</f>
        <v>10000</v>
      </c>
      <c r="N22" s="121">
        <f t="shared" si="1"/>
        <v>1600000</v>
      </c>
      <c r="O22" s="19">
        <f>'4_Kiadasok'!H110</f>
        <v>500000</v>
      </c>
    </row>
    <row r="23" spans="2:15" ht="20.100000000000001" customHeight="1">
      <c r="B23" s="123" t="s">
        <v>392</v>
      </c>
      <c r="C23" s="119" t="s">
        <v>368</v>
      </c>
      <c r="D23" s="120">
        <f>'3_Bevetelek'!C59</f>
        <v>4838000</v>
      </c>
      <c r="E23" s="120">
        <f>'3_Bevetelek'!D59</f>
        <v>0</v>
      </c>
      <c r="F23" s="120">
        <f>'3_Bevetelek'!F59</f>
        <v>1039978</v>
      </c>
      <c r="G23" s="121">
        <f t="shared" si="0"/>
        <v>5877978</v>
      </c>
      <c r="H23" s="139">
        <f>'3_Bevetelek'!H59</f>
        <v>5877978</v>
      </c>
      <c r="I23" s="123" t="s">
        <v>405</v>
      </c>
      <c r="J23" s="119" t="s">
        <v>407</v>
      </c>
      <c r="K23" s="120">
        <f>'4_Kiadasok'!C111</f>
        <v>0</v>
      </c>
      <c r="L23" s="120">
        <f>'4_Kiadasok'!D111</f>
        <v>3085000</v>
      </c>
      <c r="M23" s="120">
        <f>'4_Kiadasok'!F111</f>
        <v>25</v>
      </c>
      <c r="N23" s="121">
        <f t="shared" si="1"/>
        <v>3085025</v>
      </c>
      <c r="O23" s="19">
        <f>'4_Kiadasok'!H111</f>
        <v>3085025</v>
      </c>
    </row>
    <row r="24" spans="2:15" ht="20.100000000000001" customHeight="1">
      <c r="B24" s="123" t="s">
        <v>369</v>
      </c>
      <c r="C24" s="119" t="s">
        <v>370</v>
      </c>
      <c r="D24" s="121">
        <f>SUM(D22:D23)</f>
        <v>4838000</v>
      </c>
      <c r="E24" s="121">
        <f t="shared" ref="E24:H24" si="10">SUM(E22:E23)</f>
        <v>0</v>
      </c>
      <c r="F24" s="121">
        <f t="shared" si="10"/>
        <v>1039978</v>
      </c>
      <c r="G24" s="121">
        <f t="shared" si="10"/>
        <v>5877978</v>
      </c>
      <c r="H24" s="140">
        <f t="shared" si="10"/>
        <v>5877978</v>
      </c>
      <c r="I24" s="123" t="s">
        <v>405</v>
      </c>
      <c r="J24" s="119" t="s">
        <v>406</v>
      </c>
      <c r="K24" s="120">
        <f>'4_Kiadasok'!C112</f>
        <v>1000000</v>
      </c>
      <c r="L24" s="120">
        <f>'4_Kiadasok'!D112</f>
        <v>-200000</v>
      </c>
      <c r="M24" s="120">
        <f>'4_Kiadasok'!F112</f>
        <v>-500000</v>
      </c>
      <c r="N24" s="121">
        <f t="shared" si="1"/>
        <v>300000</v>
      </c>
      <c r="O24" s="19">
        <f>'4_Kiadasok'!H112</f>
        <v>300000</v>
      </c>
    </row>
    <row r="25" spans="2:15" ht="20.100000000000001" customHeight="1">
      <c r="B25" s="123"/>
      <c r="C25" s="119" t="s">
        <v>385</v>
      </c>
      <c r="D25" s="121">
        <f>D24+D21+D20</f>
        <v>18338000</v>
      </c>
      <c r="E25" s="121">
        <f t="shared" ref="E25:H25" si="11">E24+E21+E20</f>
        <v>215000</v>
      </c>
      <c r="F25" s="121">
        <f t="shared" si="11"/>
        <v>1564840</v>
      </c>
      <c r="G25" s="121">
        <f t="shared" si="11"/>
        <v>20117840</v>
      </c>
      <c r="H25" s="140">
        <f t="shared" si="11"/>
        <v>20117840</v>
      </c>
      <c r="I25" s="123" t="s">
        <v>357</v>
      </c>
      <c r="J25" s="119" t="s">
        <v>358</v>
      </c>
      <c r="K25" s="121">
        <f>SUM(K22:K24)</f>
        <v>2600000</v>
      </c>
      <c r="L25" s="121">
        <f t="shared" ref="L25:M25" si="12">SUM(L22:L24)</f>
        <v>2875000</v>
      </c>
      <c r="M25" s="121">
        <f t="shared" si="12"/>
        <v>-489975</v>
      </c>
      <c r="N25" s="121">
        <f>SUM(N22:N24)</f>
        <v>4985025</v>
      </c>
      <c r="O25" s="124">
        <f t="shared" ref="O25" si="13">SUM(O22:O24)</f>
        <v>3885025</v>
      </c>
    </row>
    <row r="26" spans="2:15" ht="20.100000000000001" customHeight="1">
      <c r="B26" s="123"/>
      <c r="C26" s="119"/>
      <c r="D26" s="120"/>
      <c r="E26" s="120"/>
      <c r="F26" s="120"/>
      <c r="G26" s="121">
        <f t="shared" si="0"/>
        <v>0</v>
      </c>
      <c r="H26" s="139"/>
      <c r="I26" s="123"/>
      <c r="J26" s="119" t="s">
        <v>386</v>
      </c>
      <c r="K26" s="121">
        <f>K25+K21+K20</f>
        <v>47147000</v>
      </c>
      <c r="L26" s="121">
        <f t="shared" ref="L26:M26" si="14">L25+L21+L20</f>
        <v>13775000</v>
      </c>
      <c r="M26" s="121">
        <f t="shared" si="14"/>
        <v>-13701391</v>
      </c>
      <c r="N26" s="121">
        <f>N25+N21+N20</f>
        <v>47220609</v>
      </c>
      <c r="O26" s="124">
        <f t="shared" ref="O26" si="15">O25+O21+O20</f>
        <v>46120609</v>
      </c>
    </row>
    <row r="27" spans="2:15" ht="20.100000000000001" customHeight="1">
      <c r="B27" s="122" t="s">
        <v>374</v>
      </c>
      <c r="C27" s="118" t="s">
        <v>417</v>
      </c>
      <c r="D27" s="120">
        <f>'3_Bevetelek'!C60</f>
        <v>40226000</v>
      </c>
      <c r="E27" s="120">
        <f>'3_Bevetelek'!D60</f>
        <v>-5415000</v>
      </c>
      <c r="F27" s="120">
        <f>'3_Bevetelek'!F60</f>
        <v>0</v>
      </c>
      <c r="G27" s="121">
        <f t="shared" si="0"/>
        <v>34811000</v>
      </c>
      <c r="H27" s="139">
        <f>'3_Bevetelek'!H60</f>
        <v>34811000</v>
      </c>
      <c r="I27" s="123" t="s">
        <v>408</v>
      </c>
      <c r="J27" s="119" t="s">
        <v>410</v>
      </c>
      <c r="K27" s="120">
        <f>'4_Kiadasok'!C114</f>
        <v>3150000</v>
      </c>
      <c r="L27" s="120">
        <f>'4_Kiadasok'!D114</f>
        <v>-675000</v>
      </c>
      <c r="M27" s="120">
        <f>'4_Kiadasok'!F114</f>
        <v>7425000</v>
      </c>
      <c r="N27" s="121">
        <f t="shared" si="1"/>
        <v>9900000</v>
      </c>
      <c r="O27" s="19">
        <f>'4_Kiadasok'!H114</f>
        <v>1856100</v>
      </c>
    </row>
    <row r="28" spans="2:15" ht="20.100000000000001" customHeight="1">
      <c r="B28" s="122" t="s">
        <v>416</v>
      </c>
      <c r="C28" s="119" t="s">
        <v>259</v>
      </c>
      <c r="D28" s="120">
        <v>0</v>
      </c>
      <c r="E28" s="120">
        <v>0</v>
      </c>
      <c r="F28" s="120">
        <f>'3_Bevetelek'!F61</f>
        <v>2340257</v>
      </c>
      <c r="G28" s="121">
        <f t="shared" si="0"/>
        <v>2340257</v>
      </c>
      <c r="H28" s="139">
        <f>'3_Bevetelek'!H61</f>
        <v>2340257</v>
      </c>
      <c r="I28" s="123" t="s">
        <v>409</v>
      </c>
      <c r="J28" s="119" t="s">
        <v>411</v>
      </c>
      <c r="K28" s="120">
        <f>'4_Kiadasok'!C115</f>
        <v>0</v>
      </c>
      <c r="L28" s="120">
        <f>'4_Kiadasok'!D115</f>
        <v>1651000</v>
      </c>
      <c r="M28" s="120">
        <f>'4_Kiadasok'!F115</f>
        <v>50</v>
      </c>
      <c r="N28" s="121">
        <f t="shared" si="1"/>
        <v>1651050</v>
      </c>
      <c r="O28" s="19">
        <f>'4_Kiadasok'!H115</f>
        <v>1651050</v>
      </c>
    </row>
    <row r="29" spans="2:15" ht="20.100000000000001" customHeight="1">
      <c r="B29" s="122" t="s">
        <v>393</v>
      </c>
      <c r="C29" s="119" t="s">
        <v>387</v>
      </c>
      <c r="D29" s="121">
        <f>SUM(D27:D28)</f>
        <v>40226000</v>
      </c>
      <c r="E29" s="121">
        <f t="shared" ref="E29:H29" si="16">SUM(E27:E28)</f>
        <v>-5415000</v>
      </c>
      <c r="F29" s="121">
        <f t="shared" si="16"/>
        <v>2340257</v>
      </c>
      <c r="G29" s="121">
        <f t="shared" si="16"/>
        <v>37151257</v>
      </c>
      <c r="H29" s="140">
        <f t="shared" si="16"/>
        <v>37151257</v>
      </c>
      <c r="I29" s="123" t="s">
        <v>376</v>
      </c>
      <c r="J29" s="119" t="s">
        <v>412</v>
      </c>
      <c r="K29" s="120">
        <f>'4_Kiadasok'!C116</f>
        <v>0</v>
      </c>
      <c r="L29" s="120">
        <f>'4_Kiadasok'!D116</f>
        <v>1850000</v>
      </c>
      <c r="M29" s="120">
        <f>'4_Kiadasok'!F116</f>
        <v>275</v>
      </c>
      <c r="N29" s="121">
        <f t="shared" si="1"/>
        <v>1850275</v>
      </c>
      <c r="O29" s="19">
        <f>'4_Kiadasok'!H116</f>
        <v>1850275</v>
      </c>
    </row>
    <row r="30" spans="2:15" ht="20.100000000000001" customHeight="1" thickBot="1">
      <c r="B30" s="125" t="s">
        <v>397</v>
      </c>
      <c r="C30" s="126" t="s">
        <v>414</v>
      </c>
      <c r="D30" s="127">
        <f>D29+D25+D17</f>
        <v>166035000</v>
      </c>
      <c r="E30" s="127">
        <f t="shared" ref="E30:H30" si="17">E29+E25+E17</f>
        <v>7000000</v>
      </c>
      <c r="F30" s="127">
        <f t="shared" si="17"/>
        <v>15475296</v>
      </c>
      <c r="G30" s="127">
        <f t="shared" si="17"/>
        <v>188510296</v>
      </c>
      <c r="H30" s="142">
        <f t="shared" si="17"/>
        <v>185006642</v>
      </c>
      <c r="I30" s="123" t="s">
        <v>377</v>
      </c>
      <c r="J30" s="119" t="s">
        <v>175</v>
      </c>
      <c r="K30" s="120">
        <f>'4_Kiadasok'!C117</f>
        <v>395000</v>
      </c>
      <c r="L30" s="120">
        <f>'4_Kiadasok'!D117</f>
        <v>0</v>
      </c>
      <c r="M30" s="120">
        <f>'4_Kiadasok'!F117</f>
        <v>-82180</v>
      </c>
      <c r="N30" s="121">
        <f t="shared" si="1"/>
        <v>312820</v>
      </c>
      <c r="O30" s="19">
        <f>'4_Kiadasok'!H117</f>
        <v>299984</v>
      </c>
    </row>
    <row r="31" spans="2:15" ht="20.100000000000001" customHeight="1">
      <c r="B31" s="138"/>
      <c r="C31" s="138"/>
      <c r="D31" s="138"/>
      <c r="E31" s="138"/>
      <c r="F31" s="138"/>
      <c r="G31" s="138"/>
      <c r="H31" s="143"/>
      <c r="I31" s="122" t="s">
        <v>394</v>
      </c>
      <c r="J31" s="119" t="s">
        <v>388</v>
      </c>
      <c r="K31" s="121">
        <f>SUM(K27:K30)</f>
        <v>3545000</v>
      </c>
      <c r="L31" s="121">
        <f t="shared" ref="L31:M31" si="18">SUM(L27:L30)</f>
        <v>2826000</v>
      </c>
      <c r="M31" s="121">
        <f t="shared" si="18"/>
        <v>7343145</v>
      </c>
      <c r="N31" s="121">
        <f>SUM(N27:N30)</f>
        <v>13714145</v>
      </c>
      <c r="O31" s="124">
        <f t="shared" ref="O31" si="19">SUM(O27:O30)</f>
        <v>5657409</v>
      </c>
    </row>
    <row r="32" spans="2:15" ht="20.100000000000001" customHeight="1" thickBot="1">
      <c r="B32" s="119"/>
      <c r="C32" s="119"/>
      <c r="D32" s="119"/>
      <c r="E32" s="119"/>
      <c r="F32" s="119"/>
      <c r="G32" s="119"/>
      <c r="H32" s="144"/>
      <c r="I32" s="125" t="s">
        <v>398</v>
      </c>
      <c r="J32" s="126" t="s">
        <v>415</v>
      </c>
      <c r="K32" s="127">
        <f>K31+K26+K19</f>
        <v>164685000</v>
      </c>
      <c r="L32" s="127">
        <f t="shared" ref="L32:M32" si="20">L31+L26+L19</f>
        <v>7000000</v>
      </c>
      <c r="M32" s="127">
        <f t="shared" si="20"/>
        <v>15475296</v>
      </c>
      <c r="N32" s="127">
        <f>N31+N26+N19</f>
        <v>187160296</v>
      </c>
      <c r="O32" s="128">
        <f t="shared" ref="O32" si="21">O31+O26+O19</f>
        <v>151620638</v>
      </c>
    </row>
  </sheetData>
  <mergeCells count="9">
    <mergeCell ref="B7:B8"/>
    <mergeCell ref="I7:I8"/>
    <mergeCell ref="B2:O2"/>
    <mergeCell ref="O7:O8"/>
    <mergeCell ref="C7:C8"/>
    <mergeCell ref="H7:H8"/>
    <mergeCell ref="J7:J8"/>
    <mergeCell ref="K7:N7"/>
    <mergeCell ref="D7:G7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63"/>
  <sheetViews>
    <sheetView tabSelected="1" workbookViewId="0">
      <pane ySplit="7" topLeftCell="A8" activePane="bottomLeft" state="frozen"/>
      <selection pane="bottomLeft" activeCell="A5" sqref="A5"/>
    </sheetView>
  </sheetViews>
  <sheetFormatPr defaultRowHeight="12.75"/>
  <cols>
    <col min="1" max="1" width="10.140625" bestFit="1" customWidth="1"/>
    <col min="2" max="2" width="62.140625" customWidth="1"/>
    <col min="3" max="3" width="14.140625" bestFit="1" customWidth="1"/>
    <col min="4" max="4" width="11.7109375" style="3" customWidth="1"/>
    <col min="5" max="5" width="14.140625" style="1" bestFit="1" customWidth="1"/>
    <col min="6" max="6" width="12.7109375" style="3" bestFit="1" customWidth="1"/>
    <col min="7" max="7" width="14.140625" bestFit="1" customWidth="1"/>
    <col min="8" max="8" width="0.140625" customWidth="1"/>
  </cols>
  <sheetData>
    <row r="1" spans="1:8" s="3" customFormat="1"/>
    <row r="2" spans="1:8" s="3" customFormat="1"/>
    <row r="3" spans="1:8" s="3" customFormat="1" ht="20.25">
      <c r="A3" s="218" t="s">
        <v>0</v>
      </c>
      <c r="B3" s="218"/>
      <c r="C3" s="218"/>
      <c r="D3" s="218"/>
      <c r="E3" s="218"/>
      <c r="F3" s="218"/>
      <c r="G3" s="218"/>
      <c r="H3" s="218"/>
    </row>
    <row r="4" spans="1:8" s="3" customFormat="1" ht="20.25">
      <c r="A4" s="218" t="s">
        <v>303</v>
      </c>
      <c r="B4" s="218"/>
      <c r="C4" s="218"/>
      <c r="D4" s="218"/>
      <c r="E4" s="218"/>
      <c r="F4" s="218"/>
      <c r="G4" s="218"/>
      <c r="H4" s="218"/>
    </row>
    <row r="5" spans="1:8" s="3" customFormat="1">
      <c r="A5" s="202" t="s">
        <v>460</v>
      </c>
      <c r="B5" s="15" t="s">
        <v>458</v>
      </c>
      <c r="C5" s="16"/>
      <c r="D5" s="17"/>
      <c r="E5" s="16"/>
      <c r="F5" s="17"/>
      <c r="G5" s="18" t="s">
        <v>304</v>
      </c>
    </row>
    <row r="6" spans="1:8" s="3" customFormat="1" ht="13.5" thickBot="1">
      <c r="A6" s="14"/>
      <c r="B6" s="15"/>
      <c r="C6" s="16"/>
      <c r="D6" s="17"/>
      <c r="E6" s="16"/>
      <c r="F6" s="17"/>
      <c r="G6" s="16"/>
      <c r="H6" s="16"/>
    </row>
    <row r="7" spans="1:8" s="3" customFormat="1" ht="13.5" thickBot="1">
      <c r="A7" s="5" t="s">
        <v>302</v>
      </c>
      <c r="B7" s="36" t="s">
        <v>1</v>
      </c>
      <c r="C7" s="35" t="s">
        <v>260</v>
      </c>
      <c r="D7" s="22" t="s">
        <v>299</v>
      </c>
      <c r="E7" s="22" t="s">
        <v>261</v>
      </c>
      <c r="F7" s="22" t="s">
        <v>300</v>
      </c>
      <c r="G7" s="22" t="s">
        <v>301</v>
      </c>
      <c r="H7" s="199" t="s">
        <v>2</v>
      </c>
    </row>
    <row r="8" spans="1:8">
      <c r="A8" s="31" t="s">
        <v>176</v>
      </c>
      <c r="B8" s="37" t="s">
        <v>177</v>
      </c>
      <c r="C8" s="54">
        <v>30732000</v>
      </c>
      <c r="D8" s="47">
        <f t="shared" ref="D8:D28" si="0">E8-C8</f>
        <v>2576000</v>
      </c>
      <c r="E8" s="24">
        <v>33308000</v>
      </c>
      <c r="F8" s="47">
        <f t="shared" ref="F8:F28" si="1">G8-E8</f>
        <v>494</v>
      </c>
      <c r="G8" s="24">
        <v>33308494</v>
      </c>
      <c r="H8" s="62">
        <v>33308494</v>
      </c>
    </row>
    <row r="9" spans="1:8">
      <c r="A9" s="32" t="s">
        <v>178</v>
      </c>
      <c r="B9" s="38" t="s">
        <v>179</v>
      </c>
      <c r="C9" s="55">
        <v>11403000</v>
      </c>
      <c r="D9" s="48">
        <f t="shared" si="0"/>
        <v>0</v>
      </c>
      <c r="E9" s="19">
        <v>11403000</v>
      </c>
      <c r="F9" s="48">
        <f t="shared" si="1"/>
        <v>3836740</v>
      </c>
      <c r="G9" s="19">
        <v>15239740</v>
      </c>
      <c r="H9" s="63">
        <v>15239740</v>
      </c>
    </row>
    <row r="10" spans="1:8">
      <c r="A10" s="32" t="s">
        <v>180</v>
      </c>
      <c r="B10" s="38" t="s">
        <v>181</v>
      </c>
      <c r="C10" s="55">
        <v>1799000</v>
      </c>
      <c r="D10" s="48">
        <f t="shared" si="0"/>
        <v>0</v>
      </c>
      <c r="E10" s="19">
        <v>1799000</v>
      </c>
      <c r="F10" s="48">
        <f t="shared" si="1"/>
        <v>-80</v>
      </c>
      <c r="G10" s="19">
        <v>1798920</v>
      </c>
      <c r="H10" s="63">
        <v>1798920</v>
      </c>
    </row>
    <row r="11" spans="1:8" s="115" customFormat="1">
      <c r="A11" s="32" t="s">
        <v>453</v>
      </c>
      <c r="B11" s="38" t="s">
        <v>456</v>
      </c>
      <c r="C11" s="55">
        <v>0</v>
      </c>
      <c r="D11" s="48"/>
      <c r="E11" s="19"/>
      <c r="F11" s="48">
        <f t="shared" si="1"/>
        <v>149708</v>
      </c>
      <c r="G11" s="19">
        <v>149708</v>
      </c>
      <c r="H11" s="63"/>
    </row>
    <row r="12" spans="1:8">
      <c r="A12" s="32" t="s">
        <v>182</v>
      </c>
      <c r="B12" s="38" t="s">
        <v>183</v>
      </c>
      <c r="C12" s="55">
        <v>2517000</v>
      </c>
      <c r="D12" s="48">
        <f t="shared" si="0"/>
        <v>-2029000</v>
      </c>
      <c r="E12" s="19">
        <v>488000</v>
      </c>
      <c r="F12" s="48">
        <f t="shared" si="1"/>
        <v>857819</v>
      </c>
      <c r="G12" s="19">
        <v>1345819</v>
      </c>
      <c r="H12" s="63">
        <v>1345819</v>
      </c>
    </row>
    <row r="13" spans="1:8">
      <c r="A13" s="32" t="s">
        <v>184</v>
      </c>
      <c r="B13" s="38" t="s">
        <v>185</v>
      </c>
      <c r="C13" s="55">
        <v>0</v>
      </c>
      <c r="D13" s="48">
        <f t="shared" si="0"/>
        <v>324000</v>
      </c>
      <c r="E13" s="19">
        <v>324000</v>
      </c>
      <c r="F13" s="48">
        <f t="shared" si="1"/>
        <v>-533</v>
      </c>
      <c r="G13" s="19">
        <v>323467</v>
      </c>
      <c r="H13" s="63">
        <v>323467</v>
      </c>
    </row>
    <row r="14" spans="1:8" s="2" customFormat="1" ht="13.5" thickBot="1">
      <c r="A14" s="33"/>
      <c r="B14" s="39" t="s">
        <v>286</v>
      </c>
      <c r="C14" s="56">
        <f>SUM(C8:C13)</f>
        <v>46451000</v>
      </c>
      <c r="D14" s="49">
        <f t="shared" si="0"/>
        <v>871000</v>
      </c>
      <c r="E14" s="25">
        <f t="shared" ref="E14:H14" si="2">SUM(E8:E13)</f>
        <v>47322000</v>
      </c>
      <c r="F14" s="49">
        <f t="shared" si="1"/>
        <v>4844148</v>
      </c>
      <c r="G14" s="25">
        <f t="shared" si="2"/>
        <v>52166148</v>
      </c>
      <c r="H14" s="64">
        <f t="shared" si="2"/>
        <v>52016440</v>
      </c>
    </row>
    <row r="15" spans="1:8">
      <c r="A15" s="31" t="s">
        <v>186</v>
      </c>
      <c r="B15" s="37" t="s">
        <v>187</v>
      </c>
      <c r="C15" s="54">
        <v>0</v>
      </c>
      <c r="D15" s="47">
        <f t="shared" si="0"/>
        <v>300000</v>
      </c>
      <c r="E15" s="24">
        <v>300000</v>
      </c>
      <c r="F15" s="47">
        <f t="shared" si="1"/>
        <v>-15800</v>
      </c>
      <c r="G15" s="24">
        <v>284200</v>
      </c>
      <c r="H15" s="62">
        <v>284200</v>
      </c>
    </row>
    <row r="16" spans="1:8">
      <c r="A16" s="32" t="s">
        <v>188</v>
      </c>
      <c r="B16" s="38" t="s">
        <v>189</v>
      </c>
      <c r="C16" s="55">
        <v>0</v>
      </c>
      <c r="D16" s="48">
        <f t="shared" si="0"/>
        <v>0</v>
      </c>
      <c r="E16" s="19"/>
      <c r="F16" s="48">
        <f t="shared" si="1"/>
        <v>710621</v>
      </c>
      <c r="G16" s="19">
        <v>710621</v>
      </c>
      <c r="H16" s="63">
        <v>710621</v>
      </c>
    </row>
    <row r="17" spans="1:8">
      <c r="A17" s="32" t="s">
        <v>190</v>
      </c>
      <c r="B17" s="38" t="s">
        <v>191</v>
      </c>
      <c r="C17" s="55">
        <v>5744000</v>
      </c>
      <c r="D17" s="48">
        <f t="shared" si="0"/>
        <v>0</v>
      </c>
      <c r="E17" s="19">
        <v>5744000</v>
      </c>
      <c r="F17" s="48">
        <f t="shared" si="1"/>
        <v>369100</v>
      </c>
      <c r="G17" s="19">
        <v>6113100</v>
      </c>
      <c r="H17" s="63">
        <v>6113100</v>
      </c>
    </row>
    <row r="18" spans="1:8">
      <c r="A18" s="32" t="s">
        <v>192</v>
      </c>
      <c r="B18" s="38" t="s">
        <v>193</v>
      </c>
      <c r="C18" s="55">
        <v>5880000</v>
      </c>
      <c r="D18" s="48">
        <f t="shared" si="0"/>
        <v>0</v>
      </c>
      <c r="E18" s="19">
        <v>5880000</v>
      </c>
      <c r="F18" s="48">
        <f t="shared" si="1"/>
        <v>-822082</v>
      </c>
      <c r="G18" s="19">
        <v>5057918</v>
      </c>
      <c r="H18" s="63">
        <v>5057918</v>
      </c>
    </row>
    <row r="19" spans="1:8">
      <c r="A19" s="32" t="s">
        <v>194</v>
      </c>
      <c r="B19" s="38" t="s">
        <v>195</v>
      </c>
      <c r="C19" s="55">
        <v>10000000</v>
      </c>
      <c r="D19" s="48">
        <f t="shared" si="0"/>
        <v>-10000000</v>
      </c>
      <c r="E19" s="19">
        <v>0</v>
      </c>
      <c r="F19" s="48">
        <f t="shared" si="1"/>
        <v>0</v>
      </c>
      <c r="G19" s="19">
        <v>0</v>
      </c>
      <c r="H19" s="63">
        <v>0</v>
      </c>
    </row>
    <row r="20" spans="1:8" s="2" customFormat="1" ht="13.5" thickBot="1">
      <c r="A20" s="33"/>
      <c r="B20" s="39" t="s">
        <v>287</v>
      </c>
      <c r="C20" s="56">
        <f>SUM(C15:C19)</f>
        <v>21624000</v>
      </c>
      <c r="D20" s="49">
        <f t="shared" si="0"/>
        <v>-9700000</v>
      </c>
      <c r="E20" s="25">
        <f t="shared" ref="E20:H20" si="3">SUM(E15:E19)</f>
        <v>11924000</v>
      </c>
      <c r="F20" s="49">
        <f t="shared" si="1"/>
        <v>241839</v>
      </c>
      <c r="G20" s="25">
        <f t="shared" si="3"/>
        <v>12165839</v>
      </c>
      <c r="H20" s="64">
        <f t="shared" si="3"/>
        <v>12165839</v>
      </c>
    </row>
    <row r="21" spans="1:8" s="2" customFormat="1" ht="13.5" thickBot="1">
      <c r="A21" s="6"/>
      <c r="B21" s="40" t="s">
        <v>288</v>
      </c>
      <c r="C21" s="9">
        <f>C20+C14</f>
        <v>68075000</v>
      </c>
      <c r="D21" s="50">
        <f t="shared" si="0"/>
        <v>-8829000</v>
      </c>
      <c r="E21" s="26">
        <f t="shared" ref="E21:H21" si="4">E20+E14</f>
        <v>59246000</v>
      </c>
      <c r="F21" s="50">
        <f t="shared" si="1"/>
        <v>5085987</v>
      </c>
      <c r="G21" s="26">
        <f t="shared" si="4"/>
        <v>64331987</v>
      </c>
      <c r="H21" s="10">
        <f t="shared" si="4"/>
        <v>64182279</v>
      </c>
    </row>
    <row r="22" spans="1:8">
      <c r="A22" s="31" t="s">
        <v>196</v>
      </c>
      <c r="B22" s="37" t="s">
        <v>197</v>
      </c>
      <c r="C22" s="54">
        <v>17439000</v>
      </c>
      <c r="D22" s="47">
        <f t="shared" si="0"/>
        <v>8000000</v>
      </c>
      <c r="E22" s="24">
        <v>25439000</v>
      </c>
      <c r="F22" s="47">
        <f t="shared" si="1"/>
        <v>-525736</v>
      </c>
      <c r="G22" s="24">
        <v>24913264</v>
      </c>
      <c r="H22" s="62">
        <v>23890558</v>
      </c>
    </row>
    <row r="23" spans="1:8">
      <c r="A23" s="32" t="s">
        <v>198</v>
      </c>
      <c r="B23" s="38" t="s">
        <v>199</v>
      </c>
      <c r="C23" s="55">
        <v>0</v>
      </c>
      <c r="D23" s="48">
        <f t="shared" si="0"/>
        <v>0</v>
      </c>
      <c r="E23" s="19">
        <v>0</v>
      </c>
      <c r="F23" s="48">
        <f t="shared" si="1"/>
        <v>7875</v>
      </c>
      <c r="G23" s="19">
        <v>7875</v>
      </c>
      <c r="H23" s="63">
        <v>7875</v>
      </c>
    </row>
    <row r="24" spans="1:8">
      <c r="A24" s="32" t="s">
        <v>200</v>
      </c>
      <c r="B24" s="38" t="s">
        <v>201</v>
      </c>
      <c r="C24" s="55">
        <v>5047000</v>
      </c>
      <c r="D24" s="48">
        <f t="shared" si="0"/>
        <v>3300000</v>
      </c>
      <c r="E24" s="19">
        <v>8347000</v>
      </c>
      <c r="F24" s="48">
        <f t="shared" si="1"/>
        <v>-102618</v>
      </c>
      <c r="G24" s="19">
        <v>8244382</v>
      </c>
      <c r="H24" s="63">
        <v>7815753</v>
      </c>
    </row>
    <row r="25" spans="1:8">
      <c r="A25" s="32" t="s">
        <v>202</v>
      </c>
      <c r="B25" s="38" t="s">
        <v>203</v>
      </c>
      <c r="C25" s="55">
        <v>2833000</v>
      </c>
      <c r="D25" s="48">
        <f t="shared" si="0"/>
        <v>2300000</v>
      </c>
      <c r="E25" s="19">
        <v>5133000</v>
      </c>
      <c r="F25" s="48">
        <f t="shared" si="1"/>
        <v>3238078</v>
      </c>
      <c r="G25" s="19">
        <v>8371078</v>
      </c>
      <c r="H25" s="63">
        <v>7783489</v>
      </c>
    </row>
    <row r="26" spans="1:8" s="2" customFormat="1" ht="13.5" thickBot="1">
      <c r="A26" s="33"/>
      <c r="B26" s="39" t="s">
        <v>289</v>
      </c>
      <c r="C26" s="56">
        <f>SUM(C22:C25)</f>
        <v>25319000</v>
      </c>
      <c r="D26" s="49">
        <f t="shared" si="0"/>
        <v>13600000</v>
      </c>
      <c r="E26" s="25">
        <f t="shared" ref="E26:H26" si="5">SUM(E22:E25)</f>
        <v>38919000</v>
      </c>
      <c r="F26" s="49">
        <f t="shared" si="1"/>
        <v>2617599</v>
      </c>
      <c r="G26" s="25">
        <f t="shared" si="5"/>
        <v>41536599</v>
      </c>
      <c r="H26" s="64">
        <f t="shared" si="5"/>
        <v>39497675</v>
      </c>
    </row>
    <row r="27" spans="1:8">
      <c r="A27" s="31" t="s">
        <v>204</v>
      </c>
      <c r="B27" s="41" t="s">
        <v>205</v>
      </c>
      <c r="C27" s="57">
        <v>4530000</v>
      </c>
      <c r="D27" s="47">
        <f t="shared" si="0"/>
        <v>0</v>
      </c>
      <c r="E27" s="27">
        <v>4530000</v>
      </c>
      <c r="F27" s="47">
        <f t="shared" si="1"/>
        <v>-1041117</v>
      </c>
      <c r="G27" s="27">
        <v>3488883</v>
      </c>
      <c r="H27" s="65">
        <v>3393436</v>
      </c>
    </row>
    <row r="28" spans="1:8">
      <c r="A28" s="32" t="s">
        <v>208</v>
      </c>
      <c r="B28" s="42" t="s">
        <v>209</v>
      </c>
      <c r="C28" s="58">
        <v>830000</v>
      </c>
      <c r="D28" s="48">
        <f t="shared" si="0"/>
        <v>0</v>
      </c>
      <c r="E28" s="20">
        <v>830000</v>
      </c>
      <c r="F28" s="48">
        <f t="shared" si="1"/>
        <v>20300</v>
      </c>
      <c r="G28" s="20">
        <v>850300</v>
      </c>
      <c r="H28" s="66">
        <v>850300</v>
      </c>
    </row>
    <row r="29" spans="1:8">
      <c r="A29" s="32" t="s">
        <v>210</v>
      </c>
      <c r="B29" s="43" t="s">
        <v>211</v>
      </c>
      <c r="C29" s="59">
        <v>0</v>
      </c>
      <c r="D29" s="48">
        <f t="shared" ref="D29:D63" si="6">E29-C29</f>
        <v>0</v>
      </c>
      <c r="E29" s="21"/>
      <c r="F29" s="48">
        <f t="shared" ref="F29:F63" si="7">G29-E29</f>
        <v>2000</v>
      </c>
      <c r="G29" s="21">
        <v>2000</v>
      </c>
      <c r="H29" s="67">
        <v>0</v>
      </c>
    </row>
    <row r="30" spans="1:8" s="2" customFormat="1" ht="13.5" thickBot="1">
      <c r="A30" s="33"/>
      <c r="B30" s="39" t="s">
        <v>290</v>
      </c>
      <c r="C30" s="56">
        <f>SUM(C27:C29)</f>
        <v>5360000</v>
      </c>
      <c r="D30" s="49">
        <f t="shared" si="6"/>
        <v>0</v>
      </c>
      <c r="E30" s="25">
        <f t="shared" ref="E30:H30" si="8">SUM(E27:E29)</f>
        <v>5360000</v>
      </c>
      <c r="F30" s="49">
        <f t="shared" si="7"/>
        <v>-1018817</v>
      </c>
      <c r="G30" s="25">
        <f t="shared" si="8"/>
        <v>4341183</v>
      </c>
      <c r="H30" s="64">
        <f t="shared" si="8"/>
        <v>4243736</v>
      </c>
    </row>
    <row r="31" spans="1:8">
      <c r="A31" s="31" t="s">
        <v>212</v>
      </c>
      <c r="B31" s="37" t="s">
        <v>213</v>
      </c>
      <c r="C31" s="54">
        <v>0</v>
      </c>
      <c r="D31" s="47">
        <f t="shared" si="6"/>
        <v>10000</v>
      </c>
      <c r="E31" s="24">
        <v>10000</v>
      </c>
      <c r="F31" s="47">
        <f t="shared" si="7"/>
        <v>8500</v>
      </c>
      <c r="G31" s="24">
        <v>18500</v>
      </c>
      <c r="H31" s="62">
        <v>10000</v>
      </c>
    </row>
    <row r="32" spans="1:8">
      <c r="A32" s="32" t="s">
        <v>214</v>
      </c>
      <c r="B32" s="38" t="s">
        <v>215</v>
      </c>
      <c r="C32" s="55">
        <v>200000</v>
      </c>
      <c r="D32" s="48">
        <f t="shared" si="6"/>
        <v>0</v>
      </c>
      <c r="E32" s="19">
        <v>200000</v>
      </c>
      <c r="F32" s="48">
        <f t="shared" si="7"/>
        <v>-29552</v>
      </c>
      <c r="G32" s="19">
        <v>170448</v>
      </c>
      <c r="H32" s="63">
        <v>112195</v>
      </c>
    </row>
    <row r="33" spans="1:8">
      <c r="A33" s="32" t="s">
        <v>216</v>
      </c>
      <c r="B33" s="38" t="s">
        <v>217</v>
      </c>
      <c r="C33" s="55">
        <v>0</v>
      </c>
      <c r="D33" s="48">
        <f t="shared" si="6"/>
        <v>0</v>
      </c>
      <c r="E33" s="19"/>
      <c r="F33" s="48">
        <f t="shared" si="7"/>
        <v>12144</v>
      </c>
      <c r="G33" s="19">
        <v>12144</v>
      </c>
      <c r="H33" s="63">
        <v>12000</v>
      </c>
    </row>
    <row r="34" spans="1:8" s="2" customFormat="1" ht="13.5" thickBot="1">
      <c r="A34" s="33"/>
      <c r="B34" s="39" t="s">
        <v>291</v>
      </c>
      <c r="C34" s="56">
        <f>SUM(C31:C33)</f>
        <v>200000</v>
      </c>
      <c r="D34" s="49">
        <f t="shared" si="6"/>
        <v>10000</v>
      </c>
      <c r="E34" s="25">
        <f t="shared" ref="E34:H34" si="9">SUM(E31:E33)</f>
        <v>210000</v>
      </c>
      <c r="F34" s="49">
        <f t="shared" si="7"/>
        <v>-8908</v>
      </c>
      <c r="G34" s="25">
        <f t="shared" si="9"/>
        <v>201092</v>
      </c>
      <c r="H34" s="64">
        <f t="shared" si="9"/>
        <v>134195</v>
      </c>
    </row>
    <row r="35" spans="1:8">
      <c r="A35" s="31" t="s">
        <v>206</v>
      </c>
      <c r="B35" s="44" t="s">
        <v>207</v>
      </c>
      <c r="C35" s="60">
        <v>5265000</v>
      </c>
      <c r="D35" s="51">
        <f t="shared" si="6"/>
        <v>0</v>
      </c>
      <c r="E35" s="28">
        <v>5265000</v>
      </c>
      <c r="F35" s="51">
        <f t="shared" si="7"/>
        <v>104444</v>
      </c>
      <c r="G35" s="28">
        <v>5369444</v>
      </c>
      <c r="H35" s="68">
        <v>5143967</v>
      </c>
    </row>
    <row r="36" spans="1:8" s="2" customFormat="1" ht="13.5" thickBot="1">
      <c r="A36" s="33"/>
      <c r="B36" s="45" t="s">
        <v>292</v>
      </c>
      <c r="C36" s="61">
        <f>C35+C34+C30+C26</f>
        <v>36144000</v>
      </c>
      <c r="D36" s="52">
        <f t="shared" si="6"/>
        <v>13610000</v>
      </c>
      <c r="E36" s="29">
        <f t="shared" ref="E36:H36" si="10">E35+E34+E30+E26</f>
        <v>49754000</v>
      </c>
      <c r="F36" s="52">
        <f t="shared" si="7"/>
        <v>1694318</v>
      </c>
      <c r="G36" s="29">
        <f t="shared" si="10"/>
        <v>51448318</v>
      </c>
      <c r="H36" s="69">
        <f t="shared" si="10"/>
        <v>49019573</v>
      </c>
    </row>
    <row r="37" spans="1:8">
      <c r="A37" s="31" t="s">
        <v>218</v>
      </c>
      <c r="B37" s="37" t="s">
        <v>219</v>
      </c>
      <c r="C37" s="54">
        <v>0</v>
      </c>
      <c r="D37" s="47">
        <f t="shared" si="6"/>
        <v>0</v>
      </c>
      <c r="E37" s="24"/>
      <c r="F37" s="47">
        <f t="shared" si="7"/>
        <v>1650000</v>
      </c>
      <c r="G37" s="24">
        <v>1650000</v>
      </c>
      <c r="H37" s="62">
        <v>1350000</v>
      </c>
    </row>
    <row r="38" spans="1:8">
      <c r="A38" s="32" t="s">
        <v>220</v>
      </c>
      <c r="B38" s="38" t="s">
        <v>221</v>
      </c>
      <c r="C38" s="55">
        <v>0</v>
      </c>
      <c r="D38" s="48">
        <f t="shared" si="6"/>
        <v>0</v>
      </c>
      <c r="E38" s="19"/>
      <c r="F38" s="48">
        <f t="shared" si="7"/>
        <v>1439297</v>
      </c>
      <c r="G38" s="19">
        <v>1439297</v>
      </c>
      <c r="H38" s="63">
        <v>1406297</v>
      </c>
    </row>
    <row r="39" spans="1:8">
      <c r="A39" s="32" t="s">
        <v>222</v>
      </c>
      <c r="B39" s="38" t="s">
        <v>223</v>
      </c>
      <c r="C39" s="55">
        <v>0</v>
      </c>
      <c r="D39" s="48">
        <f t="shared" si="6"/>
        <v>1000000</v>
      </c>
      <c r="E39" s="19">
        <v>1000000</v>
      </c>
      <c r="F39" s="48">
        <f t="shared" si="7"/>
        <v>-243787</v>
      </c>
      <c r="G39" s="19">
        <v>756213</v>
      </c>
      <c r="H39" s="63">
        <v>664003</v>
      </c>
    </row>
    <row r="40" spans="1:8">
      <c r="A40" s="32" t="s">
        <v>224</v>
      </c>
      <c r="B40" s="38" t="s">
        <v>225</v>
      </c>
      <c r="C40" s="55">
        <v>2801000</v>
      </c>
      <c r="D40" s="48">
        <f t="shared" si="6"/>
        <v>0</v>
      </c>
      <c r="E40" s="19">
        <v>2801000</v>
      </c>
      <c r="F40" s="48">
        <f t="shared" si="7"/>
        <v>-2801000</v>
      </c>
      <c r="G40" s="19">
        <v>0</v>
      </c>
      <c r="H40" s="63">
        <v>0</v>
      </c>
    </row>
    <row r="41" spans="1:8">
      <c r="A41" s="32" t="s">
        <v>226</v>
      </c>
      <c r="B41" s="38" t="s">
        <v>227</v>
      </c>
      <c r="C41" s="55">
        <v>0</v>
      </c>
      <c r="D41" s="48">
        <f t="shared" si="6"/>
        <v>0</v>
      </c>
      <c r="E41" s="19"/>
      <c r="F41" s="48">
        <f t="shared" si="7"/>
        <v>1507709</v>
      </c>
      <c r="G41" s="19">
        <v>1507709</v>
      </c>
      <c r="H41" s="63">
        <v>1507709</v>
      </c>
    </row>
    <row r="42" spans="1:8">
      <c r="A42" s="32" t="s">
        <v>228</v>
      </c>
      <c r="B42" s="38" t="s">
        <v>229</v>
      </c>
      <c r="C42" s="55">
        <v>348000</v>
      </c>
      <c r="D42" s="48">
        <f t="shared" si="6"/>
        <v>2870000</v>
      </c>
      <c r="E42" s="19">
        <v>3218000</v>
      </c>
      <c r="F42" s="48">
        <f t="shared" si="7"/>
        <v>1693469</v>
      </c>
      <c r="G42" s="19">
        <v>4911469</v>
      </c>
      <c r="H42" s="63">
        <v>4860653</v>
      </c>
    </row>
    <row r="43" spans="1:8">
      <c r="A43" s="32" t="s">
        <v>230</v>
      </c>
      <c r="B43" s="38" t="s">
        <v>231</v>
      </c>
      <c r="C43" s="55">
        <v>0</v>
      </c>
      <c r="D43" s="48">
        <f t="shared" si="6"/>
        <v>564000</v>
      </c>
      <c r="E43" s="19">
        <v>564000</v>
      </c>
      <c r="F43" s="48">
        <f t="shared" si="7"/>
        <v>0</v>
      </c>
      <c r="G43" s="19">
        <v>564000</v>
      </c>
      <c r="H43" s="63">
        <v>564000</v>
      </c>
    </row>
    <row r="44" spans="1:8">
      <c r="A44" s="32" t="s">
        <v>232</v>
      </c>
      <c r="B44" s="38" t="s">
        <v>233</v>
      </c>
      <c r="C44" s="55">
        <v>103000</v>
      </c>
      <c r="D44" s="48">
        <f t="shared" si="6"/>
        <v>0</v>
      </c>
      <c r="E44" s="19">
        <v>103000</v>
      </c>
      <c r="F44" s="48">
        <f t="shared" si="7"/>
        <v>93508</v>
      </c>
      <c r="G44" s="19">
        <v>196508</v>
      </c>
      <c r="H44" s="63">
        <v>196508</v>
      </c>
    </row>
    <row r="45" spans="1:8">
      <c r="A45" s="32" t="s">
        <v>234</v>
      </c>
      <c r="B45" s="38" t="s">
        <v>235</v>
      </c>
      <c r="C45" s="55">
        <v>0</v>
      </c>
      <c r="D45" s="48">
        <f t="shared" si="6"/>
        <v>2834000</v>
      </c>
      <c r="E45" s="19">
        <v>2834000</v>
      </c>
      <c r="F45" s="48">
        <f t="shared" si="7"/>
        <v>1060511</v>
      </c>
      <c r="G45" s="19">
        <v>3894511</v>
      </c>
      <c r="H45" s="63">
        <v>3831511</v>
      </c>
    </row>
    <row r="46" spans="1:8">
      <c r="A46" s="32" t="s">
        <v>236</v>
      </c>
      <c r="B46" s="38" t="s">
        <v>237</v>
      </c>
      <c r="C46" s="55">
        <v>0</v>
      </c>
      <c r="D46" s="48">
        <f t="shared" si="6"/>
        <v>0</v>
      </c>
      <c r="E46" s="19"/>
      <c r="F46" s="48">
        <f t="shared" si="7"/>
        <v>12</v>
      </c>
      <c r="G46" s="19">
        <v>12</v>
      </c>
      <c r="H46" s="63">
        <v>12</v>
      </c>
    </row>
    <row r="47" spans="1:8" s="2" customFormat="1" ht="13.5" thickBot="1">
      <c r="A47" s="33"/>
      <c r="B47" s="45" t="s">
        <v>293</v>
      </c>
      <c r="C47" s="61">
        <f>SUM(C37:C46)</f>
        <v>3252000</v>
      </c>
      <c r="D47" s="52">
        <f t="shared" si="6"/>
        <v>7268000</v>
      </c>
      <c r="E47" s="29">
        <f t="shared" ref="E47:H47" si="11">SUM(E37:E46)</f>
        <v>10520000</v>
      </c>
      <c r="F47" s="52">
        <f t="shared" si="7"/>
        <v>4399719</v>
      </c>
      <c r="G47" s="29">
        <f t="shared" si="11"/>
        <v>14919719</v>
      </c>
      <c r="H47" s="69">
        <f t="shared" si="11"/>
        <v>14380693</v>
      </c>
    </row>
    <row r="48" spans="1:8">
      <c r="A48" s="31" t="s">
        <v>238</v>
      </c>
      <c r="B48" s="37" t="s">
        <v>239</v>
      </c>
      <c r="C48" s="54">
        <v>13500000</v>
      </c>
      <c r="D48" s="47">
        <f t="shared" si="6"/>
        <v>-2870000</v>
      </c>
      <c r="E48" s="24">
        <v>10630000</v>
      </c>
      <c r="F48" s="47">
        <f t="shared" si="7"/>
        <v>-10630000</v>
      </c>
      <c r="G48" s="24">
        <v>0</v>
      </c>
      <c r="H48" s="62">
        <v>0</v>
      </c>
    </row>
    <row r="49" spans="1:8">
      <c r="A49" s="32" t="s">
        <v>240</v>
      </c>
      <c r="B49" s="38" t="s">
        <v>241</v>
      </c>
      <c r="C49" s="55">
        <v>0</v>
      </c>
      <c r="D49" s="48">
        <f t="shared" si="6"/>
        <v>0</v>
      </c>
      <c r="E49" s="19"/>
      <c r="F49" s="48">
        <f t="shared" si="7"/>
        <v>11102362</v>
      </c>
      <c r="G49" s="19">
        <v>11102362</v>
      </c>
      <c r="H49" s="63">
        <v>11102362</v>
      </c>
    </row>
    <row r="50" spans="1:8">
      <c r="A50" s="32" t="s">
        <v>242</v>
      </c>
      <c r="B50" s="38" t="s">
        <v>243</v>
      </c>
      <c r="C50" s="55">
        <v>0</v>
      </c>
      <c r="D50" s="48">
        <f t="shared" si="6"/>
        <v>3085000</v>
      </c>
      <c r="E50" s="19">
        <v>3085000</v>
      </c>
      <c r="F50" s="48">
        <f t="shared" si="7"/>
        <v>52500</v>
      </c>
      <c r="G50" s="19">
        <v>3137500</v>
      </c>
      <c r="H50" s="63">
        <v>3137500</v>
      </c>
    </row>
    <row r="51" spans="1:8" s="2" customFormat="1" ht="13.5" thickBot="1">
      <c r="A51" s="33"/>
      <c r="B51" s="45" t="s">
        <v>294</v>
      </c>
      <c r="C51" s="61">
        <f>SUM(C48:C50)</f>
        <v>13500000</v>
      </c>
      <c r="D51" s="52">
        <f t="shared" si="6"/>
        <v>215000</v>
      </c>
      <c r="E51" s="29">
        <f t="shared" ref="E51:H51" si="12">SUM(E48:E50)</f>
        <v>13715000</v>
      </c>
      <c r="F51" s="52">
        <f t="shared" si="7"/>
        <v>524862</v>
      </c>
      <c r="G51" s="29">
        <f t="shared" si="12"/>
        <v>14239862</v>
      </c>
      <c r="H51" s="69">
        <f t="shared" si="12"/>
        <v>14239862</v>
      </c>
    </row>
    <row r="52" spans="1:8">
      <c r="A52" s="31" t="s">
        <v>244</v>
      </c>
      <c r="B52" s="37" t="s">
        <v>245</v>
      </c>
      <c r="C52" s="54">
        <v>0</v>
      </c>
      <c r="D52" s="47">
        <f t="shared" si="6"/>
        <v>0</v>
      </c>
      <c r="E52" s="24"/>
      <c r="F52" s="47">
        <f t="shared" si="7"/>
        <v>149708</v>
      </c>
      <c r="G52" s="24">
        <v>149708</v>
      </c>
      <c r="H52" s="62">
        <v>0</v>
      </c>
    </row>
    <row r="53" spans="1:8">
      <c r="A53" s="32" t="s">
        <v>246</v>
      </c>
      <c r="B53" s="38" t="s">
        <v>247</v>
      </c>
      <c r="C53" s="55">
        <v>0</v>
      </c>
      <c r="D53" s="48">
        <f t="shared" si="6"/>
        <v>151000</v>
      </c>
      <c r="E53" s="19">
        <v>151000</v>
      </c>
      <c r="F53" s="48">
        <f t="shared" si="7"/>
        <v>240467</v>
      </c>
      <c r="G53" s="19">
        <v>391467</v>
      </c>
      <c r="H53" s="63">
        <v>155000</v>
      </c>
    </row>
    <row r="54" spans="1:8" s="2" customFormat="1" ht="13.5" thickBot="1">
      <c r="A54" s="33"/>
      <c r="B54" s="45" t="s">
        <v>296</v>
      </c>
      <c r="C54" s="61">
        <f>SUM(C52:C53)</f>
        <v>0</v>
      </c>
      <c r="D54" s="52">
        <f t="shared" si="6"/>
        <v>151000</v>
      </c>
      <c r="E54" s="29">
        <f t="shared" ref="E54:H54" si="13">SUM(E52:E53)</f>
        <v>151000</v>
      </c>
      <c r="F54" s="52">
        <f t="shared" si="7"/>
        <v>390175</v>
      </c>
      <c r="G54" s="29">
        <f t="shared" si="13"/>
        <v>541175</v>
      </c>
      <c r="H54" s="69">
        <f t="shared" si="13"/>
        <v>155000</v>
      </c>
    </row>
    <row r="55" spans="1:8">
      <c r="A55" s="31" t="s">
        <v>248</v>
      </c>
      <c r="B55" s="37" t="s">
        <v>249</v>
      </c>
      <c r="C55" s="54">
        <v>0</v>
      </c>
      <c r="D55" s="47">
        <f t="shared" si="6"/>
        <v>0</v>
      </c>
      <c r="E55" s="24"/>
      <c r="F55" s="47">
        <f t="shared" si="7"/>
        <v>2833469</v>
      </c>
      <c r="G55" s="24">
        <v>2833469</v>
      </c>
      <c r="H55" s="62">
        <v>2833469</v>
      </c>
    </row>
    <row r="56" spans="1:8">
      <c r="A56" s="32" t="s">
        <v>250</v>
      </c>
      <c r="B56" s="38" t="s">
        <v>251</v>
      </c>
      <c r="C56" s="55">
        <v>0</v>
      </c>
      <c r="D56" s="48">
        <f t="shared" si="6"/>
        <v>0</v>
      </c>
      <c r="E56" s="19"/>
      <c r="F56" s="48">
        <f t="shared" si="7"/>
        <v>631509</v>
      </c>
      <c r="G56" s="19">
        <v>631509</v>
      </c>
      <c r="H56" s="63">
        <v>631509</v>
      </c>
    </row>
    <row r="57" spans="1:8">
      <c r="A57" s="32" t="s">
        <v>252</v>
      </c>
      <c r="B57" s="38" t="s">
        <v>253</v>
      </c>
      <c r="C57" s="55">
        <v>0</v>
      </c>
      <c r="D57" s="48">
        <f t="shared" si="6"/>
        <v>0</v>
      </c>
      <c r="E57" s="19"/>
      <c r="F57" s="48">
        <f t="shared" si="7"/>
        <v>2413000</v>
      </c>
      <c r="G57" s="19">
        <v>2413000</v>
      </c>
      <c r="H57" s="63">
        <v>2413000</v>
      </c>
    </row>
    <row r="58" spans="1:8">
      <c r="A58" s="32" t="s">
        <v>254</v>
      </c>
      <c r="B58" s="38" t="s">
        <v>255</v>
      </c>
      <c r="C58" s="55">
        <v>4838000</v>
      </c>
      <c r="D58" s="48">
        <f t="shared" si="6"/>
        <v>0</v>
      </c>
      <c r="E58" s="19">
        <v>4838000</v>
      </c>
      <c r="F58" s="48">
        <f t="shared" si="7"/>
        <v>-4838000</v>
      </c>
      <c r="G58" s="19">
        <v>0</v>
      </c>
      <c r="H58" s="63">
        <v>0</v>
      </c>
    </row>
    <row r="59" spans="1:8" s="2" customFormat="1" ht="13.5" thickBot="1">
      <c r="A59" s="33"/>
      <c r="B59" s="45" t="s">
        <v>295</v>
      </c>
      <c r="C59" s="61">
        <f>SUM(C55:C58)</f>
        <v>4838000</v>
      </c>
      <c r="D59" s="52">
        <f t="shared" si="6"/>
        <v>0</v>
      </c>
      <c r="E59" s="29">
        <f t="shared" ref="E59:H59" si="14">SUM(E55:E58)</f>
        <v>4838000</v>
      </c>
      <c r="F59" s="52">
        <f t="shared" si="7"/>
        <v>1039978</v>
      </c>
      <c r="G59" s="29">
        <f t="shared" si="14"/>
        <v>5877978</v>
      </c>
      <c r="H59" s="69">
        <f t="shared" si="14"/>
        <v>5877978</v>
      </c>
    </row>
    <row r="60" spans="1:8">
      <c r="A60" s="31" t="s">
        <v>256</v>
      </c>
      <c r="B60" s="37" t="s">
        <v>257</v>
      </c>
      <c r="C60" s="54">
        <v>40226000</v>
      </c>
      <c r="D60" s="47">
        <f t="shared" si="6"/>
        <v>-5415000</v>
      </c>
      <c r="E60" s="24">
        <v>34811000</v>
      </c>
      <c r="F60" s="47">
        <f t="shared" si="7"/>
        <v>0</v>
      </c>
      <c r="G60" s="24">
        <v>34811000</v>
      </c>
      <c r="H60" s="62">
        <v>34811000</v>
      </c>
    </row>
    <row r="61" spans="1:8">
      <c r="A61" s="32" t="s">
        <v>258</v>
      </c>
      <c r="B61" s="38" t="s">
        <v>259</v>
      </c>
      <c r="C61" s="55">
        <v>0</v>
      </c>
      <c r="D61" s="48">
        <f t="shared" si="6"/>
        <v>0</v>
      </c>
      <c r="E61" s="19"/>
      <c r="F61" s="48">
        <f t="shared" si="7"/>
        <v>2340257</v>
      </c>
      <c r="G61" s="19">
        <v>2340257</v>
      </c>
      <c r="H61" s="63">
        <v>2340257</v>
      </c>
    </row>
    <row r="62" spans="1:8" ht="13.5" thickBot="1">
      <c r="A62" s="34"/>
      <c r="B62" s="45" t="s">
        <v>297</v>
      </c>
      <c r="C62" s="61">
        <f>SUM(C60:C61)</f>
        <v>40226000</v>
      </c>
      <c r="D62" s="52">
        <f t="shared" si="6"/>
        <v>-5415000</v>
      </c>
      <c r="E62" s="29">
        <f t="shared" ref="E62:H62" si="15">SUM(E60:E61)</f>
        <v>34811000</v>
      </c>
      <c r="F62" s="52">
        <f t="shared" si="7"/>
        <v>2340257</v>
      </c>
      <c r="G62" s="29">
        <f t="shared" si="15"/>
        <v>37151257</v>
      </c>
      <c r="H62" s="69">
        <f t="shared" si="15"/>
        <v>37151257</v>
      </c>
    </row>
    <row r="63" spans="1:8" ht="16.5" thickBot="1">
      <c r="A63" s="11"/>
      <c r="B63" s="46" t="s">
        <v>298</v>
      </c>
      <c r="C63" s="12">
        <f>C62+C59+C54+C51+C47+C36+C21</f>
        <v>166035000</v>
      </c>
      <c r="D63" s="53">
        <f t="shared" si="6"/>
        <v>7000000</v>
      </c>
      <c r="E63" s="30">
        <f t="shared" ref="E63:H63" si="16">E62+E59+E54+E51+E47+E36+E21</f>
        <v>173035000</v>
      </c>
      <c r="F63" s="53">
        <f t="shared" si="7"/>
        <v>15475296</v>
      </c>
      <c r="G63" s="30">
        <f t="shared" si="16"/>
        <v>188510296</v>
      </c>
      <c r="H63" s="13">
        <f t="shared" si="16"/>
        <v>185006642</v>
      </c>
    </row>
  </sheetData>
  <mergeCells count="2">
    <mergeCell ref="A3:H3"/>
    <mergeCell ref="A4:H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J119"/>
  <sheetViews>
    <sheetView workbookViewId="0">
      <pane ySplit="7" topLeftCell="A80" activePane="bottomLeft" state="frozen"/>
      <selection pane="bottomLeft" activeCell="A5" sqref="A5"/>
    </sheetView>
  </sheetViews>
  <sheetFormatPr defaultRowHeight="12.75"/>
  <cols>
    <col min="1" max="1" width="10.140625" style="3" bestFit="1" customWidth="1"/>
    <col min="2" max="2" width="62.140625" style="3" customWidth="1"/>
    <col min="3" max="3" width="14.140625" style="3" bestFit="1" customWidth="1"/>
    <col min="4" max="4" width="11.7109375" style="3" customWidth="1"/>
    <col min="5" max="5" width="14.140625" style="3" bestFit="1" customWidth="1"/>
    <col min="6" max="6" width="12.7109375" style="3" bestFit="1" customWidth="1"/>
    <col min="7" max="7" width="14.140625" style="3" bestFit="1" customWidth="1"/>
    <col min="8" max="8" width="0.140625" style="3" customWidth="1"/>
    <col min="9" max="16384" width="9.140625" style="3"/>
  </cols>
  <sheetData>
    <row r="3" spans="1:8" ht="20.25">
      <c r="A3" s="218" t="s">
        <v>0</v>
      </c>
      <c r="B3" s="218"/>
      <c r="C3" s="218"/>
      <c r="D3" s="218"/>
      <c r="E3" s="218"/>
      <c r="F3" s="218"/>
      <c r="G3" s="218"/>
      <c r="H3" s="218"/>
    </row>
    <row r="4" spans="1:8" ht="20.25">
      <c r="A4" s="218" t="s">
        <v>305</v>
      </c>
      <c r="B4" s="218"/>
      <c r="C4" s="218"/>
      <c r="D4" s="218"/>
      <c r="E4" s="218"/>
      <c r="F4" s="218"/>
      <c r="G4" s="218"/>
      <c r="H4" s="218"/>
    </row>
    <row r="5" spans="1:8">
      <c r="A5" s="202" t="s">
        <v>461</v>
      </c>
      <c r="B5" s="15" t="s">
        <v>458</v>
      </c>
      <c r="C5" s="16"/>
      <c r="D5" s="17"/>
      <c r="E5" s="16"/>
      <c r="F5" s="17"/>
      <c r="G5" s="18" t="s">
        <v>304</v>
      </c>
    </row>
    <row r="6" spans="1:8" ht="13.5" thickBot="1">
      <c r="A6" s="14"/>
      <c r="B6" s="15"/>
      <c r="C6" s="16"/>
      <c r="D6" s="17"/>
      <c r="E6" s="16"/>
      <c r="F6" s="17"/>
      <c r="G6" s="16"/>
      <c r="H6" s="16"/>
    </row>
    <row r="7" spans="1:8" ht="13.5" thickBot="1">
      <c r="A7" s="109" t="s">
        <v>302</v>
      </c>
      <c r="B7" s="110" t="s">
        <v>1</v>
      </c>
      <c r="C7" s="111" t="s">
        <v>260</v>
      </c>
      <c r="D7" s="112" t="s">
        <v>299</v>
      </c>
      <c r="E7" s="112" t="s">
        <v>261</v>
      </c>
      <c r="F7" s="112" t="s">
        <v>300</v>
      </c>
      <c r="G7" s="112" t="s">
        <v>301</v>
      </c>
      <c r="H7" s="198" t="s">
        <v>2</v>
      </c>
    </row>
    <row r="8" spans="1:8" hidden="1">
      <c r="A8" s="75" t="s">
        <v>4</v>
      </c>
      <c r="B8" s="105" t="s">
        <v>5</v>
      </c>
      <c r="C8" s="106">
        <v>3830000</v>
      </c>
      <c r="D8" s="107"/>
      <c r="E8" s="23"/>
      <c r="F8" s="107"/>
      <c r="G8" s="23">
        <v>4128836</v>
      </c>
      <c r="H8" s="108">
        <v>4128836</v>
      </c>
    </row>
    <row r="9" spans="1:8" hidden="1">
      <c r="A9" s="32" t="s">
        <v>6</v>
      </c>
      <c r="B9" s="38" t="s">
        <v>7</v>
      </c>
      <c r="C9" s="55">
        <v>6095000</v>
      </c>
      <c r="D9" s="48"/>
      <c r="E9" s="19"/>
      <c r="F9" s="48"/>
      <c r="G9" s="19">
        <v>4775021</v>
      </c>
      <c r="H9" s="63">
        <v>4775021</v>
      </c>
    </row>
    <row r="10" spans="1:8" hidden="1">
      <c r="A10" s="32" t="s">
        <v>8</v>
      </c>
      <c r="B10" s="38" t="s">
        <v>9</v>
      </c>
      <c r="C10" s="55">
        <v>4949000</v>
      </c>
      <c r="D10" s="48"/>
      <c r="E10" s="19"/>
      <c r="F10" s="48"/>
      <c r="G10" s="19">
        <v>4390276</v>
      </c>
      <c r="H10" s="63">
        <v>4390276</v>
      </c>
    </row>
    <row r="11" spans="1:8">
      <c r="A11" s="32" t="s">
        <v>262</v>
      </c>
      <c r="B11" s="80" t="s">
        <v>3</v>
      </c>
      <c r="C11" s="86">
        <f>SUM(C8:C10)</f>
        <v>14874000</v>
      </c>
      <c r="D11" s="91">
        <f>E11-C11</f>
        <v>-1765000</v>
      </c>
      <c r="E11" s="70">
        <v>13109000</v>
      </c>
      <c r="F11" s="91">
        <f>G11-E11</f>
        <v>185133</v>
      </c>
      <c r="G11" s="70">
        <f>SUM(G8:G10)</f>
        <v>13294133</v>
      </c>
      <c r="H11" s="99">
        <f>SUM(H8:H10)</f>
        <v>13294133</v>
      </c>
    </row>
    <row r="12" spans="1:8">
      <c r="A12" s="32" t="s">
        <v>10</v>
      </c>
      <c r="B12" s="38" t="s">
        <v>11</v>
      </c>
      <c r="C12" s="55">
        <v>0</v>
      </c>
      <c r="D12" s="48">
        <f t="shared" ref="D12:D75" si="0">E12-C12</f>
        <v>0</v>
      </c>
      <c r="E12" s="19"/>
      <c r="F12" s="48">
        <f t="shared" ref="F12:F75" si="1">G12-E12</f>
        <v>50000</v>
      </c>
      <c r="G12" s="19">
        <v>50000</v>
      </c>
      <c r="H12" s="63">
        <v>50000</v>
      </c>
    </row>
    <row r="13" spans="1:8">
      <c r="A13" s="32" t="s">
        <v>12</v>
      </c>
      <c r="B13" s="38" t="s">
        <v>13</v>
      </c>
      <c r="C13" s="55">
        <v>0</v>
      </c>
      <c r="D13" s="48">
        <f t="shared" si="0"/>
        <v>0</v>
      </c>
      <c r="E13" s="19"/>
      <c r="F13" s="48">
        <f t="shared" si="1"/>
        <v>72000</v>
      </c>
      <c r="G13" s="19">
        <v>72000</v>
      </c>
      <c r="H13" s="63">
        <v>72000</v>
      </c>
    </row>
    <row r="14" spans="1:8">
      <c r="A14" s="32" t="s">
        <v>14</v>
      </c>
      <c r="B14" s="38" t="s">
        <v>15</v>
      </c>
      <c r="C14" s="55">
        <v>447000</v>
      </c>
      <c r="D14" s="48">
        <f t="shared" si="0"/>
        <v>250000</v>
      </c>
      <c r="E14" s="19">
        <v>697000</v>
      </c>
      <c r="F14" s="48">
        <f t="shared" si="1"/>
        <v>-80840</v>
      </c>
      <c r="G14" s="19">
        <v>616160</v>
      </c>
      <c r="H14" s="63">
        <v>616160</v>
      </c>
    </row>
    <row r="15" spans="1:8">
      <c r="A15" s="32" t="s">
        <v>16</v>
      </c>
      <c r="B15" s="38" t="s">
        <v>17</v>
      </c>
      <c r="C15" s="55">
        <v>80000</v>
      </c>
      <c r="D15" s="48">
        <f t="shared" si="0"/>
        <v>0</v>
      </c>
      <c r="E15" s="19">
        <v>80000</v>
      </c>
      <c r="F15" s="48">
        <f t="shared" si="1"/>
        <v>-38816</v>
      </c>
      <c r="G15" s="19">
        <v>41184</v>
      </c>
      <c r="H15" s="63">
        <v>41184</v>
      </c>
    </row>
    <row r="16" spans="1:8">
      <c r="A16" s="32" t="s">
        <v>18</v>
      </c>
      <c r="B16" s="38" t="s">
        <v>19</v>
      </c>
      <c r="C16" s="55">
        <v>99000</v>
      </c>
      <c r="D16" s="48">
        <f t="shared" si="0"/>
        <v>0</v>
      </c>
      <c r="E16" s="19">
        <v>99000</v>
      </c>
      <c r="F16" s="48">
        <f t="shared" si="1"/>
        <v>-99000</v>
      </c>
      <c r="G16" s="19">
        <v>0</v>
      </c>
      <c r="H16" s="63">
        <v>0</v>
      </c>
    </row>
    <row r="17" spans="1:8">
      <c r="A17" s="32" t="s">
        <v>20</v>
      </c>
      <c r="B17" s="38" t="s">
        <v>21</v>
      </c>
      <c r="C17" s="55">
        <v>0</v>
      </c>
      <c r="D17" s="48">
        <f t="shared" si="0"/>
        <v>0</v>
      </c>
      <c r="E17" s="19"/>
      <c r="F17" s="48">
        <f t="shared" si="1"/>
        <v>150000</v>
      </c>
      <c r="G17" s="19">
        <v>150000</v>
      </c>
      <c r="H17" s="63">
        <v>150000</v>
      </c>
    </row>
    <row r="18" spans="1:8">
      <c r="A18" s="32" t="s">
        <v>22</v>
      </c>
      <c r="B18" s="38" t="s">
        <v>23</v>
      </c>
      <c r="C18" s="55">
        <v>0</v>
      </c>
      <c r="D18" s="48">
        <f t="shared" si="0"/>
        <v>547000</v>
      </c>
      <c r="E18" s="19">
        <v>547000</v>
      </c>
      <c r="F18" s="48">
        <f t="shared" si="1"/>
        <v>-7577</v>
      </c>
      <c r="G18" s="19">
        <v>539423</v>
      </c>
      <c r="H18" s="63">
        <v>539423</v>
      </c>
    </row>
    <row r="19" spans="1:8" ht="13.5" thickBot="1">
      <c r="A19" s="33"/>
      <c r="B19" s="81" t="s">
        <v>266</v>
      </c>
      <c r="C19" s="87">
        <f>SUM(C11:C18)</f>
        <v>15500000</v>
      </c>
      <c r="D19" s="92">
        <f t="shared" si="0"/>
        <v>-968000</v>
      </c>
      <c r="E19" s="71">
        <f t="shared" ref="E19:H19" si="2">SUM(E11:E18)</f>
        <v>14532000</v>
      </c>
      <c r="F19" s="92">
        <f t="shared" si="1"/>
        <v>230900</v>
      </c>
      <c r="G19" s="71">
        <f t="shared" si="2"/>
        <v>14762900</v>
      </c>
      <c r="H19" s="100">
        <f t="shared" si="2"/>
        <v>14762900</v>
      </c>
    </row>
    <row r="20" spans="1:8">
      <c r="A20" s="31" t="s">
        <v>24</v>
      </c>
      <c r="B20" s="37" t="s">
        <v>25</v>
      </c>
      <c r="C20" s="54">
        <v>7129000</v>
      </c>
      <c r="D20" s="47">
        <f t="shared" si="0"/>
        <v>0</v>
      </c>
      <c r="E20" s="24">
        <v>7129000</v>
      </c>
      <c r="F20" s="47">
        <f t="shared" si="1"/>
        <v>-454232</v>
      </c>
      <c r="G20" s="24">
        <v>6674768</v>
      </c>
      <c r="H20" s="62">
        <v>6674768</v>
      </c>
    </row>
    <row r="21" spans="1:8">
      <c r="A21" s="32" t="s">
        <v>26</v>
      </c>
      <c r="B21" s="38" t="s">
        <v>27</v>
      </c>
      <c r="C21" s="55">
        <v>0</v>
      </c>
      <c r="D21" s="48">
        <f t="shared" si="0"/>
        <v>500000</v>
      </c>
      <c r="E21" s="19">
        <v>500000</v>
      </c>
      <c r="F21" s="48">
        <f t="shared" si="1"/>
        <v>32234</v>
      </c>
      <c r="G21" s="19">
        <v>532234</v>
      </c>
      <c r="H21" s="63">
        <v>532234</v>
      </c>
    </row>
    <row r="22" spans="1:8">
      <c r="A22" s="32" t="s">
        <v>28</v>
      </c>
      <c r="B22" s="38" t="s">
        <v>29</v>
      </c>
      <c r="C22" s="55">
        <v>29000</v>
      </c>
      <c r="D22" s="48">
        <v>150000</v>
      </c>
      <c r="E22" s="19">
        <v>329000</v>
      </c>
      <c r="F22" s="48">
        <f t="shared" si="1"/>
        <v>-3200</v>
      </c>
      <c r="G22" s="19">
        <v>325800</v>
      </c>
      <c r="H22" s="63">
        <v>325800</v>
      </c>
    </row>
    <row r="23" spans="1:8">
      <c r="A23" s="32" t="s">
        <v>30</v>
      </c>
      <c r="B23" s="38" t="s">
        <v>31</v>
      </c>
      <c r="C23" s="55">
        <v>150000</v>
      </c>
      <c r="D23" s="48">
        <v>0</v>
      </c>
      <c r="E23" s="19">
        <v>0</v>
      </c>
      <c r="F23" s="48">
        <f t="shared" si="1"/>
        <v>123648</v>
      </c>
      <c r="G23" s="19">
        <v>123648</v>
      </c>
      <c r="H23" s="63">
        <v>123648</v>
      </c>
    </row>
    <row r="24" spans="1:8" ht="13.5" thickBot="1">
      <c r="A24" s="33"/>
      <c r="B24" s="81" t="s">
        <v>267</v>
      </c>
      <c r="C24" s="87">
        <f>SUM(C20:C23)</f>
        <v>7308000</v>
      </c>
      <c r="D24" s="92">
        <f t="shared" si="0"/>
        <v>650000</v>
      </c>
      <c r="E24" s="71">
        <f t="shared" ref="E24:H24" si="3">SUM(E20:E23)</f>
        <v>7958000</v>
      </c>
      <c r="F24" s="92">
        <f t="shared" si="1"/>
        <v>-301550</v>
      </c>
      <c r="G24" s="71">
        <f t="shared" si="3"/>
        <v>7656450</v>
      </c>
      <c r="H24" s="100">
        <f t="shared" si="3"/>
        <v>7656450</v>
      </c>
    </row>
    <row r="25" spans="1:8" ht="13.5" thickBot="1">
      <c r="A25" s="6"/>
      <c r="B25" s="40" t="s">
        <v>275</v>
      </c>
      <c r="C25" s="9">
        <f>C19+C24</f>
        <v>22808000</v>
      </c>
      <c r="D25" s="50">
        <f t="shared" si="0"/>
        <v>-318000</v>
      </c>
      <c r="E25" s="26">
        <f t="shared" ref="E25:H25" si="4">E19+E24</f>
        <v>22490000</v>
      </c>
      <c r="F25" s="50">
        <f t="shared" si="1"/>
        <v>-70650</v>
      </c>
      <c r="G25" s="26">
        <f t="shared" si="4"/>
        <v>22419350</v>
      </c>
      <c r="H25" s="10">
        <f t="shared" si="4"/>
        <v>22419350</v>
      </c>
    </row>
    <row r="26" spans="1:8">
      <c r="A26" s="31" t="s">
        <v>32</v>
      </c>
      <c r="B26" s="37" t="s">
        <v>33</v>
      </c>
      <c r="C26" s="54">
        <v>5110000</v>
      </c>
      <c r="D26" s="47">
        <f t="shared" si="0"/>
        <v>-300000</v>
      </c>
      <c r="E26" s="24">
        <v>4810000</v>
      </c>
      <c r="F26" s="47">
        <f t="shared" si="1"/>
        <v>67179</v>
      </c>
      <c r="G26" s="24">
        <v>4877179</v>
      </c>
      <c r="H26" s="62">
        <v>4877179</v>
      </c>
    </row>
    <row r="27" spans="1:8">
      <c r="A27" s="32" t="s">
        <v>34</v>
      </c>
      <c r="B27" s="38" t="s">
        <v>35</v>
      </c>
      <c r="C27" s="55">
        <v>100000</v>
      </c>
      <c r="D27" s="48">
        <f t="shared" si="0"/>
        <v>200000</v>
      </c>
      <c r="E27" s="19">
        <v>300000</v>
      </c>
      <c r="F27" s="48">
        <f t="shared" si="1"/>
        <v>-43147</v>
      </c>
      <c r="G27" s="19">
        <v>256853</v>
      </c>
      <c r="H27" s="63">
        <v>256853</v>
      </c>
    </row>
    <row r="28" spans="1:8">
      <c r="A28" s="32" t="s">
        <v>36</v>
      </c>
      <c r="B28" s="38" t="s">
        <v>37</v>
      </c>
      <c r="C28" s="55">
        <v>0</v>
      </c>
      <c r="D28" s="48">
        <f t="shared" si="0"/>
        <v>10000</v>
      </c>
      <c r="E28" s="19">
        <v>10000</v>
      </c>
      <c r="F28" s="48">
        <f t="shared" si="1"/>
        <v>7696</v>
      </c>
      <c r="G28" s="19">
        <v>17696</v>
      </c>
      <c r="H28" s="63">
        <v>17696</v>
      </c>
    </row>
    <row r="29" spans="1:8">
      <c r="A29" s="32" t="s">
        <v>38</v>
      </c>
      <c r="B29" s="38" t="s">
        <v>39</v>
      </c>
      <c r="C29" s="55">
        <v>134000</v>
      </c>
      <c r="D29" s="48">
        <f t="shared" si="0"/>
        <v>90000</v>
      </c>
      <c r="E29" s="19">
        <v>224000</v>
      </c>
      <c r="F29" s="48">
        <f t="shared" si="1"/>
        <v>-15201</v>
      </c>
      <c r="G29" s="19">
        <v>208799</v>
      </c>
      <c r="H29" s="63">
        <v>208799</v>
      </c>
    </row>
    <row r="30" spans="1:8" ht="13.5" thickBot="1">
      <c r="A30" s="33"/>
      <c r="B30" s="45" t="s">
        <v>276</v>
      </c>
      <c r="C30" s="61">
        <f>SUM(C26:C29)</f>
        <v>5344000</v>
      </c>
      <c r="D30" s="52">
        <f t="shared" si="0"/>
        <v>0</v>
      </c>
      <c r="E30" s="29">
        <f t="shared" ref="E30:H30" si="5">SUM(E26:E29)</f>
        <v>5344000</v>
      </c>
      <c r="F30" s="52">
        <f t="shared" si="1"/>
        <v>16527</v>
      </c>
      <c r="G30" s="29">
        <f t="shared" si="5"/>
        <v>5360527</v>
      </c>
      <c r="H30" s="69">
        <f t="shared" si="5"/>
        <v>5360527</v>
      </c>
    </row>
    <row r="31" spans="1:8">
      <c r="A31" s="31" t="s">
        <v>40</v>
      </c>
      <c r="B31" s="37" t="s">
        <v>41</v>
      </c>
      <c r="C31" s="54">
        <v>220000</v>
      </c>
      <c r="D31" s="47">
        <f t="shared" si="0"/>
        <v>0</v>
      </c>
      <c r="E31" s="24">
        <v>220000</v>
      </c>
      <c r="F31" s="47">
        <f t="shared" si="1"/>
        <v>-208415</v>
      </c>
      <c r="G31" s="24">
        <v>11585</v>
      </c>
      <c r="H31" s="62">
        <v>11585</v>
      </c>
    </row>
    <row r="32" spans="1:8">
      <c r="A32" s="32" t="s">
        <v>42</v>
      </c>
      <c r="B32" s="38" t="s">
        <v>43</v>
      </c>
      <c r="C32" s="55">
        <v>12000</v>
      </c>
      <c r="D32" s="48">
        <f t="shared" si="0"/>
        <v>0</v>
      </c>
      <c r="E32" s="19">
        <v>12000</v>
      </c>
      <c r="F32" s="48">
        <f t="shared" si="1"/>
        <v>-4142</v>
      </c>
      <c r="G32" s="19">
        <v>7858</v>
      </c>
      <c r="H32" s="63">
        <v>7858</v>
      </c>
    </row>
    <row r="33" spans="1:8">
      <c r="A33" s="32" t="s">
        <v>44</v>
      </c>
      <c r="B33" s="38" t="s">
        <v>45</v>
      </c>
      <c r="C33" s="55">
        <v>35000</v>
      </c>
      <c r="D33" s="48">
        <f t="shared" si="0"/>
        <v>0</v>
      </c>
      <c r="E33" s="19">
        <v>35000</v>
      </c>
      <c r="F33" s="48">
        <f t="shared" si="1"/>
        <v>11072</v>
      </c>
      <c r="G33" s="19">
        <v>46072</v>
      </c>
      <c r="H33" s="63">
        <v>46072</v>
      </c>
    </row>
    <row r="34" spans="1:8" ht="13.5" thickBot="1">
      <c r="A34" s="33"/>
      <c r="B34" s="39" t="s">
        <v>263</v>
      </c>
      <c r="C34" s="56">
        <f>SUM(C31:C33)</f>
        <v>267000</v>
      </c>
      <c r="D34" s="49">
        <f t="shared" si="0"/>
        <v>0</v>
      </c>
      <c r="E34" s="25">
        <f t="shared" ref="E34:H34" si="6">SUM(E31:E33)</f>
        <v>267000</v>
      </c>
      <c r="F34" s="49">
        <f t="shared" si="1"/>
        <v>-201485</v>
      </c>
      <c r="G34" s="25">
        <f t="shared" si="6"/>
        <v>65515</v>
      </c>
      <c r="H34" s="64">
        <f t="shared" si="6"/>
        <v>65515</v>
      </c>
    </row>
    <row r="35" spans="1:8">
      <c r="A35" s="31" t="s">
        <v>46</v>
      </c>
      <c r="B35" s="37" t="s">
        <v>47</v>
      </c>
      <c r="C35" s="54">
        <v>384000</v>
      </c>
      <c r="D35" s="47">
        <v>1200000</v>
      </c>
      <c r="E35" s="24">
        <v>1584000</v>
      </c>
      <c r="F35" s="47">
        <f t="shared" si="1"/>
        <v>415679</v>
      </c>
      <c r="G35" s="24">
        <v>1999679</v>
      </c>
      <c r="H35" s="62">
        <v>1999679</v>
      </c>
    </row>
    <row r="36" spans="1:8">
      <c r="A36" s="32" t="s">
        <v>48</v>
      </c>
      <c r="B36" s="38" t="s">
        <v>49</v>
      </c>
      <c r="C36" s="55">
        <v>0</v>
      </c>
      <c r="D36" s="48">
        <v>0</v>
      </c>
      <c r="E36" s="19"/>
      <c r="F36" s="48">
        <f t="shared" si="1"/>
        <v>77262</v>
      </c>
      <c r="G36" s="19">
        <v>77262</v>
      </c>
      <c r="H36" s="63">
        <v>77262</v>
      </c>
    </row>
    <row r="37" spans="1:8">
      <c r="A37" s="32" t="s">
        <v>50</v>
      </c>
      <c r="B37" s="38" t="s">
        <v>51</v>
      </c>
      <c r="C37" s="55">
        <v>41000</v>
      </c>
      <c r="D37" s="48">
        <f t="shared" si="0"/>
        <v>20000</v>
      </c>
      <c r="E37" s="19">
        <v>61000</v>
      </c>
      <c r="F37" s="48">
        <f t="shared" si="1"/>
        <v>14128</v>
      </c>
      <c r="G37" s="19">
        <v>75128</v>
      </c>
      <c r="H37" s="63">
        <v>75128</v>
      </c>
    </row>
    <row r="38" spans="1:8">
      <c r="A38" s="32" t="s">
        <v>52</v>
      </c>
      <c r="B38" s="38" t="s">
        <v>53</v>
      </c>
      <c r="C38" s="55">
        <v>500000</v>
      </c>
      <c r="D38" s="48">
        <f t="shared" si="0"/>
        <v>0</v>
      </c>
      <c r="E38" s="19">
        <v>500000</v>
      </c>
      <c r="F38" s="48">
        <f t="shared" si="1"/>
        <v>90781</v>
      </c>
      <c r="G38" s="19">
        <v>590781</v>
      </c>
      <c r="H38" s="63">
        <v>590781</v>
      </c>
    </row>
    <row r="39" spans="1:8">
      <c r="A39" s="32" t="s">
        <v>54</v>
      </c>
      <c r="B39" s="38" t="s">
        <v>55</v>
      </c>
      <c r="C39" s="55">
        <v>0</v>
      </c>
      <c r="D39" s="48">
        <f t="shared" si="0"/>
        <v>10000</v>
      </c>
      <c r="E39" s="19">
        <v>10000</v>
      </c>
      <c r="F39" s="48">
        <f t="shared" si="1"/>
        <v>216</v>
      </c>
      <c r="G39" s="19">
        <v>10216</v>
      </c>
      <c r="H39" s="63">
        <v>10216</v>
      </c>
    </row>
    <row r="40" spans="1:8">
      <c r="A40" s="32" t="s">
        <v>56</v>
      </c>
      <c r="B40" s="38" t="s">
        <v>57</v>
      </c>
      <c r="C40" s="55">
        <v>0</v>
      </c>
      <c r="D40" s="48">
        <f t="shared" si="0"/>
        <v>0</v>
      </c>
      <c r="E40" s="19"/>
      <c r="F40" s="48">
        <f t="shared" si="1"/>
        <v>46918</v>
      </c>
      <c r="G40" s="19">
        <v>46918</v>
      </c>
      <c r="H40" s="63">
        <v>46918</v>
      </c>
    </row>
    <row r="41" spans="1:8" ht="13.5" thickBot="1">
      <c r="A41" s="33"/>
      <c r="B41" s="39" t="s">
        <v>264</v>
      </c>
      <c r="C41" s="56">
        <f>SUM(C35:C40)</f>
        <v>925000</v>
      </c>
      <c r="D41" s="93">
        <f t="shared" si="0"/>
        <v>1230000</v>
      </c>
      <c r="E41" s="25">
        <f t="shared" ref="E41:H41" si="7">SUM(E35:E40)</f>
        <v>2155000</v>
      </c>
      <c r="F41" s="93">
        <f t="shared" si="1"/>
        <v>644984</v>
      </c>
      <c r="G41" s="25">
        <f t="shared" si="7"/>
        <v>2799984</v>
      </c>
      <c r="H41" s="64">
        <f t="shared" si="7"/>
        <v>2799984</v>
      </c>
    </row>
    <row r="42" spans="1:8" ht="13.5" thickBot="1">
      <c r="A42" s="6"/>
      <c r="B42" s="82" t="s">
        <v>268</v>
      </c>
      <c r="C42" s="88">
        <f>C41+C34</f>
        <v>1192000</v>
      </c>
      <c r="D42" s="94">
        <f t="shared" si="0"/>
        <v>1230000</v>
      </c>
      <c r="E42" s="72">
        <f t="shared" ref="E42:H42" si="8">E41+E34</f>
        <v>2422000</v>
      </c>
      <c r="F42" s="94">
        <f t="shared" si="1"/>
        <v>443499</v>
      </c>
      <c r="G42" s="72">
        <f t="shared" si="8"/>
        <v>2865499</v>
      </c>
      <c r="H42" s="101">
        <f t="shared" si="8"/>
        <v>2865499</v>
      </c>
    </row>
    <row r="43" spans="1:8">
      <c r="A43" s="31" t="s">
        <v>58</v>
      </c>
      <c r="B43" s="37" t="s">
        <v>59</v>
      </c>
      <c r="C43" s="54">
        <v>220000</v>
      </c>
      <c r="D43" s="47">
        <f t="shared" si="0"/>
        <v>0</v>
      </c>
      <c r="E43" s="24">
        <v>220000</v>
      </c>
      <c r="F43" s="47">
        <f t="shared" si="1"/>
        <v>-202000</v>
      </c>
      <c r="G43" s="24">
        <v>18000</v>
      </c>
      <c r="H43" s="62">
        <v>18000</v>
      </c>
    </row>
    <row r="44" spans="1:8">
      <c r="A44" s="32" t="s">
        <v>60</v>
      </c>
      <c r="B44" s="38" t="s">
        <v>61</v>
      </c>
      <c r="C44" s="55">
        <v>70000</v>
      </c>
      <c r="D44" s="48">
        <f t="shared" si="0"/>
        <v>0</v>
      </c>
      <c r="E44" s="19">
        <v>70000</v>
      </c>
      <c r="F44" s="48">
        <f t="shared" si="1"/>
        <v>-70000</v>
      </c>
      <c r="G44" s="19">
        <v>0</v>
      </c>
      <c r="H44" s="63">
        <v>0</v>
      </c>
    </row>
    <row r="45" spans="1:8">
      <c r="A45" s="32" t="s">
        <v>62</v>
      </c>
      <c r="B45" s="38" t="s">
        <v>63</v>
      </c>
      <c r="C45" s="55">
        <v>665000</v>
      </c>
      <c r="D45" s="48">
        <f t="shared" si="0"/>
        <v>0</v>
      </c>
      <c r="E45" s="19">
        <v>665000</v>
      </c>
      <c r="F45" s="48">
        <f t="shared" si="1"/>
        <v>21855</v>
      </c>
      <c r="G45" s="19">
        <v>686855</v>
      </c>
      <c r="H45" s="63">
        <v>686855</v>
      </c>
    </row>
    <row r="46" spans="1:8" ht="13.5" thickBot="1">
      <c r="A46" s="33"/>
      <c r="B46" s="81" t="s">
        <v>269</v>
      </c>
      <c r="C46" s="87">
        <f>SUM(C43:C45)</f>
        <v>955000</v>
      </c>
      <c r="D46" s="92">
        <f t="shared" si="0"/>
        <v>0</v>
      </c>
      <c r="E46" s="71">
        <f t="shared" ref="E46:H46" si="9">SUM(E43:E45)</f>
        <v>955000</v>
      </c>
      <c r="F46" s="92">
        <f t="shared" si="1"/>
        <v>-250145</v>
      </c>
      <c r="G46" s="71">
        <f t="shared" si="9"/>
        <v>704855</v>
      </c>
      <c r="H46" s="100">
        <f t="shared" si="9"/>
        <v>704855</v>
      </c>
    </row>
    <row r="47" spans="1:8">
      <c r="A47" s="31" t="s">
        <v>64</v>
      </c>
      <c r="B47" s="37" t="s">
        <v>65</v>
      </c>
      <c r="C47" s="54">
        <v>3933000</v>
      </c>
      <c r="D47" s="47">
        <f t="shared" si="0"/>
        <v>0</v>
      </c>
      <c r="E47" s="24">
        <v>3933000</v>
      </c>
      <c r="F47" s="47">
        <f t="shared" si="1"/>
        <v>-1660629</v>
      </c>
      <c r="G47" s="24">
        <v>2272371</v>
      </c>
      <c r="H47" s="62">
        <v>2272371</v>
      </c>
    </row>
    <row r="48" spans="1:8">
      <c r="A48" s="32" t="s">
        <v>66</v>
      </c>
      <c r="B48" s="38" t="s">
        <v>67</v>
      </c>
      <c r="C48" s="55">
        <v>500000</v>
      </c>
      <c r="D48" s="48">
        <f t="shared" si="0"/>
        <v>0</v>
      </c>
      <c r="E48" s="19">
        <v>500000</v>
      </c>
      <c r="F48" s="48">
        <f t="shared" si="1"/>
        <v>-44217</v>
      </c>
      <c r="G48" s="19">
        <v>455783</v>
      </c>
      <c r="H48" s="63">
        <v>455783</v>
      </c>
    </row>
    <row r="49" spans="1:8">
      <c r="A49" s="32" t="s">
        <v>68</v>
      </c>
      <c r="B49" s="38" t="s">
        <v>69</v>
      </c>
      <c r="C49" s="55">
        <v>313000</v>
      </c>
      <c r="D49" s="48">
        <f t="shared" si="0"/>
        <v>0</v>
      </c>
      <c r="E49" s="19">
        <v>313000</v>
      </c>
      <c r="F49" s="48">
        <f t="shared" si="1"/>
        <v>199082</v>
      </c>
      <c r="G49" s="19">
        <v>512082</v>
      </c>
      <c r="H49" s="63">
        <v>512082</v>
      </c>
    </row>
    <row r="50" spans="1:8" ht="13.5" thickBot="1">
      <c r="A50" s="33"/>
      <c r="B50" s="39" t="s">
        <v>265</v>
      </c>
      <c r="C50" s="56">
        <f>SUM(C47:C49)</f>
        <v>4746000</v>
      </c>
      <c r="D50" s="93">
        <f t="shared" si="0"/>
        <v>0</v>
      </c>
      <c r="E50" s="25">
        <f t="shared" ref="E50:H50" si="10">SUM(E47:E49)</f>
        <v>4746000</v>
      </c>
      <c r="F50" s="93">
        <f t="shared" si="1"/>
        <v>-1505764</v>
      </c>
      <c r="G50" s="25">
        <f t="shared" si="10"/>
        <v>3240236</v>
      </c>
      <c r="H50" s="64">
        <f t="shared" si="10"/>
        <v>3240236</v>
      </c>
    </row>
    <row r="51" spans="1:8" ht="13.5" thickBot="1">
      <c r="A51" s="6" t="s">
        <v>70</v>
      </c>
      <c r="B51" s="83" t="s">
        <v>71</v>
      </c>
      <c r="C51" s="7">
        <v>122000</v>
      </c>
      <c r="D51" s="95">
        <f t="shared" si="0"/>
        <v>0</v>
      </c>
      <c r="E51" s="73">
        <v>122000</v>
      </c>
      <c r="F51" s="95">
        <f t="shared" si="1"/>
        <v>4213886</v>
      </c>
      <c r="G51" s="73">
        <v>4335886</v>
      </c>
      <c r="H51" s="8">
        <v>4312625</v>
      </c>
    </row>
    <row r="52" spans="1:8" ht="13.5" thickBot="1">
      <c r="A52" s="78" t="s">
        <v>72</v>
      </c>
      <c r="B52" s="84" t="s">
        <v>73</v>
      </c>
      <c r="C52" s="89">
        <v>0</v>
      </c>
      <c r="D52" s="96">
        <f t="shared" si="0"/>
        <v>0</v>
      </c>
      <c r="E52" s="74">
        <v>0</v>
      </c>
      <c r="F52" s="96">
        <f t="shared" si="1"/>
        <v>86250</v>
      </c>
      <c r="G52" s="74">
        <v>86250</v>
      </c>
      <c r="H52" s="102">
        <v>86250</v>
      </c>
    </row>
    <row r="53" spans="1:8">
      <c r="A53" s="6" t="s">
        <v>74</v>
      </c>
      <c r="B53" s="83" t="s">
        <v>75</v>
      </c>
      <c r="C53" s="7">
        <v>4035000</v>
      </c>
      <c r="D53" s="95">
        <f t="shared" si="0"/>
        <v>-3000000</v>
      </c>
      <c r="E53" s="73">
        <v>1035000</v>
      </c>
      <c r="F53" s="95">
        <f t="shared" si="1"/>
        <v>-122556</v>
      </c>
      <c r="G53" s="73">
        <v>912444</v>
      </c>
      <c r="H53" s="8">
        <v>912444</v>
      </c>
    </row>
    <row r="54" spans="1:8" hidden="1">
      <c r="A54" s="31" t="s">
        <v>76</v>
      </c>
      <c r="B54" s="37" t="s">
        <v>77</v>
      </c>
      <c r="C54" s="54">
        <v>1000000</v>
      </c>
      <c r="D54" s="47">
        <f t="shared" si="0"/>
        <v>0</v>
      </c>
      <c r="E54" s="24">
        <v>1000000</v>
      </c>
      <c r="F54" s="47">
        <f t="shared" si="1"/>
        <v>-230346</v>
      </c>
      <c r="G54" s="24">
        <v>769654</v>
      </c>
      <c r="H54" s="62">
        <v>769654</v>
      </c>
    </row>
    <row r="55" spans="1:8" hidden="1">
      <c r="A55" s="32" t="s">
        <v>78</v>
      </c>
      <c r="B55" s="38" t="s">
        <v>79</v>
      </c>
      <c r="C55" s="55">
        <v>0</v>
      </c>
      <c r="D55" s="48">
        <f t="shared" si="0"/>
        <v>0</v>
      </c>
      <c r="E55" s="19"/>
      <c r="F55" s="48">
        <f t="shared" si="1"/>
        <v>170408</v>
      </c>
      <c r="G55" s="19">
        <v>170408</v>
      </c>
      <c r="H55" s="63">
        <v>170407</v>
      </c>
    </row>
    <row r="56" spans="1:8" ht="13.5" thickBot="1">
      <c r="A56" s="113" t="s">
        <v>307</v>
      </c>
      <c r="B56" s="39" t="s">
        <v>306</v>
      </c>
      <c r="C56" s="56">
        <f>SUM(C54:C55)</f>
        <v>1000000</v>
      </c>
      <c r="D56" s="93">
        <f t="shared" si="0"/>
        <v>0</v>
      </c>
      <c r="E56" s="25">
        <f t="shared" ref="E56:H56" si="11">SUM(E54:E55)</f>
        <v>1000000</v>
      </c>
      <c r="F56" s="93">
        <f t="shared" si="1"/>
        <v>-59938</v>
      </c>
      <c r="G56" s="25">
        <f t="shared" si="11"/>
        <v>940062</v>
      </c>
      <c r="H56" s="64">
        <f t="shared" si="11"/>
        <v>940061</v>
      </c>
    </row>
    <row r="57" spans="1:8" ht="13.5" thickBot="1">
      <c r="A57" s="6" t="s">
        <v>80</v>
      </c>
      <c r="B57" s="83" t="s">
        <v>81</v>
      </c>
      <c r="C57" s="7">
        <v>2625000</v>
      </c>
      <c r="D57" s="95">
        <f t="shared" si="0"/>
        <v>0</v>
      </c>
      <c r="E57" s="73">
        <v>2625000</v>
      </c>
      <c r="F57" s="95">
        <f t="shared" si="1"/>
        <v>-301814</v>
      </c>
      <c r="G57" s="73">
        <v>2323186</v>
      </c>
      <c r="H57" s="8">
        <v>2323186</v>
      </c>
    </row>
    <row r="58" spans="1:8">
      <c r="A58" s="31" t="s">
        <v>82</v>
      </c>
      <c r="B58" s="37" t="s">
        <v>83</v>
      </c>
      <c r="C58" s="54">
        <v>20566000</v>
      </c>
      <c r="D58" s="47">
        <f t="shared" si="0"/>
        <v>0</v>
      </c>
      <c r="E58" s="24">
        <v>20566000</v>
      </c>
      <c r="F58" s="47">
        <f t="shared" si="1"/>
        <v>927912</v>
      </c>
      <c r="G58" s="24">
        <v>21493912</v>
      </c>
      <c r="H58" s="62">
        <v>21493912</v>
      </c>
    </row>
    <row r="59" spans="1:8">
      <c r="A59" s="32" t="s">
        <v>84</v>
      </c>
      <c r="B59" s="38" t="s">
        <v>85</v>
      </c>
      <c r="C59" s="55">
        <v>900000</v>
      </c>
      <c r="D59" s="48">
        <f t="shared" si="0"/>
        <v>0</v>
      </c>
      <c r="E59" s="19">
        <v>900000</v>
      </c>
      <c r="F59" s="48">
        <f t="shared" si="1"/>
        <v>145117</v>
      </c>
      <c r="G59" s="19">
        <v>1045117</v>
      </c>
      <c r="H59" s="63">
        <v>1045117</v>
      </c>
    </row>
    <row r="60" spans="1:8">
      <c r="A60" s="32" t="s">
        <v>86</v>
      </c>
      <c r="B60" s="38" t="s">
        <v>87</v>
      </c>
      <c r="C60" s="55">
        <v>50000</v>
      </c>
      <c r="D60" s="48">
        <f t="shared" si="0"/>
        <v>0</v>
      </c>
      <c r="E60" s="19">
        <v>50000</v>
      </c>
      <c r="F60" s="48">
        <f t="shared" si="1"/>
        <v>-45810</v>
      </c>
      <c r="G60" s="19">
        <v>4190</v>
      </c>
      <c r="H60" s="63">
        <v>4190</v>
      </c>
    </row>
    <row r="61" spans="1:8">
      <c r="A61" s="32" t="s">
        <v>88</v>
      </c>
      <c r="B61" s="38" t="s">
        <v>89</v>
      </c>
      <c r="C61" s="55">
        <v>0</v>
      </c>
      <c r="D61" s="48">
        <f t="shared" si="0"/>
        <v>0</v>
      </c>
      <c r="E61" s="19"/>
      <c r="F61" s="48">
        <f t="shared" si="1"/>
        <v>11887</v>
      </c>
      <c r="G61" s="19">
        <v>11887</v>
      </c>
      <c r="H61" s="63">
        <v>11887</v>
      </c>
    </row>
    <row r="62" spans="1:8" ht="13.5" thickBot="1">
      <c r="A62" s="33"/>
      <c r="B62" s="39" t="s">
        <v>271</v>
      </c>
      <c r="C62" s="56">
        <f>SUM(C58:C61)</f>
        <v>21516000</v>
      </c>
      <c r="D62" s="49">
        <f t="shared" si="0"/>
        <v>0</v>
      </c>
      <c r="E62" s="25">
        <f t="shared" ref="E62:H62" si="12">SUM(E58:E61)</f>
        <v>21516000</v>
      </c>
      <c r="F62" s="49">
        <f t="shared" si="1"/>
        <v>1039106</v>
      </c>
      <c r="G62" s="25">
        <f t="shared" si="12"/>
        <v>22555106</v>
      </c>
      <c r="H62" s="64">
        <f t="shared" si="12"/>
        <v>22555106</v>
      </c>
    </row>
    <row r="63" spans="1:8" ht="13.5" thickBot="1">
      <c r="A63" s="6"/>
      <c r="B63" s="82" t="s">
        <v>270</v>
      </c>
      <c r="C63" s="88">
        <f>C62+C57+C56+C53+C52+C51+C50</f>
        <v>34044000</v>
      </c>
      <c r="D63" s="94">
        <f t="shared" si="0"/>
        <v>-3000000</v>
      </c>
      <c r="E63" s="72">
        <f t="shared" ref="E63:H63" si="13">E62+E57+E56+E53+E52+E51+E50</f>
        <v>31044000</v>
      </c>
      <c r="F63" s="94">
        <f t="shared" si="1"/>
        <v>3349170</v>
      </c>
      <c r="G63" s="72">
        <f t="shared" si="13"/>
        <v>34393170</v>
      </c>
      <c r="H63" s="101">
        <f t="shared" si="13"/>
        <v>34369908</v>
      </c>
    </row>
    <row r="64" spans="1:8">
      <c r="A64" s="31" t="s">
        <v>90</v>
      </c>
      <c r="B64" s="41" t="s">
        <v>91</v>
      </c>
      <c r="C64" s="57">
        <v>205000</v>
      </c>
      <c r="D64" s="47">
        <f t="shared" si="0"/>
        <v>0</v>
      </c>
      <c r="E64" s="27">
        <v>205000</v>
      </c>
      <c r="F64" s="47">
        <f t="shared" si="1"/>
        <v>-93821</v>
      </c>
      <c r="G64" s="27">
        <v>111179</v>
      </c>
      <c r="H64" s="65">
        <v>111179</v>
      </c>
    </row>
    <row r="65" spans="1:8">
      <c r="A65" s="32" t="s">
        <v>92</v>
      </c>
      <c r="B65" s="38" t="s">
        <v>93</v>
      </c>
      <c r="C65" s="55">
        <v>80000</v>
      </c>
      <c r="D65" s="48">
        <f t="shared" si="0"/>
        <v>0</v>
      </c>
      <c r="E65" s="19">
        <v>80000</v>
      </c>
      <c r="F65" s="48">
        <f t="shared" si="1"/>
        <v>-80000</v>
      </c>
      <c r="G65" s="19">
        <v>0</v>
      </c>
      <c r="H65" s="63">
        <v>0</v>
      </c>
    </row>
    <row r="66" spans="1:8" ht="13.5" thickBot="1">
      <c r="A66" s="33"/>
      <c r="B66" s="81" t="s">
        <v>272</v>
      </c>
      <c r="C66" s="87">
        <f>SUM(C64:C65)</f>
        <v>285000</v>
      </c>
      <c r="D66" s="92">
        <f t="shared" si="0"/>
        <v>0</v>
      </c>
      <c r="E66" s="71">
        <f t="shared" ref="E66:H66" si="14">SUM(E64:E65)</f>
        <v>285000</v>
      </c>
      <c r="F66" s="92">
        <f t="shared" si="1"/>
        <v>-173821</v>
      </c>
      <c r="G66" s="71">
        <f t="shared" si="14"/>
        <v>111179</v>
      </c>
      <c r="H66" s="100">
        <f t="shared" si="14"/>
        <v>111179</v>
      </c>
    </row>
    <row r="67" spans="1:8">
      <c r="A67" s="31" t="s">
        <v>94</v>
      </c>
      <c r="B67" s="37" t="s">
        <v>95</v>
      </c>
      <c r="C67" s="54">
        <v>9259000</v>
      </c>
      <c r="D67" s="47">
        <f t="shared" si="0"/>
        <v>-2230000</v>
      </c>
      <c r="E67" s="24">
        <v>7029000</v>
      </c>
      <c r="F67" s="47">
        <f t="shared" si="1"/>
        <v>970704</v>
      </c>
      <c r="G67" s="24">
        <v>7999704</v>
      </c>
      <c r="H67" s="62">
        <v>7993425</v>
      </c>
    </row>
    <row r="68" spans="1:8">
      <c r="A68" s="32" t="s">
        <v>96</v>
      </c>
      <c r="B68" s="38" t="s">
        <v>97</v>
      </c>
      <c r="C68" s="55">
        <v>400000</v>
      </c>
      <c r="D68" s="48">
        <f t="shared" si="0"/>
        <v>0</v>
      </c>
      <c r="E68" s="19">
        <v>400000</v>
      </c>
      <c r="F68" s="48">
        <f t="shared" si="1"/>
        <v>511693</v>
      </c>
      <c r="G68" s="19">
        <v>911693</v>
      </c>
      <c r="H68" s="63">
        <v>822000</v>
      </c>
    </row>
    <row r="69" spans="1:8">
      <c r="A69" s="32" t="s">
        <v>98</v>
      </c>
      <c r="B69" s="38" t="s">
        <v>99</v>
      </c>
      <c r="C69" s="55">
        <v>700000</v>
      </c>
      <c r="D69" s="48">
        <f t="shared" si="0"/>
        <v>0</v>
      </c>
      <c r="E69" s="19">
        <v>700000</v>
      </c>
      <c r="F69" s="48">
        <f t="shared" si="1"/>
        <v>55191</v>
      </c>
      <c r="G69" s="19">
        <v>755191</v>
      </c>
      <c r="H69" s="63">
        <v>680639</v>
      </c>
    </row>
    <row r="70" spans="1:8">
      <c r="A70" s="32" t="s">
        <v>100</v>
      </c>
      <c r="B70" s="38" t="s">
        <v>101</v>
      </c>
      <c r="C70" s="55">
        <v>800000</v>
      </c>
      <c r="D70" s="48">
        <f t="shared" si="0"/>
        <v>-800000</v>
      </c>
      <c r="E70" s="19">
        <v>0</v>
      </c>
      <c r="F70" s="48">
        <f t="shared" si="1"/>
        <v>0</v>
      </c>
      <c r="G70" s="19">
        <v>0</v>
      </c>
      <c r="H70" s="63">
        <v>0</v>
      </c>
    </row>
    <row r="71" spans="1:8">
      <c r="A71" s="32" t="s">
        <v>102</v>
      </c>
      <c r="B71" s="38" t="s">
        <v>103</v>
      </c>
      <c r="C71" s="55">
        <v>0</v>
      </c>
      <c r="D71" s="48">
        <f t="shared" si="0"/>
        <v>0</v>
      </c>
      <c r="E71" s="19">
        <v>0</v>
      </c>
      <c r="F71" s="48">
        <f t="shared" si="1"/>
        <v>52475</v>
      </c>
      <c r="G71" s="19">
        <v>52475</v>
      </c>
      <c r="H71" s="63">
        <v>52475</v>
      </c>
    </row>
    <row r="72" spans="1:8">
      <c r="A72" s="32" t="s">
        <v>104</v>
      </c>
      <c r="B72" s="38" t="s">
        <v>105</v>
      </c>
      <c r="C72" s="55">
        <v>1899000</v>
      </c>
      <c r="D72" s="48">
        <f t="shared" si="0"/>
        <v>1800000</v>
      </c>
      <c r="E72" s="19">
        <v>3699000</v>
      </c>
      <c r="F72" s="48">
        <f t="shared" si="1"/>
        <v>-2268443</v>
      </c>
      <c r="G72" s="19">
        <v>1430557</v>
      </c>
      <c r="H72" s="63">
        <v>1430557</v>
      </c>
    </row>
    <row r="73" spans="1:8">
      <c r="A73" s="32" t="s">
        <v>106</v>
      </c>
      <c r="B73" s="38" t="s">
        <v>107</v>
      </c>
      <c r="C73" s="55">
        <v>0</v>
      </c>
      <c r="D73" s="48">
        <f t="shared" si="0"/>
        <v>0</v>
      </c>
      <c r="E73" s="19"/>
      <c r="F73" s="48">
        <f t="shared" si="1"/>
        <v>9</v>
      </c>
      <c r="G73" s="19">
        <v>9</v>
      </c>
      <c r="H73" s="63">
        <v>9</v>
      </c>
    </row>
    <row r="74" spans="1:8">
      <c r="A74" s="32" t="s">
        <v>108</v>
      </c>
      <c r="B74" s="38" t="s">
        <v>109</v>
      </c>
      <c r="C74" s="55">
        <v>0</v>
      </c>
      <c r="D74" s="48">
        <f t="shared" si="0"/>
        <v>0</v>
      </c>
      <c r="E74" s="19"/>
      <c r="F74" s="48">
        <f t="shared" si="1"/>
        <v>673900</v>
      </c>
      <c r="G74" s="19">
        <v>673900</v>
      </c>
      <c r="H74" s="63">
        <v>673900</v>
      </c>
    </row>
    <row r="75" spans="1:8" ht="13.5" thickBot="1">
      <c r="A75" s="33"/>
      <c r="B75" s="81" t="s">
        <v>273</v>
      </c>
      <c r="C75" s="87">
        <f>SUM(C67:C74)</f>
        <v>13058000</v>
      </c>
      <c r="D75" s="92">
        <f t="shared" si="0"/>
        <v>-1230000</v>
      </c>
      <c r="E75" s="71">
        <f t="shared" ref="E75:H75" si="15">SUM(E67:E74)</f>
        <v>11828000</v>
      </c>
      <c r="F75" s="92">
        <f t="shared" si="1"/>
        <v>-4471</v>
      </c>
      <c r="G75" s="71">
        <f t="shared" si="15"/>
        <v>11823529</v>
      </c>
      <c r="H75" s="100">
        <f t="shared" si="15"/>
        <v>11653005</v>
      </c>
    </row>
    <row r="76" spans="1:8" ht="13.5" thickBot="1">
      <c r="A76" s="6"/>
      <c r="B76" s="40" t="s">
        <v>274</v>
      </c>
      <c r="C76" s="9">
        <f>C75+C66+C63+C46+C42</f>
        <v>49534000</v>
      </c>
      <c r="D76" s="50">
        <f t="shared" ref="D76:D119" si="16">E76-C76</f>
        <v>-3000000</v>
      </c>
      <c r="E76" s="26">
        <f t="shared" ref="E76:H76" si="17">E75+E66+E63+E46+E42</f>
        <v>46534000</v>
      </c>
      <c r="F76" s="50">
        <f t="shared" ref="F76:F119" si="18">G76-E76</f>
        <v>3364232</v>
      </c>
      <c r="G76" s="26">
        <f t="shared" si="17"/>
        <v>49898232</v>
      </c>
      <c r="H76" s="10">
        <f t="shared" si="17"/>
        <v>49704446</v>
      </c>
    </row>
    <row r="77" spans="1:8">
      <c r="A77" s="31" t="s">
        <v>110</v>
      </c>
      <c r="B77" s="37" t="s">
        <v>111</v>
      </c>
      <c r="C77" s="54">
        <v>531000</v>
      </c>
      <c r="D77" s="47">
        <f t="shared" si="16"/>
        <v>0</v>
      </c>
      <c r="E77" s="24">
        <v>531000</v>
      </c>
      <c r="F77" s="47">
        <f t="shared" si="18"/>
        <v>-531000</v>
      </c>
      <c r="G77" s="24">
        <v>0</v>
      </c>
      <c r="H77" s="62">
        <v>0</v>
      </c>
    </row>
    <row r="78" spans="1:8">
      <c r="A78" s="32" t="s">
        <v>112</v>
      </c>
      <c r="B78" s="38" t="s">
        <v>113</v>
      </c>
      <c r="C78" s="55">
        <v>80000</v>
      </c>
      <c r="D78" s="48">
        <f t="shared" si="16"/>
        <v>0</v>
      </c>
      <c r="E78" s="19">
        <v>80000</v>
      </c>
      <c r="F78" s="48">
        <f t="shared" si="18"/>
        <v>-80000</v>
      </c>
      <c r="G78" s="19">
        <v>0</v>
      </c>
      <c r="H78" s="63">
        <v>0</v>
      </c>
    </row>
    <row r="79" spans="1:8">
      <c r="A79" s="32" t="s">
        <v>114</v>
      </c>
      <c r="B79" s="38" t="s">
        <v>115</v>
      </c>
      <c r="C79" s="55">
        <v>0</v>
      </c>
      <c r="D79" s="48">
        <f t="shared" si="16"/>
        <v>0</v>
      </c>
      <c r="E79" s="19">
        <v>0</v>
      </c>
      <c r="F79" s="48">
        <f t="shared" si="18"/>
        <v>236000</v>
      </c>
      <c r="G79" s="19">
        <v>236000</v>
      </c>
      <c r="H79" s="63">
        <v>236000</v>
      </c>
    </row>
    <row r="80" spans="1:8">
      <c r="A80" s="32" t="s">
        <v>116</v>
      </c>
      <c r="B80" s="38" t="s">
        <v>117</v>
      </c>
      <c r="C80" s="55">
        <v>0</v>
      </c>
      <c r="D80" s="48">
        <f t="shared" si="16"/>
        <v>0</v>
      </c>
      <c r="E80" s="19">
        <v>0</v>
      </c>
      <c r="F80" s="48">
        <f t="shared" si="18"/>
        <v>450000</v>
      </c>
      <c r="G80" s="19">
        <v>450000</v>
      </c>
      <c r="H80" s="63">
        <v>450000</v>
      </c>
    </row>
    <row r="81" spans="1:8">
      <c r="A81" s="32" t="s">
        <v>118</v>
      </c>
      <c r="B81" s="38" t="s">
        <v>119</v>
      </c>
      <c r="C81" s="55">
        <v>2000000</v>
      </c>
      <c r="D81" s="48">
        <f t="shared" si="16"/>
        <v>0</v>
      </c>
      <c r="E81" s="19">
        <v>2000000</v>
      </c>
      <c r="F81" s="48">
        <f t="shared" si="18"/>
        <v>-2000000</v>
      </c>
      <c r="G81" s="19">
        <v>0</v>
      </c>
      <c r="H81" s="63">
        <v>0</v>
      </c>
    </row>
    <row r="82" spans="1:8">
      <c r="A82" s="32" t="s">
        <v>120</v>
      </c>
      <c r="B82" s="38" t="s">
        <v>121</v>
      </c>
      <c r="C82" s="55">
        <v>0</v>
      </c>
      <c r="D82" s="48">
        <f t="shared" si="16"/>
        <v>0</v>
      </c>
      <c r="E82" s="19">
        <v>0</v>
      </c>
      <c r="F82" s="48">
        <f t="shared" si="18"/>
        <v>3132400</v>
      </c>
      <c r="G82" s="19">
        <v>3132400</v>
      </c>
      <c r="H82" s="63">
        <v>3132400</v>
      </c>
    </row>
    <row r="83" spans="1:8">
      <c r="A83" s="32" t="s">
        <v>122</v>
      </c>
      <c r="B83" s="38" t="s">
        <v>123</v>
      </c>
      <c r="C83" s="55">
        <v>4000000</v>
      </c>
      <c r="D83" s="48">
        <f t="shared" si="16"/>
        <v>0</v>
      </c>
      <c r="E83" s="19">
        <v>4000000</v>
      </c>
      <c r="F83" s="48">
        <f t="shared" si="18"/>
        <v>-4000000</v>
      </c>
      <c r="G83" s="19">
        <v>0</v>
      </c>
      <c r="H83" s="63">
        <v>0</v>
      </c>
    </row>
    <row r="84" spans="1:8">
      <c r="A84" s="32" t="s">
        <v>124</v>
      </c>
      <c r="B84" s="38" t="s">
        <v>125</v>
      </c>
      <c r="C84" s="55">
        <v>510000</v>
      </c>
      <c r="D84" s="48">
        <f t="shared" si="16"/>
        <v>0</v>
      </c>
      <c r="E84" s="19">
        <v>510000</v>
      </c>
      <c r="F84" s="48">
        <f t="shared" si="18"/>
        <v>-240000</v>
      </c>
      <c r="G84" s="19">
        <v>270000</v>
      </c>
      <c r="H84" s="63">
        <v>270000</v>
      </c>
    </row>
    <row r="85" spans="1:8">
      <c r="A85" s="32" t="s">
        <v>126</v>
      </c>
      <c r="B85" s="38" t="s">
        <v>127</v>
      </c>
      <c r="C85" s="55">
        <v>0</v>
      </c>
      <c r="D85" s="48">
        <f t="shared" si="16"/>
        <v>0</v>
      </c>
      <c r="E85" s="19">
        <v>0</v>
      </c>
      <c r="F85" s="48">
        <f t="shared" si="18"/>
        <v>2796562</v>
      </c>
      <c r="G85" s="19">
        <v>2796562</v>
      </c>
      <c r="H85" s="63">
        <v>2796562</v>
      </c>
    </row>
    <row r="86" spans="1:8" ht="13.5" thickBot="1">
      <c r="A86" s="33"/>
      <c r="B86" s="45" t="s">
        <v>277</v>
      </c>
      <c r="C86" s="61">
        <f>SUM(C77:C85)</f>
        <v>7121000</v>
      </c>
      <c r="D86" s="52">
        <f t="shared" si="16"/>
        <v>0</v>
      </c>
      <c r="E86" s="29">
        <f t="shared" ref="E86:H86" si="19">SUM(E77:E85)</f>
        <v>7121000</v>
      </c>
      <c r="F86" s="52">
        <f t="shared" si="18"/>
        <v>-236038</v>
      </c>
      <c r="G86" s="29">
        <f t="shared" si="19"/>
        <v>6884962</v>
      </c>
      <c r="H86" s="69">
        <f t="shared" si="19"/>
        <v>6884962</v>
      </c>
    </row>
    <row r="87" spans="1:8">
      <c r="A87" s="75" t="s">
        <v>128</v>
      </c>
      <c r="B87" s="41" t="s">
        <v>129</v>
      </c>
      <c r="C87" s="57">
        <v>4113000</v>
      </c>
      <c r="D87" s="47">
        <f t="shared" si="16"/>
        <v>-4113000</v>
      </c>
      <c r="E87" s="27">
        <v>0</v>
      </c>
      <c r="F87" s="47">
        <f t="shared" si="18"/>
        <v>0</v>
      </c>
      <c r="G87" s="27">
        <v>0</v>
      </c>
      <c r="H87" s="65">
        <v>0</v>
      </c>
    </row>
    <row r="88" spans="1:8">
      <c r="A88" s="32" t="s">
        <v>130</v>
      </c>
      <c r="B88" s="38" t="s">
        <v>131</v>
      </c>
      <c r="C88" s="55">
        <v>3618000</v>
      </c>
      <c r="D88" s="48">
        <f t="shared" si="16"/>
        <v>0</v>
      </c>
      <c r="E88" s="19">
        <v>3618000</v>
      </c>
      <c r="F88" s="48">
        <f t="shared" si="18"/>
        <v>-2986000</v>
      </c>
      <c r="G88" s="19">
        <v>632000</v>
      </c>
      <c r="H88" s="63">
        <v>632000</v>
      </c>
    </row>
    <row r="89" spans="1:8">
      <c r="A89" s="32" t="s">
        <v>132</v>
      </c>
      <c r="B89" s="38" t="s">
        <v>133</v>
      </c>
      <c r="C89" s="55">
        <v>0</v>
      </c>
      <c r="D89" s="48">
        <f t="shared" si="16"/>
        <v>0</v>
      </c>
      <c r="E89" s="19">
        <v>0</v>
      </c>
      <c r="F89" s="48">
        <f t="shared" si="18"/>
        <v>1301460</v>
      </c>
      <c r="G89" s="19">
        <v>1301460</v>
      </c>
      <c r="H89" s="63">
        <v>1301460</v>
      </c>
    </row>
    <row r="90" spans="1:8" s="115" customFormat="1">
      <c r="A90" s="32" t="s">
        <v>134</v>
      </c>
      <c r="B90" s="38" t="s">
        <v>135</v>
      </c>
      <c r="C90" s="55">
        <v>1350000</v>
      </c>
      <c r="D90" s="48">
        <f t="shared" ref="D90" si="20">E90-C90</f>
        <v>0</v>
      </c>
      <c r="E90" s="19">
        <v>1350000</v>
      </c>
      <c r="F90" s="48">
        <f t="shared" ref="F90" si="21">G90-E90</f>
        <v>-1350000</v>
      </c>
      <c r="G90" s="19">
        <v>0</v>
      </c>
      <c r="H90" s="63"/>
    </row>
    <row r="91" spans="1:8">
      <c r="A91" s="32" t="s">
        <v>454</v>
      </c>
      <c r="B91" s="38" t="s">
        <v>455</v>
      </c>
      <c r="C91" s="55">
        <v>0</v>
      </c>
      <c r="D91" s="48">
        <f t="shared" si="16"/>
        <v>0</v>
      </c>
      <c r="E91" s="19">
        <v>0</v>
      </c>
      <c r="F91" s="48">
        <f t="shared" si="18"/>
        <v>149708</v>
      </c>
      <c r="G91" s="19">
        <v>149708</v>
      </c>
      <c r="H91" s="63">
        <v>0</v>
      </c>
    </row>
    <row r="92" spans="1:8" ht="13.5" thickBot="1">
      <c r="A92" s="76"/>
      <c r="B92" s="85" t="s">
        <v>278</v>
      </c>
      <c r="C92" s="90">
        <f>SUM(C87:C91)</f>
        <v>9081000</v>
      </c>
      <c r="D92" s="97">
        <f t="shared" si="16"/>
        <v>-4113000</v>
      </c>
      <c r="E92" s="77">
        <f t="shared" ref="E92:H92" si="22">SUM(E87:E91)</f>
        <v>4968000</v>
      </c>
      <c r="F92" s="97">
        <f t="shared" si="18"/>
        <v>-2884832</v>
      </c>
      <c r="G92" s="77">
        <f t="shared" si="22"/>
        <v>2083168</v>
      </c>
      <c r="H92" s="103">
        <f t="shared" si="22"/>
        <v>1933460</v>
      </c>
    </row>
    <row r="93" spans="1:8">
      <c r="A93" s="31" t="s">
        <v>136</v>
      </c>
      <c r="B93" s="37" t="s">
        <v>137</v>
      </c>
      <c r="C93" s="54">
        <v>12200000</v>
      </c>
      <c r="D93" s="47">
        <f t="shared" si="16"/>
        <v>0</v>
      </c>
      <c r="E93" s="24">
        <v>12200000</v>
      </c>
      <c r="F93" s="47">
        <f t="shared" si="18"/>
        <v>-6100000</v>
      </c>
      <c r="G93" s="24">
        <v>6100000</v>
      </c>
      <c r="H93" s="62">
        <v>6100000</v>
      </c>
    </row>
    <row r="94" spans="1:8">
      <c r="A94" s="32" t="s">
        <v>138</v>
      </c>
      <c r="B94" s="38" t="s">
        <v>139</v>
      </c>
      <c r="C94" s="55">
        <v>1358000</v>
      </c>
      <c r="D94" s="48">
        <f t="shared" si="16"/>
        <v>0</v>
      </c>
      <c r="E94" s="19">
        <v>1358000</v>
      </c>
      <c r="F94" s="48">
        <f t="shared" si="18"/>
        <v>-960570</v>
      </c>
      <c r="G94" s="19">
        <v>397430</v>
      </c>
      <c r="H94" s="63">
        <v>397430</v>
      </c>
    </row>
    <row r="95" spans="1:8">
      <c r="A95" s="32" t="s">
        <v>140</v>
      </c>
      <c r="B95" s="38" t="s">
        <v>141</v>
      </c>
      <c r="C95" s="55">
        <v>1798000</v>
      </c>
      <c r="D95" s="48">
        <f t="shared" si="16"/>
        <v>0</v>
      </c>
      <c r="E95" s="19">
        <v>1798000</v>
      </c>
      <c r="F95" s="48">
        <f t="shared" si="18"/>
        <v>1388645</v>
      </c>
      <c r="G95" s="19">
        <v>3186645</v>
      </c>
      <c r="H95" s="63">
        <v>3186645</v>
      </c>
    </row>
    <row r="96" spans="1:8">
      <c r="A96" s="32" t="s">
        <v>142</v>
      </c>
      <c r="B96" s="38" t="s">
        <v>143</v>
      </c>
      <c r="C96" s="55">
        <v>2379000</v>
      </c>
      <c r="D96" s="48">
        <f t="shared" si="16"/>
        <v>0</v>
      </c>
      <c r="E96" s="19">
        <v>2379000</v>
      </c>
      <c r="F96" s="48">
        <f t="shared" si="18"/>
        <v>338800</v>
      </c>
      <c r="G96" s="19">
        <v>2717800</v>
      </c>
      <c r="H96" s="63">
        <v>2717800</v>
      </c>
    </row>
    <row r="97" spans="1:10">
      <c r="A97" s="32" t="s">
        <v>144</v>
      </c>
      <c r="B97" s="38" t="s">
        <v>145</v>
      </c>
      <c r="C97" s="55">
        <v>720000</v>
      </c>
      <c r="D97" s="48">
        <f t="shared" si="16"/>
        <v>700000</v>
      </c>
      <c r="E97" s="19">
        <v>1420000</v>
      </c>
      <c r="F97" s="48">
        <f t="shared" si="18"/>
        <v>-282000</v>
      </c>
      <c r="G97" s="19">
        <v>1138000</v>
      </c>
      <c r="H97" s="63">
        <v>1138000</v>
      </c>
    </row>
    <row r="98" spans="1:10" ht="13.5" thickBot="1">
      <c r="A98" s="33"/>
      <c r="B98" s="39" t="s">
        <v>279</v>
      </c>
      <c r="C98" s="56">
        <f>SUM(C93:C97)</f>
        <v>18455000</v>
      </c>
      <c r="D98" s="49">
        <f t="shared" si="16"/>
        <v>700000</v>
      </c>
      <c r="E98" s="25">
        <f t="shared" ref="E98:H98" si="23">SUM(E93:E97)</f>
        <v>19155000</v>
      </c>
      <c r="F98" s="49">
        <f t="shared" si="18"/>
        <v>-5615125</v>
      </c>
      <c r="G98" s="25">
        <f t="shared" si="23"/>
        <v>13539875</v>
      </c>
      <c r="H98" s="64">
        <f t="shared" si="23"/>
        <v>13539875</v>
      </c>
    </row>
    <row r="99" spans="1:10" ht="13.5" thickBot="1">
      <c r="A99" s="78" t="s">
        <v>146</v>
      </c>
      <c r="B99" s="84" t="s">
        <v>147</v>
      </c>
      <c r="C99" s="89">
        <v>3000000</v>
      </c>
      <c r="D99" s="98">
        <f t="shared" si="16"/>
        <v>-2870000</v>
      </c>
      <c r="E99" s="74">
        <v>130000</v>
      </c>
      <c r="F99" s="98">
        <f t="shared" si="18"/>
        <v>27259428</v>
      </c>
      <c r="G99" s="74">
        <v>27389428</v>
      </c>
      <c r="H99" s="102">
        <v>0</v>
      </c>
    </row>
    <row r="100" spans="1:10" ht="13.5" thickBot="1">
      <c r="A100" s="6"/>
      <c r="B100" s="40" t="s">
        <v>280</v>
      </c>
      <c r="C100" s="9">
        <f>C99+C98+C92</f>
        <v>30536000</v>
      </c>
      <c r="D100" s="50">
        <f t="shared" si="16"/>
        <v>-6283000</v>
      </c>
      <c r="E100" s="26">
        <f t="shared" ref="E100:H100" si="24">E99+E98+E92</f>
        <v>24253000</v>
      </c>
      <c r="F100" s="50">
        <f t="shared" si="18"/>
        <v>18759471</v>
      </c>
      <c r="G100" s="26">
        <f t="shared" si="24"/>
        <v>43012471</v>
      </c>
      <c r="H100" s="10">
        <f t="shared" si="24"/>
        <v>15473335</v>
      </c>
    </row>
    <row r="101" spans="1:10">
      <c r="A101" s="31" t="s">
        <v>148</v>
      </c>
      <c r="B101" s="37" t="s">
        <v>149</v>
      </c>
      <c r="C101" s="54">
        <v>0</v>
      </c>
      <c r="D101" s="47">
        <f t="shared" si="16"/>
        <v>0</v>
      </c>
      <c r="E101" s="24"/>
      <c r="F101" s="47">
        <f t="shared" si="18"/>
        <v>0</v>
      </c>
      <c r="G101" s="24">
        <v>0</v>
      </c>
      <c r="H101" s="62">
        <v>0</v>
      </c>
    </row>
    <row r="102" spans="1:10">
      <c r="A102" s="32" t="s">
        <v>150</v>
      </c>
      <c r="B102" s="38" t="s">
        <v>151</v>
      </c>
      <c r="C102" s="55">
        <v>35184000</v>
      </c>
      <c r="D102" s="48">
        <f t="shared" si="16"/>
        <v>-4939000</v>
      </c>
      <c r="E102" s="19">
        <v>30245000</v>
      </c>
      <c r="F102" s="48">
        <f t="shared" si="18"/>
        <v>-10267758</v>
      </c>
      <c r="G102" s="19">
        <v>19977242</v>
      </c>
      <c r="H102" s="63">
        <v>19977242</v>
      </c>
    </row>
    <row r="103" spans="1:10">
      <c r="A103" s="32" t="s">
        <v>152</v>
      </c>
      <c r="B103" s="38" t="s">
        <v>153</v>
      </c>
      <c r="C103" s="55">
        <v>0</v>
      </c>
      <c r="D103" s="48">
        <f t="shared" si="16"/>
        <v>50000</v>
      </c>
      <c r="E103" s="19">
        <v>50000</v>
      </c>
      <c r="F103" s="48">
        <f t="shared" si="18"/>
        <v>50095</v>
      </c>
      <c r="G103" s="19">
        <v>100095</v>
      </c>
      <c r="H103" s="63">
        <v>100095</v>
      </c>
      <c r="J103" s="104"/>
    </row>
    <row r="104" spans="1:10">
      <c r="A104" s="32" t="s">
        <v>154</v>
      </c>
      <c r="B104" s="38" t="s">
        <v>155</v>
      </c>
      <c r="C104" s="55">
        <v>9363000</v>
      </c>
      <c r="D104" s="48">
        <f t="shared" si="16"/>
        <v>-9363000</v>
      </c>
      <c r="E104" s="19">
        <v>0</v>
      </c>
      <c r="F104" s="48">
        <f t="shared" si="18"/>
        <v>2336602</v>
      </c>
      <c r="G104" s="19">
        <v>2336602</v>
      </c>
      <c r="H104" s="63">
        <v>2336602</v>
      </c>
    </row>
    <row r="105" spans="1:10" ht="13.5" thickBot="1">
      <c r="A105" s="33"/>
      <c r="B105" s="45" t="s">
        <v>281</v>
      </c>
      <c r="C105" s="61">
        <f>SUM(C101:C104)</f>
        <v>44547000</v>
      </c>
      <c r="D105" s="52">
        <f t="shared" si="16"/>
        <v>-14252000</v>
      </c>
      <c r="E105" s="29">
        <f t="shared" ref="E105:H105" si="25">SUM(E101:E104)</f>
        <v>30295000</v>
      </c>
      <c r="F105" s="52">
        <f t="shared" si="18"/>
        <v>-7881061</v>
      </c>
      <c r="G105" s="29">
        <f t="shared" si="25"/>
        <v>22413939</v>
      </c>
      <c r="H105" s="69">
        <f t="shared" si="25"/>
        <v>22413939</v>
      </c>
    </row>
    <row r="106" spans="1:10">
      <c r="A106" s="31" t="s">
        <v>156</v>
      </c>
      <c r="B106" s="37" t="s">
        <v>157</v>
      </c>
      <c r="C106" s="54">
        <v>0</v>
      </c>
      <c r="D106" s="47">
        <f t="shared" si="16"/>
        <v>25152000</v>
      </c>
      <c r="E106" s="24">
        <v>25152000</v>
      </c>
      <c r="F106" s="47">
        <f t="shared" si="18"/>
        <v>-9780625</v>
      </c>
      <c r="G106" s="24">
        <v>15371375</v>
      </c>
      <c r="H106" s="62">
        <v>15371375</v>
      </c>
    </row>
    <row r="107" spans="1:10">
      <c r="A107" s="32" t="s">
        <v>158</v>
      </c>
      <c r="B107" s="38" t="s">
        <v>159</v>
      </c>
      <c r="C107" s="55">
        <v>0</v>
      </c>
      <c r="D107" s="48">
        <f t="shared" si="16"/>
        <v>0</v>
      </c>
      <c r="E107" s="19">
        <v>0</v>
      </c>
      <c r="F107" s="48">
        <f t="shared" si="18"/>
        <v>236220</v>
      </c>
      <c r="G107" s="19">
        <v>236220</v>
      </c>
      <c r="H107" s="63">
        <v>236220</v>
      </c>
    </row>
    <row r="108" spans="1:10">
      <c r="A108" s="32" t="s">
        <v>160</v>
      </c>
      <c r="B108" s="38" t="s">
        <v>161</v>
      </c>
      <c r="C108" s="55">
        <v>0</v>
      </c>
      <c r="D108" s="48">
        <f t="shared" si="16"/>
        <v>0</v>
      </c>
      <c r="E108" s="19">
        <v>0</v>
      </c>
      <c r="F108" s="48">
        <f t="shared" si="18"/>
        <v>4214050</v>
      </c>
      <c r="G108" s="19">
        <v>4214050</v>
      </c>
      <c r="H108" s="63">
        <v>4214050</v>
      </c>
    </row>
    <row r="109" spans="1:10" ht="13.5" thickBot="1">
      <c r="A109" s="33"/>
      <c r="B109" s="45" t="s">
        <v>282</v>
      </c>
      <c r="C109" s="61">
        <f>SUM(C106:C108)</f>
        <v>0</v>
      </c>
      <c r="D109" s="52">
        <f t="shared" si="16"/>
        <v>25152000</v>
      </c>
      <c r="E109" s="29">
        <f t="shared" ref="E109:H109" si="26">SUM(E106:E108)</f>
        <v>25152000</v>
      </c>
      <c r="F109" s="52">
        <f t="shared" si="18"/>
        <v>-5330355</v>
      </c>
      <c r="G109" s="29">
        <f t="shared" si="26"/>
        <v>19821645</v>
      </c>
      <c r="H109" s="69">
        <f t="shared" si="26"/>
        <v>19821645</v>
      </c>
    </row>
    <row r="110" spans="1:10">
      <c r="A110" s="31" t="s">
        <v>162</v>
      </c>
      <c r="B110" s="37" t="s">
        <v>163</v>
      </c>
      <c r="C110" s="54">
        <v>1600000</v>
      </c>
      <c r="D110" s="47">
        <f t="shared" si="16"/>
        <v>-10000</v>
      </c>
      <c r="E110" s="24">
        <v>1590000</v>
      </c>
      <c r="F110" s="47">
        <f t="shared" si="18"/>
        <v>10000</v>
      </c>
      <c r="G110" s="24">
        <v>1600000</v>
      </c>
      <c r="H110" s="62">
        <v>500000</v>
      </c>
    </row>
    <row r="111" spans="1:10">
      <c r="A111" s="32" t="s">
        <v>164</v>
      </c>
      <c r="B111" s="38" t="s">
        <v>165</v>
      </c>
      <c r="C111" s="55">
        <v>0</v>
      </c>
      <c r="D111" s="48">
        <f t="shared" si="16"/>
        <v>3085000</v>
      </c>
      <c r="E111" s="19">
        <v>3085000</v>
      </c>
      <c r="F111" s="48">
        <f t="shared" si="18"/>
        <v>25</v>
      </c>
      <c r="G111" s="19">
        <v>3085025</v>
      </c>
      <c r="H111" s="63">
        <v>3085025</v>
      </c>
    </row>
    <row r="112" spans="1:10">
      <c r="A112" s="32" t="s">
        <v>166</v>
      </c>
      <c r="B112" s="38" t="s">
        <v>167</v>
      </c>
      <c r="C112" s="55">
        <v>1000000</v>
      </c>
      <c r="D112" s="48">
        <f t="shared" si="16"/>
        <v>-200000</v>
      </c>
      <c r="E112" s="19">
        <v>800000</v>
      </c>
      <c r="F112" s="48">
        <f t="shared" si="18"/>
        <v>-500000</v>
      </c>
      <c r="G112" s="19">
        <v>300000</v>
      </c>
      <c r="H112" s="63">
        <v>300000</v>
      </c>
    </row>
    <row r="113" spans="1:8" ht="13.5" thickBot="1">
      <c r="A113" s="33"/>
      <c r="B113" s="45" t="s">
        <v>283</v>
      </c>
      <c r="C113" s="61">
        <f>SUM(C110:C112)</f>
        <v>2600000</v>
      </c>
      <c r="D113" s="52">
        <f t="shared" si="16"/>
        <v>2875000</v>
      </c>
      <c r="E113" s="29">
        <f t="shared" ref="E113:H113" si="27">SUM(E110:E112)</f>
        <v>5475000</v>
      </c>
      <c r="F113" s="52">
        <f t="shared" si="18"/>
        <v>-489975</v>
      </c>
      <c r="G113" s="29">
        <f t="shared" si="27"/>
        <v>4985025</v>
      </c>
      <c r="H113" s="69">
        <f t="shared" si="27"/>
        <v>3885025</v>
      </c>
    </row>
    <row r="114" spans="1:8">
      <c r="A114" s="31" t="s">
        <v>168</v>
      </c>
      <c r="B114" s="37" t="s">
        <v>169</v>
      </c>
      <c r="C114" s="54">
        <v>3150000</v>
      </c>
      <c r="D114" s="47">
        <f t="shared" si="16"/>
        <v>-675000</v>
      </c>
      <c r="E114" s="24">
        <v>2475000</v>
      </c>
      <c r="F114" s="47">
        <f t="shared" si="18"/>
        <v>7425000</v>
      </c>
      <c r="G114" s="24">
        <v>9900000</v>
      </c>
      <c r="H114" s="62">
        <v>1856100</v>
      </c>
    </row>
    <row r="115" spans="1:8">
      <c r="A115" s="32" t="s">
        <v>170</v>
      </c>
      <c r="B115" s="38" t="s">
        <v>171</v>
      </c>
      <c r="C115" s="55">
        <v>0</v>
      </c>
      <c r="D115" s="48">
        <f t="shared" si="16"/>
        <v>1651000</v>
      </c>
      <c r="E115" s="19">
        <v>1651000</v>
      </c>
      <c r="F115" s="48">
        <f t="shared" si="18"/>
        <v>50</v>
      </c>
      <c r="G115" s="19">
        <v>1651050</v>
      </c>
      <c r="H115" s="63">
        <v>1651050</v>
      </c>
    </row>
    <row r="116" spans="1:8">
      <c r="A116" s="32" t="s">
        <v>172</v>
      </c>
      <c r="B116" s="38" t="s">
        <v>173</v>
      </c>
      <c r="C116" s="55">
        <v>0</v>
      </c>
      <c r="D116" s="48">
        <f t="shared" si="16"/>
        <v>1850000</v>
      </c>
      <c r="E116" s="19">
        <v>1850000</v>
      </c>
      <c r="F116" s="48">
        <f t="shared" si="18"/>
        <v>275</v>
      </c>
      <c r="G116" s="19">
        <v>1850275</v>
      </c>
      <c r="H116" s="63">
        <v>1850275</v>
      </c>
    </row>
    <row r="117" spans="1:8">
      <c r="A117" s="32" t="s">
        <v>174</v>
      </c>
      <c r="B117" s="38" t="s">
        <v>175</v>
      </c>
      <c r="C117" s="55">
        <v>395000</v>
      </c>
      <c r="D117" s="48">
        <f t="shared" si="16"/>
        <v>0</v>
      </c>
      <c r="E117" s="19">
        <v>395000</v>
      </c>
      <c r="F117" s="48">
        <f t="shared" si="18"/>
        <v>-82180</v>
      </c>
      <c r="G117" s="19">
        <v>312820</v>
      </c>
      <c r="H117" s="63">
        <v>299984</v>
      </c>
    </row>
    <row r="118" spans="1:8" ht="13.5" thickBot="1">
      <c r="A118" s="33"/>
      <c r="B118" s="45" t="s">
        <v>284</v>
      </c>
      <c r="C118" s="61">
        <f>SUM(C114:C117)</f>
        <v>3545000</v>
      </c>
      <c r="D118" s="52">
        <f t="shared" si="16"/>
        <v>2826000</v>
      </c>
      <c r="E118" s="29">
        <f t="shared" ref="E118:H118" si="28">SUM(E114:E117)</f>
        <v>6371000</v>
      </c>
      <c r="F118" s="52">
        <f t="shared" si="18"/>
        <v>7343145</v>
      </c>
      <c r="G118" s="29">
        <f t="shared" si="28"/>
        <v>13714145</v>
      </c>
      <c r="H118" s="69">
        <f t="shared" si="28"/>
        <v>5657409</v>
      </c>
    </row>
    <row r="119" spans="1:8" ht="16.5" thickBot="1">
      <c r="A119" s="79"/>
      <c r="B119" s="46" t="s">
        <v>285</v>
      </c>
      <c r="C119" s="12">
        <f>C118+C113+C109+C105+C100+C86+C76+C30+C25</f>
        <v>166035000</v>
      </c>
      <c r="D119" s="53">
        <f t="shared" si="16"/>
        <v>7000000</v>
      </c>
      <c r="E119" s="30">
        <f t="shared" ref="E119:H119" si="29">E118+E113+E109+E105+E100+E86+E76+E30+E25</f>
        <v>173035000</v>
      </c>
      <c r="F119" s="53">
        <f t="shared" si="18"/>
        <v>15475296</v>
      </c>
      <c r="G119" s="30">
        <f t="shared" si="29"/>
        <v>188510296</v>
      </c>
      <c r="H119" s="13">
        <f t="shared" si="29"/>
        <v>151620638</v>
      </c>
    </row>
  </sheetData>
  <mergeCells count="2">
    <mergeCell ref="A3:H3"/>
    <mergeCell ref="A4:H4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1:K46"/>
  <sheetViews>
    <sheetView workbookViewId="0">
      <selection activeCell="E5" sqref="E5"/>
    </sheetView>
  </sheetViews>
  <sheetFormatPr defaultRowHeight="12.75"/>
  <cols>
    <col min="1" max="2" width="2.7109375" style="155" customWidth="1"/>
    <col min="3" max="3" width="9.42578125" style="155" customWidth="1"/>
    <col min="4" max="4" width="3.85546875" style="155" bestFit="1" customWidth="1"/>
    <col min="5" max="5" width="53.42578125" style="155" customWidth="1"/>
    <col min="6" max="7" width="14.7109375" style="155" customWidth="1"/>
    <col min="8" max="9" width="0.140625" style="155" customWidth="1"/>
    <col min="10" max="11" width="10.7109375" style="155" customWidth="1"/>
    <col min="12" max="16384" width="9.140625" style="155"/>
  </cols>
  <sheetData>
    <row r="1" spans="3:11">
      <c r="F1" s="169"/>
      <c r="G1" s="169"/>
      <c r="H1" s="169"/>
      <c r="I1" s="169"/>
    </row>
    <row r="2" spans="3:11" ht="20.25">
      <c r="D2" s="227" t="s">
        <v>423</v>
      </c>
      <c r="E2" s="227"/>
      <c r="F2" s="227"/>
      <c r="G2" s="227"/>
      <c r="H2" s="169"/>
      <c r="I2" s="169"/>
    </row>
    <row r="3" spans="3:11" ht="20.25">
      <c r="D3" s="227" t="s">
        <v>452</v>
      </c>
      <c r="E3" s="227"/>
      <c r="F3" s="227"/>
      <c r="G3" s="227"/>
      <c r="H3" s="169"/>
      <c r="I3" s="169"/>
    </row>
    <row r="4" spans="3:11">
      <c r="E4" s="168"/>
      <c r="F4" s="169"/>
      <c r="G4" s="169"/>
      <c r="H4" s="169"/>
      <c r="I4" s="169"/>
    </row>
    <row r="5" spans="3:11" ht="15.75">
      <c r="D5" s="204" t="s">
        <v>462</v>
      </c>
      <c r="E5" s="203" t="s">
        <v>458</v>
      </c>
      <c r="F5" s="169"/>
      <c r="G5" s="169"/>
      <c r="H5" s="169"/>
      <c r="I5" s="169"/>
    </row>
    <row r="6" spans="3:11" ht="13.5" thickBot="1">
      <c r="E6" s="169"/>
      <c r="F6" s="169"/>
      <c r="G6" s="169"/>
      <c r="I6" s="170" t="s">
        <v>450</v>
      </c>
    </row>
    <row r="7" spans="3:11" s="166" customFormat="1" ht="18.75" customHeight="1">
      <c r="D7" s="225"/>
      <c r="E7" s="223" t="s">
        <v>430</v>
      </c>
      <c r="F7" s="221" t="s">
        <v>429</v>
      </c>
      <c r="G7" s="222"/>
      <c r="H7" s="219"/>
      <c r="I7" s="220"/>
      <c r="J7" s="167"/>
      <c r="K7" s="167"/>
    </row>
    <row r="8" spans="3:11" ht="14.25" customHeight="1" thickBot="1">
      <c r="D8" s="226"/>
      <c r="E8" s="224"/>
      <c r="F8" s="165" t="s">
        <v>428</v>
      </c>
      <c r="G8" s="164" t="s">
        <v>427</v>
      </c>
      <c r="H8" s="163"/>
      <c r="I8" s="162"/>
    </row>
    <row r="9" spans="3:11" ht="15.95" customHeight="1">
      <c r="C9" s="178" t="s">
        <v>438</v>
      </c>
      <c r="D9" s="171"/>
      <c r="E9" s="179" t="s">
        <v>431</v>
      </c>
      <c r="F9" s="180">
        <v>20245000</v>
      </c>
      <c r="G9" s="181">
        <f>SUM(G10:G13)</f>
        <v>10761970</v>
      </c>
      <c r="H9" s="172"/>
      <c r="I9" s="173"/>
    </row>
    <row r="10" spans="3:11" ht="15.95" hidden="1" customHeight="1">
      <c r="C10" s="178" t="s">
        <v>438</v>
      </c>
      <c r="D10" s="171"/>
      <c r="E10" s="179" t="s">
        <v>432</v>
      </c>
      <c r="F10" s="180"/>
      <c r="G10" s="181">
        <v>80000</v>
      </c>
      <c r="H10" s="172"/>
      <c r="I10" s="173"/>
    </row>
    <row r="11" spans="3:11" ht="15.95" hidden="1" customHeight="1">
      <c r="C11" s="178" t="s">
        <v>438</v>
      </c>
      <c r="D11" s="171"/>
      <c r="E11" s="179" t="s">
        <v>433</v>
      </c>
      <c r="F11" s="180"/>
      <c r="G11" s="181">
        <v>2608580</v>
      </c>
      <c r="H11" s="172"/>
      <c r="I11" s="173"/>
    </row>
    <row r="12" spans="3:11" ht="15.95" hidden="1" customHeight="1">
      <c r="C12" s="178" t="s">
        <v>438</v>
      </c>
      <c r="D12" s="171"/>
      <c r="E12" s="179" t="s">
        <v>434</v>
      </c>
      <c r="F12" s="180"/>
      <c r="G12" s="181">
        <v>3368040</v>
      </c>
      <c r="H12" s="172"/>
      <c r="I12" s="173"/>
    </row>
    <row r="13" spans="3:11" ht="15.95" hidden="1" customHeight="1">
      <c r="C13" s="178" t="s">
        <v>438</v>
      </c>
      <c r="D13" s="171"/>
      <c r="E13" s="179" t="s">
        <v>435</v>
      </c>
      <c r="F13" s="180"/>
      <c r="G13" s="181">
        <v>4705350</v>
      </c>
      <c r="H13" s="172"/>
      <c r="I13" s="173"/>
    </row>
    <row r="14" spans="3:11" ht="15.95" customHeight="1">
      <c r="C14" s="178" t="s">
        <v>438</v>
      </c>
      <c r="D14" s="171"/>
      <c r="E14" s="182" t="s">
        <v>436</v>
      </c>
      <c r="F14" s="183">
        <v>0</v>
      </c>
      <c r="G14" s="184">
        <v>3000000</v>
      </c>
      <c r="H14" s="174"/>
      <c r="I14" s="175"/>
    </row>
    <row r="15" spans="3:11" ht="20.100000000000001" customHeight="1">
      <c r="C15" s="178" t="s">
        <v>438</v>
      </c>
      <c r="D15" s="171"/>
      <c r="E15" s="182" t="s">
        <v>437</v>
      </c>
      <c r="F15" s="183">
        <v>0</v>
      </c>
      <c r="G15" s="184">
        <v>8503250</v>
      </c>
      <c r="H15" s="174"/>
      <c r="I15" s="175"/>
    </row>
    <row r="16" spans="3:11" ht="20.100000000000001" customHeight="1">
      <c r="C16" s="178" t="s">
        <v>438</v>
      </c>
      <c r="D16" s="171"/>
      <c r="E16" s="182" t="s">
        <v>440</v>
      </c>
      <c r="F16" s="183">
        <v>24302000</v>
      </c>
      <c r="G16" s="184">
        <v>0</v>
      </c>
      <c r="H16" s="174"/>
      <c r="I16" s="175"/>
    </row>
    <row r="17" spans="3:9" ht="20.100000000000001" customHeight="1">
      <c r="C17" s="193" t="s">
        <v>438</v>
      </c>
      <c r="D17" s="194"/>
      <c r="E17" s="195" t="s">
        <v>441</v>
      </c>
      <c r="F17" s="196">
        <f>F16+F15+F14+F9</f>
        <v>44547000</v>
      </c>
      <c r="G17" s="196">
        <f>G16+G15+G14+G9</f>
        <v>22265220</v>
      </c>
      <c r="H17" s="174"/>
      <c r="I17" s="175"/>
    </row>
    <row r="18" spans="3:9" ht="20.100000000000001" customHeight="1">
      <c r="C18" s="178" t="s">
        <v>439</v>
      </c>
      <c r="D18" s="171"/>
      <c r="E18" s="182" t="s">
        <v>445</v>
      </c>
      <c r="F18" s="183">
        <v>0</v>
      </c>
      <c r="G18" s="184">
        <v>103333</v>
      </c>
      <c r="H18" s="174"/>
      <c r="I18" s="175"/>
    </row>
    <row r="19" spans="3:9" ht="20.100000000000001" customHeight="1">
      <c r="C19" s="178" t="s">
        <v>439</v>
      </c>
      <c r="D19" s="171"/>
      <c r="E19" s="182" t="s">
        <v>444</v>
      </c>
      <c r="F19" s="183">
        <v>0</v>
      </c>
      <c r="G19" s="184">
        <v>25130</v>
      </c>
      <c r="H19" s="174"/>
      <c r="I19" s="175"/>
    </row>
    <row r="20" spans="3:9" ht="20.100000000000001" customHeight="1">
      <c r="C20" s="193" t="s">
        <v>439</v>
      </c>
      <c r="D20" s="194"/>
      <c r="E20" s="197" t="s">
        <v>442</v>
      </c>
      <c r="F20" s="196">
        <f>F19+F18</f>
        <v>0</v>
      </c>
      <c r="G20" s="196">
        <f>G19+G18</f>
        <v>128463</v>
      </c>
      <c r="H20" s="174"/>
      <c r="I20" s="175"/>
    </row>
    <row r="21" spans="3:9" ht="20.100000000000001" customHeight="1">
      <c r="C21" s="193" t="s">
        <v>344</v>
      </c>
      <c r="D21" s="194"/>
      <c r="E21" s="197" t="s">
        <v>443</v>
      </c>
      <c r="F21" s="196">
        <f>F20+F17</f>
        <v>44547000</v>
      </c>
      <c r="G21" s="196">
        <f>G20+G17</f>
        <v>22393683</v>
      </c>
      <c r="H21" s="174"/>
      <c r="I21" s="175"/>
    </row>
    <row r="22" spans="3:9" ht="9" customHeight="1">
      <c r="C22" s="178"/>
      <c r="D22" s="171"/>
      <c r="E22" s="185"/>
      <c r="F22" s="183"/>
      <c r="G22" s="184"/>
      <c r="H22" s="174"/>
      <c r="I22" s="175"/>
    </row>
    <row r="23" spans="3:9" ht="20.100000000000001" customHeight="1">
      <c r="C23" s="178" t="s">
        <v>451</v>
      </c>
      <c r="D23" s="171"/>
      <c r="E23" s="185" t="s">
        <v>446</v>
      </c>
      <c r="F23" s="183">
        <v>0</v>
      </c>
      <c r="G23" s="184">
        <v>18981896</v>
      </c>
      <c r="H23" s="174"/>
      <c r="I23" s="175"/>
    </row>
    <row r="24" spans="3:9" ht="20.100000000000001" customHeight="1">
      <c r="C24" s="178" t="s">
        <v>451</v>
      </c>
      <c r="D24" s="171"/>
      <c r="E24" s="185" t="s">
        <v>447</v>
      </c>
      <c r="F24" s="183">
        <v>0</v>
      </c>
      <c r="G24" s="184">
        <v>299999</v>
      </c>
      <c r="H24" s="174"/>
      <c r="I24" s="175"/>
    </row>
    <row r="25" spans="3:9" ht="20.100000000000001" customHeight="1">
      <c r="C25" s="178" t="s">
        <v>451</v>
      </c>
      <c r="D25" s="171"/>
      <c r="E25" s="185" t="s">
        <v>448</v>
      </c>
      <c r="F25" s="183">
        <v>0</v>
      </c>
      <c r="G25" s="184">
        <v>539750</v>
      </c>
      <c r="H25" s="174"/>
      <c r="I25" s="175"/>
    </row>
    <row r="26" spans="3:9" ht="20.100000000000001" customHeight="1">
      <c r="C26" s="193" t="s">
        <v>348</v>
      </c>
      <c r="D26" s="194"/>
      <c r="E26" s="197" t="s">
        <v>449</v>
      </c>
      <c r="F26" s="196">
        <f>SUM(F23:F25)</f>
        <v>0</v>
      </c>
      <c r="G26" s="196">
        <f>SUM(G23:G25)</f>
        <v>19821645</v>
      </c>
      <c r="H26" s="174"/>
      <c r="I26" s="175"/>
    </row>
    <row r="27" spans="3:9" ht="20.100000000000001" customHeight="1">
      <c r="C27" s="178"/>
      <c r="D27" s="171"/>
      <c r="E27" s="185"/>
      <c r="F27" s="183"/>
      <c r="G27" s="184"/>
      <c r="H27" s="174"/>
      <c r="I27" s="175"/>
    </row>
    <row r="28" spans="3:9" ht="20.100000000000001" customHeight="1">
      <c r="C28" s="178"/>
      <c r="D28" s="171"/>
      <c r="E28" s="186"/>
      <c r="F28" s="187"/>
      <c r="G28" s="188"/>
      <c r="H28" s="176"/>
      <c r="I28" s="177"/>
    </row>
    <row r="29" spans="3:9" ht="20.100000000000001" customHeight="1">
      <c r="C29" s="178"/>
      <c r="D29" s="171"/>
      <c r="E29" s="186"/>
      <c r="F29" s="187"/>
      <c r="G29" s="188"/>
      <c r="H29" s="176"/>
      <c r="I29" s="177"/>
    </row>
    <row r="30" spans="3:9" ht="20.100000000000001" customHeight="1" thickBot="1">
      <c r="C30" s="178"/>
      <c r="D30" s="171"/>
      <c r="E30" s="186"/>
      <c r="F30" s="189"/>
      <c r="G30" s="188"/>
      <c r="H30" s="176"/>
      <c r="I30" s="177"/>
    </row>
    <row r="31" spans="3:9" ht="20.100000000000001" customHeight="1" thickBot="1">
      <c r="C31" s="178"/>
      <c r="D31" s="190"/>
      <c r="E31" s="191" t="s">
        <v>426</v>
      </c>
      <c r="F31" s="192">
        <f>F26+F21</f>
        <v>44547000</v>
      </c>
      <c r="G31" s="192">
        <f>G26+G21</f>
        <v>42215328</v>
      </c>
      <c r="H31" s="161">
        <f>SUM(H9:H30)</f>
        <v>0</v>
      </c>
      <c r="I31" s="161">
        <f>SUM(I9:I30)</f>
        <v>0</v>
      </c>
    </row>
    <row r="34" spans="5:10">
      <c r="I34" s="160"/>
    </row>
    <row r="35" spans="5:10">
      <c r="E35" s="158"/>
      <c r="F35" s="156"/>
      <c r="G35" s="156"/>
      <c r="H35" s="156"/>
      <c r="I35" s="156"/>
      <c r="J35" s="158"/>
    </row>
    <row r="36" spans="5:10">
      <c r="E36" s="158"/>
      <c r="F36" s="156"/>
      <c r="G36" s="156"/>
      <c r="H36" s="156"/>
      <c r="I36" s="156"/>
    </row>
    <row r="37" spans="5:10">
      <c r="E37" s="158"/>
      <c r="F37" s="156"/>
      <c r="G37" s="156"/>
      <c r="H37" s="156"/>
      <c r="I37" s="156"/>
    </row>
    <row r="38" spans="5:10">
      <c r="E38" s="158"/>
      <c r="F38" s="156"/>
      <c r="G38" s="156"/>
      <c r="H38" s="156"/>
      <c r="I38" s="156"/>
    </row>
    <row r="39" spans="5:10">
      <c r="E39" s="158"/>
      <c r="F39" s="156"/>
      <c r="G39" s="156"/>
      <c r="H39" s="156"/>
      <c r="I39" s="156"/>
    </row>
    <row r="40" spans="5:10">
      <c r="E40" s="158"/>
      <c r="F40" s="156"/>
      <c r="G40" s="156"/>
      <c r="H40" s="156"/>
      <c r="I40" s="156"/>
    </row>
    <row r="41" spans="5:10">
      <c r="E41" s="158"/>
      <c r="F41" s="156"/>
      <c r="G41" s="156"/>
      <c r="H41" s="156"/>
      <c r="I41" s="156"/>
    </row>
    <row r="42" spans="5:10">
      <c r="E42" s="158"/>
      <c r="F42" s="156"/>
      <c r="G42" s="156"/>
      <c r="H42" s="156"/>
      <c r="I42" s="156"/>
    </row>
    <row r="43" spans="5:10">
      <c r="E43" s="159"/>
      <c r="F43" s="156"/>
      <c r="G43" s="156"/>
      <c r="H43" s="156"/>
      <c r="I43" s="156"/>
    </row>
    <row r="44" spans="5:10">
      <c r="E44" s="158"/>
      <c r="F44" s="157"/>
      <c r="G44" s="157"/>
      <c r="H44" s="157"/>
      <c r="I44" s="156"/>
    </row>
    <row r="45" spans="5:10">
      <c r="E45" s="158"/>
      <c r="F45" s="157"/>
      <c r="G45" s="157"/>
      <c r="H45" s="157"/>
      <c r="I45" s="156"/>
    </row>
    <row r="46" spans="5:10">
      <c r="E46" s="158"/>
      <c r="F46" s="157"/>
      <c r="G46" s="157"/>
      <c r="H46" s="157"/>
      <c r="I46" s="156"/>
    </row>
  </sheetData>
  <mergeCells count="6">
    <mergeCell ref="H7:I7"/>
    <mergeCell ref="F7:G7"/>
    <mergeCell ref="E7:E8"/>
    <mergeCell ref="D7:D8"/>
    <mergeCell ref="D2:G2"/>
    <mergeCell ref="D3:G3"/>
  </mergeCells>
  <printOptions horizontalCentered="1"/>
  <pageMargins left="0.79" right="0.19685039370078741" top="0.59055118110236227" bottom="0.59055118110236227" header="0" footer="0"/>
  <pageSetup paperSize="9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D1:L14"/>
  <sheetViews>
    <sheetView workbookViewId="0">
      <selection activeCell="G6" sqref="G6"/>
    </sheetView>
  </sheetViews>
  <sheetFormatPr defaultColWidth="2.7109375" defaultRowHeight="12.75"/>
  <cols>
    <col min="4" max="4" width="27.140625" bestFit="1" customWidth="1"/>
    <col min="5" max="5" width="10.7109375" customWidth="1"/>
    <col min="6" max="6" width="0.7109375" style="114" customWidth="1"/>
    <col min="7" max="7" width="10.7109375" style="114" customWidth="1"/>
    <col min="8" max="16" width="10.7109375" customWidth="1"/>
  </cols>
  <sheetData>
    <row r="1" spans="4:12" s="114" customFormat="1"/>
    <row r="2" spans="4:12" s="114" customFormat="1">
      <c r="D2" s="231" t="s">
        <v>423</v>
      </c>
      <c r="E2" s="231"/>
      <c r="F2" s="231"/>
      <c r="G2" s="231"/>
      <c r="H2" s="231"/>
      <c r="I2" s="231"/>
      <c r="J2" s="231"/>
      <c r="K2" s="231"/>
    </row>
    <row r="3" spans="4:12" s="114" customFormat="1">
      <c r="D3" s="231" t="s">
        <v>424</v>
      </c>
      <c r="E3" s="231"/>
      <c r="F3" s="231"/>
      <c r="G3" s="231"/>
      <c r="H3" s="231"/>
      <c r="I3" s="231"/>
      <c r="J3" s="231"/>
      <c r="K3" s="231"/>
    </row>
    <row r="4" spans="4:12" s="114" customFormat="1"/>
    <row r="5" spans="4:12" s="114" customFormat="1">
      <c r="D5" s="205" t="s">
        <v>463</v>
      </c>
      <c r="J5" s="114" t="s">
        <v>304</v>
      </c>
    </row>
    <row r="6" spans="4:12" s="114" customFormat="1"/>
    <row r="7" spans="4:12" s="114" customFormat="1"/>
    <row r="8" spans="4:12" ht="13.5" thickBot="1"/>
    <row r="9" spans="4:12" ht="20.100000000000001" customHeight="1" thickBot="1">
      <c r="E9" s="154" t="s">
        <v>425</v>
      </c>
      <c r="G9" s="228" t="s">
        <v>422</v>
      </c>
      <c r="H9" s="229"/>
      <c r="I9" s="229"/>
      <c r="J9" s="229"/>
      <c r="K9" s="230"/>
    </row>
    <row r="10" spans="4:12" ht="20.100000000000001" customHeight="1">
      <c r="D10" s="146"/>
      <c r="E10" s="147">
        <v>2016</v>
      </c>
      <c r="F10" s="148"/>
      <c r="G10" s="149" t="s">
        <v>421</v>
      </c>
      <c r="H10" s="147">
        <v>2017</v>
      </c>
      <c r="I10" s="147">
        <v>2018</v>
      </c>
      <c r="J10" s="147">
        <v>2019</v>
      </c>
      <c r="K10" s="150">
        <v>2020</v>
      </c>
      <c r="L10" s="4"/>
    </row>
    <row r="11" spans="4:12" ht="20.100000000000001" customHeight="1">
      <c r="D11" s="122" t="s">
        <v>418</v>
      </c>
      <c r="E11" s="120">
        <v>1651050</v>
      </c>
      <c r="F11" s="145"/>
      <c r="G11" s="120">
        <f>SUM(H11:K11)</f>
        <v>0</v>
      </c>
      <c r="H11" s="120">
        <v>0</v>
      </c>
      <c r="I11" s="120">
        <v>0</v>
      </c>
      <c r="J11" s="120">
        <v>0</v>
      </c>
      <c r="K11" s="19">
        <v>0</v>
      </c>
      <c r="L11" s="116"/>
    </row>
    <row r="12" spans="4:12" ht="20.100000000000001" customHeight="1">
      <c r="D12" s="122" t="s">
        <v>419</v>
      </c>
      <c r="E12" s="120">
        <v>299984</v>
      </c>
      <c r="F12" s="145"/>
      <c r="G12" s="120">
        <f t="shared" ref="G12:G14" si="0">SUM(H12:K12)</f>
        <v>428000</v>
      </c>
      <c r="H12" s="120">
        <v>395000</v>
      </c>
      <c r="I12" s="120">
        <v>33000</v>
      </c>
      <c r="J12" s="120">
        <v>0</v>
      </c>
      <c r="K12" s="19">
        <v>0</v>
      </c>
      <c r="L12" s="116"/>
    </row>
    <row r="13" spans="4:12" ht="20.100000000000001" customHeight="1">
      <c r="D13" s="122" t="s">
        <v>420</v>
      </c>
      <c r="E13" s="120">
        <v>1856100</v>
      </c>
      <c r="F13" s="145"/>
      <c r="G13" s="120">
        <f t="shared" si="0"/>
        <v>8043900</v>
      </c>
      <c r="H13" s="120">
        <v>2474800</v>
      </c>
      <c r="I13" s="120">
        <v>2474800</v>
      </c>
      <c r="J13" s="120">
        <v>2474800</v>
      </c>
      <c r="K13" s="19">
        <v>619500</v>
      </c>
      <c r="L13" s="116"/>
    </row>
    <row r="14" spans="4:12" ht="20.100000000000001" customHeight="1" thickBot="1">
      <c r="D14" s="125" t="s">
        <v>421</v>
      </c>
      <c r="E14" s="151">
        <f>SUM(E11:E13)</f>
        <v>3807134</v>
      </c>
      <c r="F14" s="152"/>
      <c r="G14" s="151">
        <f t="shared" si="0"/>
        <v>8471900</v>
      </c>
      <c r="H14" s="151">
        <f t="shared" ref="H14:K14" si="1">SUM(H11:H13)</f>
        <v>2869800</v>
      </c>
      <c r="I14" s="151">
        <f t="shared" si="1"/>
        <v>2507800</v>
      </c>
      <c r="J14" s="151">
        <f t="shared" si="1"/>
        <v>2474800</v>
      </c>
      <c r="K14" s="153">
        <f t="shared" si="1"/>
        <v>619500</v>
      </c>
      <c r="L14" s="116"/>
    </row>
  </sheetData>
  <mergeCells count="3">
    <mergeCell ref="G9:K9"/>
    <mergeCell ref="D2:K2"/>
    <mergeCell ref="D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4</vt:i4>
      </vt:variant>
    </vt:vector>
  </HeadingPairs>
  <TitlesOfParts>
    <vt:vector size="10" baseType="lpstr">
      <vt:lpstr>1_Ktv_merleg</vt:lpstr>
      <vt:lpstr>2_MukFelh_merleg</vt:lpstr>
      <vt:lpstr>3_Bevetelek</vt:lpstr>
      <vt:lpstr>4_Kiadasok</vt:lpstr>
      <vt:lpstr>5_Beruhazasok</vt:lpstr>
      <vt:lpstr>6_AthuzodoKv</vt:lpstr>
      <vt:lpstr>'3_Bevetelek'!Nyomtatási_cím</vt:lpstr>
      <vt:lpstr>'4_Kiadasok'!Nyomtatási_cím</vt:lpstr>
      <vt:lpstr>'3_Bevetelek'!Nyomtatási_terület</vt:lpstr>
      <vt:lpstr>'4_Kiadasok'!Nyomtatási_terület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2017-02-07T08:40:02Z</dcterms:created>
  <dcterms:modified xsi:type="dcterms:W3CDTF">2017-03-06T09:41:14Z</dcterms:modified>
</cp:coreProperties>
</file>