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8." sheetId="6" r:id="rId6"/>
    <sheet name="9" sheetId="7" r:id="rId7"/>
    <sheet name="10." sheetId="8" r:id="rId8"/>
    <sheet name="11" sheetId="9" r:id="rId9"/>
    <sheet name="nem épül " sheetId="10" r:id="rId10"/>
  </sheets>
  <externalReferences>
    <externalReference r:id="rId13"/>
  </externalReferences>
  <definedNames>
    <definedName name="_xlnm.Print_Titles" localSheetId="0">'1'!$A:$B</definedName>
    <definedName name="_xlnm.Print_Titles" localSheetId="1">'2'!$A:$B</definedName>
    <definedName name="_xlnm.Print_Titles" localSheetId="3">'4'!$1:$9</definedName>
    <definedName name="_xlnm.Print_Titles" localSheetId="5">'8.'!$A:$B</definedName>
    <definedName name="_xlnm.Print_Titles" localSheetId="9">'nem épül '!$1:$5</definedName>
    <definedName name="_xlnm.Print_Area" localSheetId="0">'1'!$A$1:$AB$18</definedName>
    <definedName name="_xlnm.Print_Area" localSheetId="7">'10.'!$A$1:$O$18</definedName>
    <definedName name="_xlnm.Print_Area" localSheetId="8">'11'!$A$1:$O$20</definedName>
    <definedName name="_xlnm.Print_Area" localSheetId="1">'2'!$A$1:$AD$18</definedName>
    <definedName name="_xlnm.Print_Area" localSheetId="2">'3'!$A$1:$E$33</definedName>
    <definedName name="_xlnm.Print_Area" localSheetId="3">'4'!$A$1:$F$99</definedName>
    <definedName name="_xlnm.Print_Area" localSheetId="4">'5'!$A$1:$F$70</definedName>
    <definedName name="_xlnm.Print_Area" localSheetId="5">'8.'!$A$1:$R$17</definedName>
    <definedName name="_xlnm.Print_Area" localSheetId="6">'9'!$A$1:$D$37</definedName>
    <definedName name="_xlnm.Print_Area" localSheetId="9">'nem épül '!$A$1:$G$144</definedName>
  </definedNames>
  <calcPr fullCalcOnLoad="1"/>
</workbook>
</file>

<file path=xl/sharedStrings.xml><?xml version="1.0" encoding="utf-8"?>
<sst xmlns="http://schemas.openxmlformats.org/spreadsheetml/2006/main" count="1254" uniqueCount="568">
  <si>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</si>
  <si>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</si>
  <si>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</si>
  <si>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</si>
  <si>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</si>
  <si>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</si>
  <si>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</si>
  <si>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</si>
  <si>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</si>
  <si>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</si>
  <si>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</si>
  <si>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</si>
  <si>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</si>
  <si>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</si>
  <si>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Bevételek összesen</t>
  </si>
  <si>
    <t>2.</t>
  </si>
  <si>
    <t>Intézményi működési bevételek</t>
  </si>
  <si>
    <t>Közhatalmi bevételek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</si>
  <si>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</si>
  <si>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</si>
  <si>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</si>
  <si>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</si>
  <si>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</si>
  <si>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</si>
  <si>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</si>
  <si>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</si>
  <si>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</si>
  <si>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</si>
  <si>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</si>
  <si>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</si>
  <si>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</si>
  <si>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</si>
  <si>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</si>
  <si>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</si>
  <si>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</si>
  <si>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</si>
  <si>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</si>
  <si>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</si>
  <si>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</si>
  <si>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</si>
  <si>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</si>
  <si>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</si>
  <si>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</si>
  <si>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Beruházások, felújítások</t>
  </si>
  <si>
    <t>7.</t>
  </si>
  <si>
    <t>12.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</si>
  <si>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</si>
  <si>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</si>
  <si>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</si>
  <si>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</si>
  <si>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</si>
  <si>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</si>
  <si>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</si>
  <si>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</si>
  <si>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</si>
  <si>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</si>
  <si>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</si>
  <si>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</si>
  <si>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</si>
  <si>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</si>
  <si>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</si>
  <si>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</si>
  <si>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</si>
  <si>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</si>
  <si>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</si>
  <si>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</si>
  <si>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</si>
  <si>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</si>
  <si>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</si>
  <si>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</si>
  <si>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</si>
  <si>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</si>
  <si>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</si>
  <si>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</si>
  <si>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</si>
  <si>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</si>
  <si>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</si>
  <si>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II.</t>
  </si>
  <si>
    <t>III.</t>
  </si>
  <si>
    <t>31.</t>
  </si>
  <si>
    <t>MEGNEVEZÉS</t>
  </si>
  <si>
    <t>I. Működési céltartalékok</t>
  </si>
  <si>
    <t>Az Önkormányzat költségvetésében</t>
  </si>
  <si>
    <t>II. Fejlesztési céltartalékok</t>
  </si>
  <si>
    <t>Tartalékok  mindösszesen:(I + II)</t>
  </si>
  <si>
    <t>L</t>
  </si>
  <si>
    <t>O</t>
  </si>
  <si>
    <t>Összesen</t>
  </si>
  <si>
    <t>Kulturális Központ</t>
  </si>
  <si>
    <t>Önkormányzat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</si>
  <si>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</si>
  <si>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</si>
  <si>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</si>
  <si>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</si>
  <si>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33.</t>
  </si>
  <si>
    <t>41.</t>
  </si>
  <si>
    <t>Működési  tartalékok összesen</t>
  </si>
  <si>
    <t>Fejlesztési céltartalék összesen:( 1+…5)</t>
  </si>
  <si>
    <t>Államigazgatási</t>
  </si>
  <si>
    <t>Kötelező</t>
  </si>
  <si>
    <t>Önként vállalt</t>
  </si>
  <si>
    <t xml:space="preserve">Mindösszesen </t>
  </si>
  <si>
    <t>Összesen: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</si>
  <si>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</si>
  <si>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</si>
  <si>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</si>
  <si>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</si>
  <si>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</si>
  <si>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</si>
  <si>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</si>
  <si>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</si>
  <si>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</si>
  <si>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</si>
  <si>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</si>
  <si>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</si>
  <si>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</si>
  <si>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</si>
  <si>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</si>
  <si>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</si>
  <si>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</si>
  <si>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</si>
  <si>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</si>
  <si>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</si>
  <si>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</si>
  <si>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</si>
  <si>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</si>
  <si>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Jogcím</t>
  </si>
  <si>
    <t>Állami támogatás</t>
  </si>
  <si>
    <t>Eredeti előirányzat</t>
  </si>
  <si>
    <t>Felhalmozási célú  támogatások és egyéb átvett pénzeszközök</t>
  </si>
  <si>
    <t>Dologi  kiadások</t>
  </si>
  <si>
    <t>Működési bevételek összesen</t>
  </si>
  <si>
    <t>Átmeneti segély kölcsön</t>
  </si>
  <si>
    <t>Temetési segély kölcsön</t>
  </si>
  <si>
    <t>Otthoni szakápolás</t>
  </si>
  <si>
    <t>Kommunális adó támogatás</t>
  </si>
  <si>
    <t>Gyógyászati Központ és Gyógyfürdő</t>
  </si>
  <si>
    <t xml:space="preserve"> </t>
  </si>
  <si>
    <t>Finanszírozási kiadások</t>
  </si>
  <si>
    <t>Módosított előirányzat</t>
  </si>
  <si>
    <t>Önkormányzati  saját forrás</t>
  </si>
  <si>
    <t>Erdeti előirányzat</t>
  </si>
  <si>
    <t>Nevelési és tanévkezdési támogatás</t>
  </si>
  <si>
    <t>Működési célú  átvett pénzeszközök</t>
  </si>
  <si>
    <t>Ellátottak pénzbeli juttatásai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</si>
  <si>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</si>
  <si>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</si>
  <si>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</si>
  <si>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</si>
  <si>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Életkezdési támogatás</t>
  </si>
  <si>
    <t xml:space="preserve"> Közművesítési támogatás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</si>
  <si>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</si>
  <si>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</si>
  <si>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</si>
  <si>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</si>
  <si>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III. Köztemetés K48-16</t>
  </si>
  <si>
    <t>A) Támogatások összesen</t>
  </si>
  <si>
    <t>B) Kölcsönök összesen:</t>
  </si>
  <si>
    <t>Az önkormányzat szociális pénzeszközei összesen (A+B):</t>
  </si>
  <si>
    <t>Szociális helyzethez köthető kölcsönök K508-04</t>
  </si>
  <si>
    <t>Ft</t>
  </si>
  <si>
    <t>Felhalmozási bevételek összesen</t>
  </si>
  <si>
    <t>Békési Gyógyászati Központ és Gyógyfürdő</t>
  </si>
  <si>
    <t>közművelődési feladatok</t>
  </si>
  <si>
    <t>ifjúsági feladatok</t>
  </si>
  <si>
    <t>Az Önkormányzat feladatai bevételek</t>
  </si>
  <si>
    <t>Az Önkormányzat feladatai kiadások</t>
  </si>
  <si>
    <t>oktatási, közművelődési, ifjúsági feladatok</t>
  </si>
  <si>
    <t>fejlesztési hitel kamat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</si>
  <si>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</si>
  <si>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</si>
  <si>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</si>
  <si>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</si>
  <si>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</si>
  <si>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EFOP-1.2.11-16-2017-00046 Esély otthon</t>
  </si>
  <si>
    <t>35.</t>
  </si>
  <si>
    <t>40.</t>
  </si>
  <si>
    <t>42.</t>
  </si>
  <si>
    <t>Középiskolai ösztöndíj</t>
  </si>
  <si>
    <t>43.</t>
  </si>
  <si>
    <t>44.</t>
  </si>
  <si>
    <t>50.</t>
  </si>
  <si>
    <t>Állami támogatások (B1)</t>
  </si>
  <si>
    <t>Közhatalmi bevételek (B3)</t>
  </si>
  <si>
    <t>Intézményi működési bevételek (B4)</t>
  </si>
  <si>
    <t>Finanszírozási bevételek (B8)</t>
  </si>
  <si>
    <t>Kp-i irányítószervi támogatás</t>
  </si>
  <si>
    <t>Felhalmozási és tőkejellegű bevételek (B5)</t>
  </si>
  <si>
    <t>Személyi juttatások (K1)</t>
  </si>
  <si>
    <t>Munkaadókat terhelő járulékokés szociális hozzájárulási adó (K2)</t>
  </si>
  <si>
    <t>Dologi és egyéb folyó kiadások (K3)</t>
  </si>
  <si>
    <t>Beruházások, felújítások (K6, K7)</t>
  </si>
  <si>
    <t>Állami támogatássok</t>
  </si>
  <si>
    <t>I.Működési költségvetés egyenlege</t>
  </si>
  <si>
    <t>Önerő / ROHU  42.231 Euro</t>
  </si>
  <si>
    <t>Önerő / TOP-4.3.1-15 Leromlott városrészek</t>
  </si>
  <si>
    <t>Top 4.3.1-15-BS1-2016-00010 Leromlott városi területek rehabilitációja</t>
  </si>
  <si>
    <t>Top 3.2.1-16-BS1-2017-00016 Épületenergetika 3. ütem</t>
  </si>
  <si>
    <t>Top 2.1.3-16-BS1-2017-00011 Csapadékvíz elvezetés 2. ütem</t>
  </si>
  <si>
    <t>Top 2.1.2-16-BS1-2017-00007 Élhetőbb békési városközpont kialakítás - zöld város</t>
  </si>
  <si>
    <t>Top 3.2.1-16-BS1-2017-00019 Épületenergetika 2. ütem</t>
  </si>
  <si>
    <t>Top 1.4.1-16-BS1-2017-00012 Korona utcai tornaszoba kialakítása</t>
  </si>
  <si>
    <t>Top 3.2.2-15-BS1-2016-00003 Napelem rendszer megújuló energiaforrás</t>
  </si>
  <si>
    <t>Top 3.2.1-15-BS1-2016-00007 Energetika</t>
  </si>
  <si>
    <t>Top 2.1.3-15-BS1-2016-00002 Csapadékvíz</t>
  </si>
  <si>
    <t>TOP 1.2.1-15-BS1-2016-00007 Dánfok</t>
  </si>
  <si>
    <t>TOP 1.1.1-15-BS1-2016-00004 Oncsa</t>
  </si>
  <si>
    <t>TOP 1.1.3-15-BS1-2016-000012 Piac fejlesztés</t>
  </si>
  <si>
    <t>ROHU Forint számla</t>
  </si>
  <si>
    <t>ROHU Euro számla</t>
  </si>
  <si>
    <t>ZP-1-2017/2573 zárkerti földrészletek mg.hasznosítását segítő infr.hátterét biztosító fejlesztések</t>
  </si>
  <si>
    <t>Járda (Petőfi , Széchenyi tér, Korona u. 2019.évi ktgv.3.sz.melléklet</t>
  </si>
  <si>
    <t>166/2018 támogatási szerződés, Népi Építészeti Program (Durkó u. 8. felújítás)</t>
  </si>
  <si>
    <t>Verseny utcai útborkolat (2018.évi kp.ktgv.)</t>
  </si>
  <si>
    <t>Általános 'Fejlesztési tartalék</t>
  </si>
  <si>
    <t>általános intézményi tartalék</t>
  </si>
  <si>
    <t>2019 évi állami normatíva visszafizetésére</t>
  </si>
  <si>
    <t>Békés Város Önkormányzata 2020. évi előirányzat-felhasználási ütemterve</t>
  </si>
  <si>
    <t>Finanszirozási kiadások</t>
  </si>
  <si>
    <t xml:space="preserve">Finanszírozási bevételek </t>
  </si>
  <si>
    <t>Bksz Kft-től befolyt követelésből képzett Tartalék</t>
  </si>
  <si>
    <t>BKSZ Plussz Kft-től befolyt követelésből képzett Tartalék</t>
  </si>
  <si>
    <t>Működési költségvetés 2020.</t>
  </si>
  <si>
    <t>36.</t>
  </si>
  <si>
    <t>37.</t>
  </si>
  <si>
    <t>38.</t>
  </si>
  <si>
    <t>39.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</si>
  <si>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</si>
  <si>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</si>
  <si>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</si>
  <si>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</si>
  <si>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</si>
  <si>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</si>
  <si>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</si>
  <si>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</si>
  <si>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</si>
  <si>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</si>
  <si>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60.</t>
  </si>
  <si>
    <t>61.</t>
  </si>
  <si>
    <t xml:space="preserve">E </t>
  </si>
  <si>
    <t xml:space="preserve">H </t>
  </si>
  <si>
    <t>Működési célú átvett pénzeszköz (B16, B6)</t>
  </si>
  <si>
    <t>Felhalmozási célú átvett pénzeszköz (B2,B7)</t>
  </si>
  <si>
    <t>Maradványigénybevétel, folyószámla hitel, állami megelőlegezés</t>
  </si>
  <si>
    <t>Hitel és kölcsönfelvétel pü.vállalkozástól (fejlesztési hitel)</t>
  </si>
  <si>
    <t>Maradvány igénybevétele (felhalmozási célra)</t>
  </si>
  <si>
    <t>Módosított előriányzat</t>
  </si>
  <si>
    <t>Költségvetési szervek összesen</t>
  </si>
  <si>
    <t>Pénzeszközátadások és egyéb támogatások</t>
  </si>
  <si>
    <t>Intézmények összesen</t>
  </si>
  <si>
    <t xml:space="preserve">B </t>
  </si>
  <si>
    <t>2020. évi eredeti előirányzat mindösszesen</t>
  </si>
  <si>
    <t xml:space="preserve">I. </t>
  </si>
  <si>
    <t>1.) Állami támogatás fedezetével előirányzat módosítás összesen:</t>
  </si>
  <si>
    <t>-</t>
  </si>
  <si>
    <t>2.) Intézményi működési bevételekből előirányzat módosítás összesen:</t>
  </si>
  <si>
    <t>3.) Előző évi költségvetési maradvány igénybevétele összesen:</t>
  </si>
  <si>
    <t>4.) Működési célú átvett pénzeszközökből előirányzat módosítás összesen:</t>
  </si>
  <si>
    <t>5.) Felhalmozási célra átvett pénzeszközökből előirányzat módosítás összesen:</t>
  </si>
  <si>
    <t>6.) Önkormányzati és állami támogatásból intézmények támogatására előirányzat módosítás intézményeknek összesen:</t>
  </si>
  <si>
    <t>7.) Likviditási célú hitelek felvételéből előirányzat módosítás összesen:</t>
  </si>
  <si>
    <t>Likviditási célú hitelek halmozott forgalmának (törlesztésének) elszámolására</t>
  </si>
  <si>
    <t>8.) Fejlesztési hitel felvételéből előirányzat módosítás összesen:</t>
  </si>
  <si>
    <t>Fejlesztési hitel felvétel / törlesztés elszámolására</t>
  </si>
  <si>
    <t>9.) Kiemelt kiadási előirányzatok közötti átcsoportosítás összesen:</t>
  </si>
  <si>
    <t>személyi juttatásokra</t>
  </si>
  <si>
    <t>dologi kiadásokra</t>
  </si>
  <si>
    <t>ellátottak pénzbeli juttatásaira</t>
  </si>
  <si>
    <t>fejlesztési tartalékokból</t>
  </si>
  <si>
    <t>beruházás, felújításokra</t>
  </si>
  <si>
    <t>finaszírozási kiadásokra</t>
  </si>
  <si>
    <t>Önkormányzat kiemelt  előirányzatainak módosítása összesen:</t>
  </si>
  <si>
    <t>munkaadót terhelő járulékokra</t>
  </si>
  <si>
    <t>egyéb működési célú kiadásokra</t>
  </si>
  <si>
    <t>1.) Gyógyászati Központ és Gyógyfürdő</t>
  </si>
  <si>
    <t>Előző évi maradványból, saját működési bevételekből és működési célra átvett pénzeszközökből összesen:</t>
  </si>
  <si>
    <t xml:space="preserve">2.) Kecskeméti Gábor Kulturális Központ </t>
  </si>
  <si>
    <t>3.) Jantyik Mátyás Múzeum</t>
  </si>
  <si>
    <t>4.) Püski Sándor Könyvtár</t>
  </si>
  <si>
    <t>5.) Polgármesteri Hivatal</t>
  </si>
  <si>
    <t>egyéb felhalmási célú kiadásokra</t>
  </si>
  <si>
    <t>6.) Intézmények kiemelt kiadási előirányzatának módosítása összesen</t>
  </si>
  <si>
    <t>a.) Gyógyászati Központ és Gyógyfürdő összesen:</t>
  </si>
  <si>
    <t>személyi juttatásokból</t>
  </si>
  <si>
    <t>munkaadót terhelő járulékokból</t>
  </si>
  <si>
    <t>dologi kiadásokból</t>
  </si>
  <si>
    <t>b.) Kecskeméti Gábor Kulturális Központ összesen:</t>
  </si>
  <si>
    <t>személyi juittatásokból</t>
  </si>
  <si>
    <t>c.) Jantyik Mátyás Múzeum összesen:</t>
  </si>
  <si>
    <t>d.) Püski Sándor Könytár összesen:</t>
  </si>
  <si>
    <t>beruházás, felőjításokra</t>
  </si>
  <si>
    <t>Összevont szociális ágazati pótlék (BVSZSZK) támogatása</t>
  </si>
  <si>
    <t>Összevont szociális ágazati pótlék (Óvoda) támogatása</t>
  </si>
  <si>
    <t>Kulturális ágazatban dolgozóik pótlékának támogatása</t>
  </si>
  <si>
    <t>Költségvetési szerveknél foglalkoztatottaknak bérkompenzációjának támogatása (Önkormányzat és intézményei)</t>
  </si>
  <si>
    <t>Békés Városi Kecskeméti Gábor Kulturális Központ</t>
  </si>
  <si>
    <t>Békés Városi Jantyik Mátyás Múzeum</t>
  </si>
  <si>
    <t>Békés Városi Püski Sándor Könyvtár</t>
  </si>
  <si>
    <t>egyéb felhalmozási célú kiadásokra</t>
  </si>
  <si>
    <t>működési tartalékból</t>
  </si>
  <si>
    <t xml:space="preserve">Autómentes nap pályázat </t>
  </si>
  <si>
    <t>KEHOP-Klímastratégia pályázat</t>
  </si>
  <si>
    <t>Kulturális illetmény pótlék</t>
  </si>
  <si>
    <t>IFT pályázati finanszírozása lidkviditási hiány miatt</t>
  </si>
  <si>
    <t>BSZSK kölcsön megelőlegezés tartalékból</t>
  </si>
  <si>
    <t>Jótékonysági tám./6/2020.(III.26.)határozat alapján</t>
  </si>
  <si>
    <t>Előirányzat átcsoportosítás működési bevétel változás miatt/rendelet alapján</t>
  </si>
  <si>
    <t>Önerő / TOP-1.1.3-15,  372/2018 (IX.06) 22.383.651 Ft Piac</t>
  </si>
  <si>
    <t>Együtt az integrációért pályázat megelőlegezése tartalékból</t>
  </si>
  <si>
    <t>Épületenergetika II. ütem pályázat megelőlegezése tartalékból</t>
  </si>
  <si>
    <t>Társadalmi és környezetvédelmi Turizmusfejlesztés pályázat megelőlegezése tartalékból</t>
  </si>
  <si>
    <t>Településeinkért pályázat megelőlegezése tartalékból</t>
  </si>
  <si>
    <t>Csapadékvíz elvezetése 2. ütem</t>
  </si>
  <si>
    <t>Helyi term. Piac pály.</t>
  </si>
  <si>
    <t>Korona úti tornaszoba pályázat megelőlegezése tartalékból</t>
  </si>
  <si>
    <t>Reményhír Epreskerti Óvoda pály.</t>
  </si>
  <si>
    <t>Működési bevétel átcsoportosítás rendelet szerint</t>
  </si>
  <si>
    <t>Környezetvédelmi számla</t>
  </si>
  <si>
    <t>Bérlakás számla</t>
  </si>
  <si>
    <t>Kötvényszámla</t>
  </si>
  <si>
    <t>"Tarhosi ingatlanok" számla</t>
  </si>
  <si>
    <t>Működési tartalékok (elkülönített számlák alapján)</t>
  </si>
  <si>
    <t>Felhalmozási tartalék</t>
  </si>
  <si>
    <t>Békés Város Önkormányzata 2020.  évi előirányzat-felhasználási ütemterve</t>
  </si>
  <si>
    <t xml:space="preserve">A 2020. évi költségvetés módosítása </t>
  </si>
  <si>
    <t>e.) Polgármesteri Hivatal</t>
  </si>
  <si>
    <t xml:space="preserve">II. </t>
  </si>
  <si>
    <t>III. Intézmények költségvetésének módosítása</t>
  </si>
  <si>
    <t>Állami támogatás/Bölcsődei kiegészítő támogatás</t>
  </si>
  <si>
    <t>tartalékokra</t>
  </si>
  <si>
    <t>munkaadót terhelő járulékokról</t>
  </si>
  <si>
    <t>beruházás, felújításokról</t>
  </si>
  <si>
    <t xml:space="preserve">Állami támogatás </t>
  </si>
  <si>
    <t>Előirányzat közlő szerinti korrekció májusi lemondás alapján</t>
  </si>
  <si>
    <t>Önkormányzati útfelújítás, intézményi felújítás támogatás</t>
  </si>
  <si>
    <t>Karacs Teréz u. út- és járdafelújítás támogatás</t>
  </si>
  <si>
    <t>Felhalmozási költségvetés 2020.</t>
  </si>
  <si>
    <t>V. Mindösszesen előirányzat változás: I. +II.</t>
  </si>
  <si>
    <t>Szociális ellátások és egyéb juttatások (K4)</t>
  </si>
  <si>
    <t>Működési célú tartalékok</t>
  </si>
  <si>
    <t>Finanszírozási kiadások (K9)</t>
  </si>
  <si>
    <t>Egyéb felhalmozási célú kiadások+ fizetett kamatok (K8)</t>
  </si>
  <si>
    <t>Fejlesztési célú tartalékok</t>
  </si>
  <si>
    <t>Finanszírozási kiadások (K8) - beruházási hitel törlesztés</t>
  </si>
  <si>
    <t>Államháztartáson belüli megelőlegezések + Likvid hitel</t>
  </si>
  <si>
    <t>Egyéb felhalmozási célú kiadások+ fizetett kamatok</t>
  </si>
  <si>
    <t xml:space="preserve"> Önkormányzat </t>
  </si>
  <si>
    <t>Eredeti előriányzat</t>
  </si>
  <si>
    <t>A.I.</t>
  </si>
  <si>
    <t>Saját forrásból megvalósuló beruházások, felújítások</t>
  </si>
  <si>
    <t>Előző évtől áthúzódó feladatok:</t>
  </si>
  <si>
    <t>2020. évben tervezett feladatok:</t>
  </si>
  <si>
    <t>Közvilágítás hangyási dülő</t>
  </si>
  <si>
    <t>Közvilágítás hálózat bővítés</t>
  </si>
  <si>
    <t>Intézményi felújítási alap</t>
  </si>
  <si>
    <t>Eötvös fűtésátalakítás</t>
  </si>
  <si>
    <t>Leromlott bontások</t>
  </si>
  <si>
    <t>ONCSA előkészítés</t>
  </si>
  <si>
    <t>Energiamegtakarítási intézkedési terv</t>
  </si>
  <si>
    <t>Rákóczi u. 16 akadálymentesítés</t>
  </si>
  <si>
    <t>Széchenyi tér 6 homlokzat felújítás</t>
  </si>
  <si>
    <t>Helyi érték védelme alap</t>
  </si>
  <si>
    <t>Lombzsák</t>
  </si>
  <si>
    <t>Gyalogátkelőhelyek kialakítása</t>
  </si>
  <si>
    <t>Új rendezési terv I. ütem</t>
  </si>
  <si>
    <t>PH külső nyílászáró javítás</t>
  </si>
  <si>
    <t>Fúró utcai gyaloghíd kilátszó vasalásának bevédése</t>
  </si>
  <si>
    <t>Petőfi u. 4. felújítás I ütem</t>
  </si>
  <si>
    <t>Petőfi 2 bádogozás felújítás</t>
  </si>
  <si>
    <t>Volt földhivatalai épület nyílászáró csere</t>
  </si>
  <si>
    <t>Hűtőház tenderterveinek elkészítése</t>
  </si>
  <si>
    <t>Szemétgyűjtő edény vásárlás</t>
  </si>
  <si>
    <t>Korona 3 bontás</t>
  </si>
  <si>
    <t>Zártkert vásárlás</t>
  </si>
  <si>
    <t>DAKK támogatás</t>
  </si>
  <si>
    <t>Piac kerítés építése</t>
  </si>
  <si>
    <t>Gyermekorvosi váró légkondi</t>
  </si>
  <si>
    <t xml:space="preserve">Járda javítás </t>
  </si>
  <si>
    <t>Gyepmesteri telep mérleg</t>
  </si>
  <si>
    <t>téli díszkivilágítás</t>
  </si>
  <si>
    <t>A.II.</t>
  </si>
  <si>
    <t>Nem saját forrásból megvalósuló beruházások</t>
  </si>
  <si>
    <t xml:space="preserve">Beruházások, felújítások összesen (A.I. + A.II.) </t>
  </si>
  <si>
    <t>A. III.</t>
  </si>
  <si>
    <t xml:space="preserve">Egyéb felhalmozási célú kiadások </t>
  </si>
  <si>
    <t>lakosságnak nyújtott kamatmentes kölcsönök</t>
  </si>
  <si>
    <t>"Krízisalap"-ból nyújtott kölcsönök</t>
  </si>
  <si>
    <t>vállalkozóknak nyújtott kölcsönök</t>
  </si>
  <si>
    <t>Rohu 14 pályázat szabálytalánság miatt visszafizetés</t>
  </si>
  <si>
    <t>Leromlott városok pályázat szabálytalánság miatt visszafizetés</t>
  </si>
  <si>
    <t>A.</t>
  </si>
  <si>
    <t>Költségvetésben tervezett felhalmozási kiadások összesen</t>
  </si>
  <si>
    <t>B.I.</t>
  </si>
  <si>
    <t>Költségvetésben nem tervezett beruházások</t>
  </si>
  <si>
    <t>Békési Gyógyászati Központ és Gyógyfürdő összesen:</t>
  </si>
  <si>
    <t>K62-00 ingatlanok beszerzés, létesítése</t>
  </si>
  <si>
    <t>K63-00 informatikai eszközök beszerzése</t>
  </si>
  <si>
    <t>K64-00 egyéb tárgyi eszköz beszerzésé</t>
  </si>
  <si>
    <t>K67-00 Áfa</t>
  </si>
  <si>
    <t>Békés Városi Kecskeméti Gábor Kulturális Központ összesen:</t>
  </si>
  <si>
    <t>K61 Immaterális javak beszerzése, létesítése</t>
  </si>
  <si>
    <t>K63 Informatikai eszközök beszerzése, létesítése</t>
  </si>
  <si>
    <t>K64 Egyéb tárgyi eszközök beszerzése, létesítése</t>
  </si>
  <si>
    <t>56.</t>
  </si>
  <si>
    <t>K67 Beruházási célú előzetesen felszámított áfa</t>
  </si>
  <si>
    <t>57.</t>
  </si>
  <si>
    <t>Janytyik Mátyás Múzeum</t>
  </si>
  <si>
    <t>58.</t>
  </si>
  <si>
    <t>59.</t>
  </si>
  <si>
    <t>Püski Sándor Könyvtár összesen:</t>
  </si>
  <si>
    <t>K64 Egyéb tárgyi eszköz beszerzés, létesítés</t>
  </si>
  <si>
    <t>62.</t>
  </si>
  <si>
    <t>63.</t>
  </si>
  <si>
    <t>Békési Polgármesteri Hivatal összesen:</t>
  </si>
  <si>
    <t>64.</t>
  </si>
  <si>
    <t>65.</t>
  </si>
  <si>
    <t>66.</t>
  </si>
  <si>
    <t>67.</t>
  </si>
  <si>
    <t>K71 Ingatlanok felújítása, létesítése</t>
  </si>
  <si>
    <t>68.</t>
  </si>
  <si>
    <t>K74 Felújítási célú előzetesen felszámított áfa</t>
  </si>
  <si>
    <t>69.</t>
  </si>
  <si>
    <t>70.</t>
  </si>
  <si>
    <t>Önkormányzat összesen:</t>
  </si>
  <si>
    <t>71.</t>
  </si>
  <si>
    <t>K61-00 Immaterális javak beszerzés, létesítése</t>
  </si>
  <si>
    <t>72.</t>
  </si>
  <si>
    <t>73.</t>
  </si>
  <si>
    <t>74.</t>
  </si>
  <si>
    <t>75.</t>
  </si>
  <si>
    <t>76.</t>
  </si>
  <si>
    <t>77.</t>
  </si>
  <si>
    <t>78.</t>
  </si>
  <si>
    <t>Költségvetésben nem tervezett beruházási kiadások</t>
  </si>
  <si>
    <t>79.</t>
  </si>
  <si>
    <t>B.II.</t>
  </si>
  <si>
    <t>80.</t>
  </si>
  <si>
    <t>Polgármesteri Hivatal összesen:</t>
  </si>
  <si>
    <t>81.</t>
  </si>
  <si>
    <t>K86-00 Munkáltatói kölcsön nyújtása</t>
  </si>
  <si>
    <t>82.</t>
  </si>
  <si>
    <t>B.</t>
  </si>
  <si>
    <t>Költségvetésben nem tervezett felhalmozási kiadások összesen:</t>
  </si>
  <si>
    <t>83.</t>
  </si>
  <si>
    <t>2020. éves felhalmozási kiadások összesen: (A+B)</t>
  </si>
  <si>
    <t>84.</t>
  </si>
  <si>
    <t>Beruházások, felújítások összesen (K6, K7)</t>
  </si>
  <si>
    <t>85.</t>
  </si>
  <si>
    <t>Egyéb felhalmozási célú kiadások összesen (K8)</t>
  </si>
  <si>
    <t xml:space="preserve"> Az Önkormányzat költségvetésének módosítása tételesen</t>
  </si>
  <si>
    <t>IV. Intézmények változás összesen (III. 1, 2, 3, 4, 5,)</t>
  </si>
  <si>
    <t>Állami támogatás/Idegenforgalmi adó kiegészítő támogatás</t>
  </si>
  <si>
    <t>Előirányzat közlő szerinti májusi, októberi korrekció</t>
  </si>
  <si>
    <t>Ívóvízhálózat hálózatra bevétel emelés kompzenzáció miatt</t>
  </si>
  <si>
    <t>Szennyvízhálózat hálózatra bevétel emelés kompzenzáció miatt</t>
  </si>
  <si>
    <t>Rohu 14 pályázat/árfolyam nyereségből eredő bevétel</t>
  </si>
  <si>
    <t>Pályázatok önerejére, kiadások fedezetére történő bevétel emelés</t>
  </si>
  <si>
    <t>2019. évi zárszármadásban jóváhagyott pénzmaradvány és az Áhsz. 17.melléklet 4. pont d) alpontja által levezetett pénzmaradvány közötti különbség</t>
  </si>
  <si>
    <t>Fejlesztési foglalkozás kiegészítő támogatás</t>
  </si>
  <si>
    <t>Trianon pályázati támogatás</t>
  </si>
  <si>
    <t>Hungarikum pályázati támogatás</t>
  </si>
  <si>
    <t>Járásszékhelyi Múzeumok támgatás</t>
  </si>
  <si>
    <t>Önkormányzat étkeztetési fejlesztési támogatás</t>
  </si>
  <si>
    <t>Rohu 14 pályázati támogatás</t>
  </si>
  <si>
    <t>személyi juttatásokról</t>
  </si>
  <si>
    <t>ellátottak pénzbeli juttatásairól</t>
  </si>
  <si>
    <t>egyéb működési célú kiadásokból</t>
  </si>
  <si>
    <t>2020. IV. negyedévi módosított előirányzat összesen</t>
  </si>
  <si>
    <t>Reakrációs támogatás</t>
  </si>
  <si>
    <t>4 az 1-ben bérlet</t>
  </si>
  <si>
    <t>Önkormányzati segély</t>
  </si>
  <si>
    <t>V. Bursa Hungarica támogatás K506</t>
  </si>
  <si>
    <t>Békési Szabadidős és Sportjáték Klub kölcsön</t>
  </si>
  <si>
    <t>Előirányzati zárolás járványügyi helyzet miatt / rendelet alapján /fertőtlenítés</t>
  </si>
  <si>
    <t>Kulturális Központ, Rendelőintézet finanszírozási támogatás határozat alapján</t>
  </si>
  <si>
    <t>B.K. Óvoda pótelőirányzat, finanszírozási támogatás</t>
  </si>
  <si>
    <t>Tianon pályázati támogatás</t>
  </si>
  <si>
    <t>EBR 42 felmérés kiegészítő felmérés miatti előirányzat korrakció</t>
  </si>
  <si>
    <t>2019. évi pénzmaradvány korrekció jogszabály alapján</t>
  </si>
  <si>
    <t>Önkormányzat étkezési fejlesztési támogatás</t>
  </si>
  <si>
    <t>Fürdőfejlesztés pályázati támogatás</t>
  </si>
  <si>
    <t>REKI pályázati támogatás</t>
  </si>
  <si>
    <t>Épületenergetika III. pályázat szabálytalánság miatt visszafizetés</t>
  </si>
  <si>
    <t>Épületenergetika II. pályázat szabálytalánság miatt visszafizetés</t>
  </si>
  <si>
    <t>Együtt az integrációért pályázat szabálytalánság miatt visszafizetés</t>
  </si>
  <si>
    <t>Napelem pályázat szabálytalánság miatt visszafizetés</t>
  </si>
  <si>
    <t>VP-7.2.1-16 Békés, külterületi helyi közutak fejlesztése</t>
  </si>
  <si>
    <t>86.</t>
  </si>
  <si>
    <t>87.</t>
  </si>
  <si>
    <t>88.</t>
  </si>
  <si>
    <t>89.</t>
  </si>
  <si>
    <t>90.</t>
  </si>
  <si>
    <t>91.</t>
  </si>
  <si>
    <t xml:space="preserve">Békés Város Önkormányzata és intézményei  2020. IV. negyedévi költségvetési mérlege 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</si>
  <si>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</si>
  <si>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</si>
  <si>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</si>
  <si>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</si>
  <si>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</si>
  <si>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</si>
  <si>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</si>
  <si>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</si>
  <si>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</si>
  <si>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</si>
  <si>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</si>
  <si>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</si>
  <si>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</si>
  <si>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</si>
  <si>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</si>
  <si>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</si>
  <si>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</si>
  <si>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</si>
  <si>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</si>
  <si>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</si>
  <si>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</si>
  <si>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</si>
  <si>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</si>
  <si>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</si>
  <si>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</si>
  <si>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</si>
  <si>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</si>
  <si>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</si>
  <si>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</si>
  <si>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</si>
  <si>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</si>
  <si>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</si>
  <si>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</si>
  <si>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</si>
  <si>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</si>
  <si>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</si>
  <si>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</si>
  <si>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</si>
  <si>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</si>
  <si>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</si>
  <si>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</si>
  <si>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</si>
  <si>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</si>
  <si>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</si>
  <si>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</si>
  <si>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</si>
  <si>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</si>
  <si>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</si>
  <si>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</si>
  <si>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</si>
  <si>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 xml:space="preserve">Békés város Önkormányzata 2020. IV. negyedévi  feladatainak minősítése az Áht. 23.§ (2) bekezdés ab) pontja alapján </t>
  </si>
  <si>
    <t>2020. III. negyedévi módosított előirányzat összesen</t>
  </si>
  <si>
    <t>I. félév előirányzat módosításai összesen</t>
  </si>
  <si>
    <t>III. negyedév előirányzat módosításai összesen</t>
  </si>
  <si>
    <t>Fürdőfejlesztés Békésen - projekt azonosítója: ET-2020-02-103</t>
  </si>
  <si>
    <t>Állami támogatás/ Kiegészítő támogatás a Kvtv. 2. melléklet</t>
  </si>
  <si>
    <t>rendkívüli önkormányzati támogatás</t>
  </si>
  <si>
    <t>Békés Város Önkormányzata és Intézményei 2020. IV. negyedévi bevételi  előirányzatok</t>
  </si>
  <si>
    <t xml:space="preserve">M </t>
  </si>
  <si>
    <t>Békés Város Önkormányzata és Intézményei 2020. IV. félévi kiadási előirányzatok</t>
  </si>
  <si>
    <t>Békés Város Önkormányzata és Intézményei 2020. IV.. negyedévi kiadási előirányzatok</t>
  </si>
  <si>
    <t>Békés Város Önkormányzata és intézményei 2020. IV. negyedévi felhalmozási előirányzat</t>
  </si>
  <si>
    <t>Békés Város Önkormányzata és intézményei 2020. IV. negyedévi tartalék előirányzata</t>
  </si>
  <si>
    <t>Békés város Önkormányzata 2020. IV. negyedévi tervezett szociális pénzeszközeinek előirányzata</t>
  </si>
  <si>
    <t>1. melléklet a 4/2021. (II. 24.) önkormányzati rendelethez</t>
  </si>
  <si>
    <t>2. melléklet a 4/2021. (II. 24.) önkormányzati rendelethez</t>
  </si>
  <si>
    <t>3. melléklet a 4/2021. (II. 24.) önkormányzati rendelethez</t>
  </si>
  <si>
    <t>4. melléklet a 4/2021. (II. 24.) önkormányzati rendelethez</t>
  </si>
  <si>
    <t>5. melléklet a 4/2021. (II. 24.) önkormányzati rendelethez</t>
  </si>
  <si>
    <t>6. melléklet a 4/2021. (II. 24.) önkormányzati rendelethez</t>
  </si>
  <si>
    <t>7. melléklet a 4/2021. (II. 24.) önkormányzati rendelethez</t>
  </si>
  <si>
    <t>8. melléklet a 4/2021. (II. 24.) önkormányzati rendelethez</t>
  </si>
  <si>
    <t>9. melléklet a 4/2021. (II. 24.) önkormányzati rendelethez</t>
  </si>
  <si>
    <t>10 melléklet a 4/2021. (II. 24.)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</si>
</sst>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_F_t_-;\-* #,##0\ _F_t_-;_-* &quot;-&quot;??\ _F_t_-;_-@_-"/>
    <numFmt numFmtId="173" formatCode="#,##0\ _F_t"/>
    <numFmt numFmtId="174" formatCode="_-* #,##0.0\ _F_t_-;\-* #,##0.0\ _F_t_-;_-* &quot;-&quot;?\ _F_t_-;_-@_-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0.0000"/>
    <numFmt numFmtId="181" formatCode="0.000"/>
    <numFmt numFmtId="182" formatCode="0.0"/>
    <numFmt numFmtId="183" formatCode="[$-40E]yyyy\.\ mmmm\ d\."/>
    <numFmt numFmtId="184" formatCode="#,##0\ &quot;Ft&quot;"/>
    <numFmt numFmtId="185" formatCode="#,##0.00\ &quot;Ft&quot;"/>
  </numFmts>
  <fonts count="70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7" borderId="7" applyNumberFormat="0" applyFont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172" fontId="5" fillId="0" borderId="10" xfId="46" applyNumberFormat="1" applyFont="1" applyBorder="1" applyAlignment="1">
      <alignment vertical="center"/>
    </xf>
    <xf numFmtId="172" fontId="7" fillId="0" borderId="10" xfId="46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2" fontId="4" fillId="0" borderId="0" xfId="46" applyNumberFormat="1" applyFont="1" applyAlignment="1">
      <alignment/>
    </xf>
    <xf numFmtId="172" fontId="4" fillId="0" borderId="0" xfId="46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172" fontId="5" fillId="33" borderId="10" xfId="46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72" fontId="7" fillId="0" borderId="10" xfId="46" applyNumberFormat="1" applyFont="1" applyFill="1" applyBorder="1" applyAlignment="1">
      <alignment/>
    </xf>
    <xf numFmtId="3" fontId="5" fillId="0" borderId="10" xfId="4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7" fillId="0" borderId="11" xfId="46" applyNumberFormat="1" applyFont="1" applyFill="1" applyBorder="1" applyAlignment="1">
      <alignment/>
    </xf>
    <xf numFmtId="3" fontId="7" fillId="0" borderId="11" xfId="46" applyNumberFormat="1" applyFont="1" applyFill="1" applyBorder="1" applyAlignment="1">
      <alignment/>
    </xf>
    <xf numFmtId="172" fontId="7" fillId="0" borderId="10" xfId="46" applyNumberFormat="1" applyFont="1" applyFill="1" applyBorder="1" applyAlignment="1">
      <alignment vertical="center"/>
    </xf>
    <xf numFmtId="3" fontId="7" fillId="0" borderId="11" xfId="46" applyNumberFormat="1" applyFont="1" applyFill="1" applyBorder="1" applyAlignment="1">
      <alignment horizontal="center" vertical="center" wrapText="1"/>
    </xf>
    <xf numFmtId="172" fontId="7" fillId="0" borderId="10" xfId="46" applyNumberFormat="1" applyFont="1" applyFill="1" applyBorder="1" applyAlignment="1">
      <alignment vertical="center" wrapText="1"/>
    </xf>
    <xf numFmtId="3" fontId="7" fillId="0" borderId="10" xfId="46" applyNumberFormat="1" applyFont="1" applyFill="1" applyBorder="1" applyAlignment="1">
      <alignment vertical="center" wrapText="1"/>
    </xf>
    <xf numFmtId="172" fontId="5" fillId="0" borderId="12" xfId="46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center"/>
    </xf>
    <xf numFmtId="3" fontId="7" fillId="0" borderId="10" xfId="46" applyNumberFormat="1" applyFont="1" applyFill="1" applyBorder="1" applyAlignment="1">
      <alignment/>
    </xf>
    <xf numFmtId="172" fontId="5" fillId="0" borderId="10" xfId="46" applyNumberFormat="1" applyFont="1" applyFill="1" applyBorder="1" applyAlignment="1">
      <alignment horizontal="left" indent="4"/>
    </xf>
    <xf numFmtId="172" fontId="5" fillId="0" borderId="10" xfId="46" applyNumberFormat="1" applyFont="1" applyFill="1" applyBorder="1" applyAlignment="1">
      <alignment horizontal="left" vertical="center" wrapText="1" indent="4"/>
    </xf>
    <xf numFmtId="172" fontId="12" fillId="0" borderId="11" xfId="46" applyNumberFormat="1" applyFont="1" applyFill="1" applyBorder="1" applyAlignment="1">
      <alignment/>
    </xf>
    <xf numFmtId="3" fontId="12" fillId="0" borderId="11" xfId="46" applyNumberFormat="1" applyFont="1" applyFill="1" applyBorder="1" applyAlignment="1">
      <alignment/>
    </xf>
    <xf numFmtId="3" fontId="13" fillId="0" borderId="11" xfId="46" applyNumberFormat="1" applyFont="1" applyFill="1" applyBorder="1" applyAlignment="1">
      <alignment/>
    </xf>
    <xf numFmtId="0" fontId="5" fillId="0" borderId="10" xfId="56" applyFont="1" applyBorder="1" applyAlignment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6" applyFont="1" applyAlignment="1">
      <alignment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72" fontId="15" fillId="0" borderId="10" xfId="46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172" fontId="15" fillId="0" borderId="12" xfId="46" applyNumberFormat="1" applyFont="1" applyBorder="1" applyAlignment="1">
      <alignment vertical="center"/>
    </xf>
    <xf numFmtId="172" fontId="7" fillId="0" borderId="12" xfId="46" applyNumberFormat="1" applyFont="1" applyBorder="1" applyAlignment="1">
      <alignment vertical="center"/>
    </xf>
    <xf numFmtId="172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10" xfId="46" applyNumberFormat="1" applyFont="1" applyBorder="1" applyAlignment="1">
      <alignment vertical="center"/>
    </xf>
    <xf numFmtId="3" fontId="5" fillId="0" borderId="15" xfId="46" applyNumberFormat="1" applyFont="1" applyBorder="1" applyAlignment="1">
      <alignment vertical="center"/>
    </xf>
    <xf numFmtId="3" fontId="7" fillId="0" borderId="10" xfId="46" applyNumberFormat="1" applyFont="1" applyBorder="1" applyAlignment="1">
      <alignment vertical="center"/>
    </xf>
    <xf numFmtId="3" fontId="5" fillId="0" borderId="15" xfId="46" applyNumberFormat="1" applyFont="1" applyFill="1" applyBorder="1" applyAlignment="1">
      <alignment vertical="center"/>
    </xf>
    <xf numFmtId="3" fontId="5" fillId="0" borderId="10" xfId="46" applyNumberFormat="1" applyFont="1" applyBorder="1" applyAlignment="1">
      <alignment horizontal="right" vertical="center"/>
    </xf>
    <xf numFmtId="3" fontId="7" fillId="0" borderId="10" xfId="4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34" borderId="10" xfId="56" applyFont="1" applyFill="1" applyBorder="1" applyAlignment="1">
      <alignment vertical="center" wrapText="1"/>
      <protection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3" fontId="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58" applyFont="1" applyFill="1" applyBorder="1">
      <alignment/>
      <protection/>
    </xf>
    <xf numFmtId="0" fontId="10" fillId="0" borderId="0" xfId="58" applyFont="1">
      <alignment/>
      <protection/>
    </xf>
    <xf numFmtId="0" fontId="10" fillId="0" borderId="0" xfId="58" applyFont="1" applyFill="1" applyBorder="1" applyAlignment="1">
      <alignment horizontal="center" vertical="center"/>
      <protection/>
    </xf>
    <xf numFmtId="3" fontId="5" fillId="0" borderId="10" xfId="46" applyNumberFormat="1" applyFont="1" applyFill="1" applyBorder="1" applyAlignment="1">
      <alignment horizontal="right" vertical="center"/>
    </xf>
    <xf numFmtId="0" fontId="14" fillId="0" borderId="0" xfId="56" applyFont="1" applyBorder="1" applyAlignment="1">
      <alignment vertical="center" wrapText="1"/>
      <protection/>
    </xf>
    <xf numFmtId="3" fontId="14" fillId="0" borderId="0" xfId="46" applyNumberFormat="1" applyFont="1" applyBorder="1" applyAlignment="1">
      <alignment horizontal="right" vertical="center"/>
    </xf>
    <xf numFmtId="0" fontId="11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3" fontId="10" fillId="0" borderId="0" xfId="58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172" fontId="11" fillId="0" borderId="0" xfId="46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10" fillId="0" borderId="0" xfId="58" applyFont="1" applyFill="1">
      <alignment/>
      <protection/>
    </xf>
    <xf numFmtId="3" fontId="10" fillId="0" borderId="0" xfId="58" applyNumberFormat="1" applyFont="1">
      <alignment/>
      <protection/>
    </xf>
    <xf numFmtId="0" fontId="5" fillId="0" borderId="1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172" fontId="5" fillId="0" borderId="19" xfId="46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5" fillId="0" borderId="10" xfId="46" applyNumberFormat="1" applyFont="1" applyFill="1" applyBorder="1" applyAlignment="1">
      <alignment vertical="center" wrapText="1"/>
    </xf>
    <xf numFmtId="0" fontId="5" fillId="32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62" fillId="0" borderId="0" xfId="0" applyFont="1" applyAlignment="1">
      <alignment/>
    </xf>
    <xf numFmtId="0" fontId="18" fillId="32" borderId="10" xfId="58" applyFont="1" applyFill="1" applyBorder="1" applyAlignment="1">
      <alignment horizontal="center" vertical="center"/>
      <protection/>
    </xf>
    <xf numFmtId="0" fontId="16" fillId="32" borderId="10" xfId="58" applyFont="1" applyFill="1" applyBorder="1" applyAlignment="1">
      <alignment horizontal="center" vertical="center"/>
      <protection/>
    </xf>
    <xf numFmtId="0" fontId="18" fillId="0" borderId="0" xfId="58" applyFont="1" applyAlignment="1">
      <alignment vertical="center"/>
      <protection/>
    </xf>
    <xf numFmtId="0" fontId="16" fillId="32" borderId="11" xfId="58" applyFont="1" applyFill="1" applyBorder="1" applyAlignment="1">
      <alignment horizontal="center" vertical="center"/>
      <protection/>
    </xf>
    <xf numFmtId="0" fontId="17" fillId="0" borderId="10" xfId="58" applyFont="1" applyBorder="1" applyAlignment="1">
      <alignment vertical="center"/>
      <protection/>
    </xf>
    <xf numFmtId="0" fontId="16" fillId="0" borderId="10" xfId="56" applyFont="1" applyBorder="1" applyAlignment="1">
      <alignment vertical="center" wrapText="1"/>
      <protection/>
    </xf>
    <xf numFmtId="3" fontId="16" fillId="0" borderId="10" xfId="46" applyNumberFormat="1" applyFont="1" applyBorder="1" applyAlignment="1">
      <alignment horizontal="right" vertical="center"/>
    </xf>
    <xf numFmtId="3" fontId="16" fillId="0" borderId="21" xfId="46" applyNumberFormat="1" applyFont="1" applyBorder="1" applyAlignment="1">
      <alignment horizontal="right" vertical="center"/>
    </xf>
    <xf numFmtId="3" fontId="16" fillId="0" borderId="10" xfId="46" applyNumberFormat="1" applyFont="1" applyFill="1" applyBorder="1" applyAlignment="1">
      <alignment horizontal="right" vertical="center"/>
    </xf>
    <xf numFmtId="3" fontId="63" fillId="0" borderId="0" xfId="58" applyNumberFormat="1" applyFont="1" applyAlignment="1">
      <alignment vertical="center"/>
      <protection/>
    </xf>
    <xf numFmtId="3" fontId="16" fillId="0" borderId="10" xfId="46" applyNumberFormat="1" applyFont="1" applyBorder="1" applyAlignment="1">
      <alignment horizontal="right" vertical="center" wrapText="1"/>
    </xf>
    <xf numFmtId="0" fontId="17" fillId="32" borderId="10" xfId="58" applyFont="1" applyFill="1" applyBorder="1" applyAlignment="1">
      <alignment horizontal="center" vertical="center"/>
      <protection/>
    </xf>
    <xf numFmtId="0" fontId="17" fillId="0" borderId="10" xfId="56" applyFont="1" applyBorder="1" applyAlignment="1">
      <alignment vertical="center" wrapText="1"/>
      <protection/>
    </xf>
    <xf numFmtId="3" fontId="17" fillId="0" borderId="10" xfId="46" applyNumberFormat="1" applyFont="1" applyBorder="1" applyAlignment="1">
      <alignment horizontal="right" vertical="center"/>
    </xf>
    <xf numFmtId="0" fontId="19" fillId="0" borderId="0" xfId="58" applyFont="1" applyAlignment="1">
      <alignment vertical="center"/>
      <protection/>
    </xf>
    <xf numFmtId="0" fontId="5" fillId="0" borderId="0" xfId="59" applyFont="1">
      <alignment/>
      <protection/>
    </xf>
    <xf numFmtId="0" fontId="4" fillId="0" borderId="18" xfId="59" applyFont="1" applyBorder="1" applyAlignment="1">
      <alignment horizontal="center" vertical="center"/>
      <protection/>
    </xf>
    <xf numFmtId="3" fontId="4" fillId="0" borderId="0" xfId="46" applyNumberFormat="1" applyFont="1" applyAlignment="1">
      <alignment horizontal="right"/>
    </xf>
    <xf numFmtId="0" fontId="5" fillId="35" borderId="11" xfId="59" applyFont="1" applyFill="1" applyBorder="1" applyAlignment="1">
      <alignment horizontal="center" vertical="center"/>
      <protection/>
    </xf>
    <xf numFmtId="0" fontId="4" fillId="35" borderId="10" xfId="57" applyFont="1" applyFill="1" applyBorder="1" applyAlignment="1">
      <alignment horizontal="center" vertical="center"/>
      <protection/>
    </xf>
    <xf numFmtId="3" fontId="4" fillId="35" borderId="10" xfId="46" applyNumberFormat="1" applyFont="1" applyFill="1" applyBorder="1" applyAlignment="1">
      <alignment horizontal="center" vertical="center"/>
    </xf>
    <xf numFmtId="0" fontId="5" fillId="35" borderId="10" xfId="59" applyFont="1" applyFill="1" applyBorder="1" applyAlignment="1">
      <alignment horizontal="center" vertical="center"/>
      <protection/>
    </xf>
    <xf numFmtId="0" fontId="7" fillId="0" borderId="10" xfId="59" applyFont="1" applyBorder="1" applyAlignment="1">
      <alignment horizontal="left" vertical="center"/>
      <protection/>
    </xf>
    <xf numFmtId="3" fontId="62" fillId="0" borderId="10" xfId="46" applyNumberFormat="1" applyFont="1" applyBorder="1" applyAlignment="1">
      <alignment horizontal="right"/>
    </xf>
    <xf numFmtId="3" fontId="7" fillId="0" borderId="10" xfId="46" applyNumberFormat="1" applyFont="1" applyBorder="1" applyAlignment="1">
      <alignment horizontal="right"/>
    </xf>
    <xf numFmtId="0" fontId="7" fillId="0" borderId="22" xfId="59" applyFont="1" applyBorder="1" applyAlignment="1">
      <alignment horizontal="left" vertical="center"/>
      <protection/>
    </xf>
    <xf numFmtId="0" fontId="5" fillId="0" borderId="23" xfId="59" applyFont="1" applyBorder="1" applyAlignment="1">
      <alignment horizontal="left" vertical="center"/>
      <protection/>
    </xf>
    <xf numFmtId="0" fontId="5" fillId="0" borderId="21" xfId="59" applyFont="1" applyBorder="1" applyAlignment="1">
      <alignment horizontal="left" vertical="center"/>
      <protection/>
    </xf>
    <xf numFmtId="3" fontId="5" fillId="0" borderId="0" xfId="59" applyNumberFormat="1" applyFont="1">
      <alignment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24" xfId="59" applyFont="1" applyBorder="1">
      <alignment/>
      <protection/>
    </xf>
    <xf numFmtId="173" fontId="7" fillId="0" borderId="10" xfId="59" applyNumberFormat="1" applyFont="1" applyBorder="1">
      <alignment/>
      <protection/>
    </xf>
    <xf numFmtId="173" fontId="7" fillId="0" borderId="0" xfId="59" applyNumberFormat="1" applyFont="1">
      <alignment/>
      <protection/>
    </xf>
    <xf numFmtId="0" fontId="7" fillId="0" borderId="0" xfId="59" applyFont="1">
      <alignment/>
      <protection/>
    </xf>
    <xf numFmtId="0" fontId="5" fillId="0" borderId="24" xfId="59" applyFont="1" applyBorder="1">
      <alignment/>
      <protection/>
    </xf>
    <xf numFmtId="0" fontId="5" fillId="0" borderId="23" xfId="59" applyFont="1" applyBorder="1" applyAlignment="1" quotePrefix="1">
      <alignment horizontal="right" vertical="top"/>
      <protection/>
    </xf>
    <xf numFmtId="3" fontId="7" fillId="0" borderId="0" xfId="59" applyNumberFormat="1" applyFont="1">
      <alignment/>
      <protection/>
    </xf>
    <xf numFmtId="3" fontId="7" fillId="0" borderId="10" xfId="46" applyNumberFormat="1" applyFont="1" applyFill="1" applyBorder="1" applyAlignment="1">
      <alignment vertical="center"/>
    </xf>
    <xf numFmtId="3" fontId="7" fillId="0" borderId="10" xfId="46" applyNumberFormat="1" applyFont="1" applyFill="1" applyBorder="1" applyAlignment="1">
      <alignment horizontal="right" vertical="center"/>
    </xf>
    <xf numFmtId="3" fontId="7" fillId="0" borderId="15" xfId="46" applyNumberFormat="1" applyFont="1" applyFill="1" applyBorder="1" applyAlignment="1">
      <alignment horizontal="right" vertical="center"/>
    </xf>
    <xf numFmtId="0" fontId="5" fillId="0" borderId="10" xfId="59" applyFont="1" applyBorder="1" applyAlignment="1" quotePrefix="1">
      <alignment horizontal="right" vertical="center"/>
      <protection/>
    </xf>
    <xf numFmtId="3" fontId="7" fillId="0" borderId="15" xfId="46" applyNumberFormat="1" applyFont="1" applyBorder="1" applyAlignment="1">
      <alignment vertical="center"/>
    </xf>
    <xf numFmtId="3" fontId="7" fillId="0" borderId="15" xfId="46" applyNumberFormat="1" applyFont="1" applyBorder="1" applyAlignment="1">
      <alignment horizontal="right" vertical="center"/>
    </xf>
    <xf numFmtId="0" fontId="5" fillId="0" borderId="23" xfId="59" applyFont="1" applyBorder="1" applyAlignment="1" quotePrefix="1">
      <alignment horizontal="right" vertical="center"/>
      <protection/>
    </xf>
    <xf numFmtId="0" fontId="5" fillId="0" borderId="18" xfId="59" applyFont="1" applyBorder="1" applyAlignment="1">
      <alignment vertical="center"/>
      <protection/>
    </xf>
    <xf numFmtId="3" fontId="5" fillId="0" borderId="11" xfId="46" applyNumberFormat="1" applyFont="1" applyBorder="1" applyAlignment="1">
      <alignment horizontal="right" vertical="center"/>
    </xf>
    <xf numFmtId="0" fontId="5" fillId="0" borderId="10" xfId="59" applyFont="1" applyBorder="1">
      <alignment/>
      <protection/>
    </xf>
    <xf numFmtId="3" fontId="5" fillId="0" borderId="10" xfId="59" applyNumberFormat="1" applyFont="1" applyBorder="1">
      <alignment/>
      <protection/>
    </xf>
    <xf numFmtId="0" fontId="7" fillId="33" borderId="10" xfId="59" applyFont="1" applyFill="1" applyBorder="1" applyAlignment="1">
      <alignment horizontal="center" vertical="center"/>
      <protection/>
    </xf>
    <xf numFmtId="3" fontId="7" fillId="33" borderId="10" xfId="46" applyNumberFormat="1" applyFont="1" applyFill="1" applyBorder="1" applyAlignment="1">
      <alignment horizontal="right" vertical="center"/>
    </xf>
    <xf numFmtId="3" fontId="7" fillId="33" borderId="10" xfId="59" applyNumberFormat="1" applyFont="1" applyFill="1" applyBorder="1" applyAlignment="1">
      <alignment horizontal="right" vertical="center"/>
      <protection/>
    </xf>
    <xf numFmtId="0" fontId="5" fillId="0" borderId="25" xfId="59" applyFont="1" applyBorder="1">
      <alignment/>
      <protection/>
    </xf>
    <xf numFmtId="0" fontId="7" fillId="0" borderId="22" xfId="59" applyFont="1" applyBorder="1" applyAlignment="1">
      <alignment vertical="center"/>
      <protection/>
    </xf>
    <xf numFmtId="0" fontId="7" fillId="0" borderId="10" xfId="59" applyFont="1" applyBorder="1" applyAlignment="1">
      <alignment vertical="center"/>
      <protection/>
    </xf>
    <xf numFmtId="0" fontId="7" fillId="0" borderId="10" xfId="59" applyFont="1" applyBorder="1" applyAlignment="1">
      <alignment horizontal="right" vertical="center"/>
      <protection/>
    </xf>
    <xf numFmtId="3" fontId="5" fillId="0" borderId="10" xfId="46" applyNumberFormat="1" applyFont="1" applyBorder="1" applyAlignment="1">
      <alignment horizontal="right"/>
    </xf>
    <xf numFmtId="0" fontId="5" fillId="0" borderId="25" xfId="59" applyFont="1" applyBorder="1" applyAlignment="1" quotePrefix="1">
      <alignment horizontal="right" vertical="center"/>
      <protection/>
    </xf>
    <xf numFmtId="0" fontId="5" fillId="0" borderId="20" xfId="59" applyFont="1" applyBorder="1" quotePrefix="1">
      <alignment/>
      <protection/>
    </xf>
    <xf numFmtId="0" fontId="5" fillId="0" borderId="18" xfId="59" applyFont="1" applyBorder="1" applyAlignment="1" quotePrefix="1">
      <alignment horizontal="right" vertical="center"/>
      <protection/>
    </xf>
    <xf numFmtId="0" fontId="5" fillId="0" borderId="26" xfId="59" applyFont="1" applyBorder="1" applyAlignment="1">
      <alignment vertical="center" wrapText="1"/>
      <protection/>
    </xf>
    <xf numFmtId="3" fontId="7" fillId="0" borderId="11" xfId="46" applyNumberFormat="1" applyFont="1" applyBorder="1" applyAlignment="1">
      <alignment horizontal="right" vertical="center"/>
    </xf>
    <xf numFmtId="0" fontId="7" fillId="0" borderId="10" xfId="59" applyFont="1" applyBorder="1">
      <alignment/>
      <protection/>
    </xf>
    <xf numFmtId="0" fontId="5" fillId="0" borderId="22" xfId="59" applyFont="1" applyBorder="1">
      <alignment/>
      <protection/>
    </xf>
    <xf numFmtId="0" fontId="5" fillId="0" borderId="22" xfId="59" applyFont="1" applyBorder="1" applyAlignment="1">
      <alignment horizontal="left" vertical="center"/>
      <protection/>
    </xf>
    <xf numFmtId="0" fontId="5" fillId="0" borderId="17" xfId="59" applyFont="1" applyBorder="1">
      <alignment/>
      <protection/>
    </xf>
    <xf numFmtId="3" fontId="7" fillId="0" borderId="11" xfId="46" applyNumberFormat="1" applyFont="1" applyBorder="1" applyAlignment="1">
      <alignment horizontal="right"/>
    </xf>
    <xf numFmtId="0" fontId="5" fillId="0" borderId="27" xfId="60" applyFont="1" applyBorder="1" applyAlignment="1">
      <alignment horizontal="right" vertical="center"/>
      <protection/>
    </xf>
    <xf numFmtId="0" fontId="5" fillId="0" borderId="22" xfId="59" applyFont="1" applyBorder="1" applyAlignment="1" quotePrefix="1">
      <alignment horizontal="right" vertical="center"/>
      <protection/>
    </xf>
    <xf numFmtId="49" fontId="5" fillId="0" borderId="18" xfId="59" applyNumberFormat="1" applyFont="1" applyBorder="1" applyAlignment="1">
      <alignment horizontal="right" vertical="center"/>
      <protection/>
    </xf>
    <xf numFmtId="0" fontId="5" fillId="0" borderId="18" xfId="59" applyFont="1" applyBorder="1" applyAlignment="1">
      <alignment vertical="center" wrapText="1"/>
      <protection/>
    </xf>
    <xf numFmtId="0" fontId="5" fillId="0" borderId="27" xfId="59" applyFont="1" applyBorder="1" applyAlignment="1" quotePrefix="1">
      <alignment horizontal="right" vertical="center"/>
      <protection/>
    </xf>
    <xf numFmtId="0" fontId="5" fillId="0" borderId="28" xfId="59" applyFont="1" applyBorder="1">
      <alignment/>
      <protection/>
    </xf>
    <xf numFmtId="0" fontId="7" fillId="0" borderId="28" xfId="59" applyFont="1" applyBorder="1">
      <alignment/>
      <protection/>
    </xf>
    <xf numFmtId="0" fontId="5" fillId="0" borderId="17" xfId="0" applyFont="1" applyBorder="1" applyAlignment="1">
      <alignment vertical="center"/>
    </xf>
    <xf numFmtId="3" fontId="7" fillId="0" borderId="21" xfId="46" applyNumberFormat="1" applyFont="1" applyBorder="1" applyAlignment="1">
      <alignment horizontal="right"/>
    </xf>
    <xf numFmtId="3" fontId="7" fillId="0" borderId="26" xfId="46" applyNumberFormat="1" applyFont="1" applyBorder="1" applyAlignment="1">
      <alignment horizontal="right"/>
    </xf>
    <xf numFmtId="0" fontId="5" fillId="0" borderId="23" xfId="59" applyFont="1" applyBorder="1" applyAlignment="1">
      <alignment horizontal="right" vertical="center"/>
      <protection/>
    </xf>
    <xf numFmtId="3" fontId="62" fillId="0" borderId="10" xfId="59" applyNumberFormat="1" applyFont="1" applyBorder="1" applyAlignment="1">
      <alignment vertical="center"/>
      <protection/>
    </xf>
    <xf numFmtId="173" fontId="5" fillId="0" borderId="0" xfId="59" applyNumberFormat="1" applyFont="1">
      <alignment/>
      <protection/>
    </xf>
    <xf numFmtId="3" fontId="64" fillId="0" borderId="0" xfId="59" applyNumberFormat="1" applyFont="1">
      <alignment/>
      <protection/>
    </xf>
    <xf numFmtId="0" fontId="5" fillId="0" borderId="0" xfId="59" applyFont="1" applyAlignment="1">
      <alignment horizontal="center" vertical="center"/>
      <protection/>
    </xf>
    <xf numFmtId="3" fontId="4" fillId="0" borderId="0" xfId="46" applyNumberFormat="1" applyFont="1" applyBorder="1" applyAlignment="1">
      <alignment horizontal="right"/>
    </xf>
    <xf numFmtId="3" fontId="5" fillId="0" borderId="0" xfId="46" applyNumberFormat="1" applyFont="1" applyBorder="1" applyAlignment="1">
      <alignment horizontal="right"/>
    </xf>
    <xf numFmtId="0" fontId="7" fillId="0" borderId="0" xfId="59" applyFont="1" applyAlignment="1">
      <alignment horizontal="center" vertical="center"/>
      <protection/>
    </xf>
    <xf numFmtId="0" fontId="7" fillId="0" borderId="0" xfId="59" applyFont="1" applyAlignment="1">
      <alignment vertical="center"/>
      <protection/>
    </xf>
    <xf numFmtId="3" fontId="5" fillId="0" borderId="0" xfId="46" applyNumberFormat="1" applyFont="1" applyAlignment="1">
      <alignment horizontal="right"/>
    </xf>
    <xf numFmtId="0" fontId="21" fillId="0" borderId="0" xfId="59" applyFont="1">
      <alignment/>
      <protection/>
    </xf>
    <xf numFmtId="3" fontId="7" fillId="0" borderId="10" xfId="0" applyNumberFormat="1" applyFont="1" applyBorder="1" applyAlignment="1">
      <alignment vertical="center"/>
    </xf>
    <xf numFmtId="0" fontId="5" fillId="0" borderId="21" xfId="59" applyFont="1" applyBorder="1" applyAlignment="1" quotePrefix="1">
      <alignment horizontal="right" vertical="center"/>
      <protection/>
    </xf>
    <xf numFmtId="173" fontId="62" fillId="0" borderId="0" xfId="59" applyNumberFormat="1" applyFont="1">
      <alignment/>
      <protection/>
    </xf>
    <xf numFmtId="0" fontId="5" fillId="32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7" fillId="0" borderId="10" xfId="56" applyFont="1" applyBorder="1" applyAlignment="1">
      <alignment vertical="center" wrapText="1"/>
      <protection/>
    </xf>
    <xf numFmtId="3" fontId="5" fillId="0" borderId="10" xfId="46" applyNumberFormat="1" applyFont="1" applyFill="1" applyBorder="1" applyAlignment="1">
      <alignment vertical="center"/>
    </xf>
    <xf numFmtId="3" fontId="5" fillId="0" borderId="10" xfId="46" applyNumberFormat="1" applyFont="1" applyBorder="1" applyAlignment="1">
      <alignment horizontal="center" vertical="center"/>
    </xf>
    <xf numFmtId="0" fontId="16" fillId="0" borderId="10" xfId="0" applyFont="1" applyBorder="1" applyAlignment="1" quotePrefix="1">
      <alignment horizontal="left" vertical="center"/>
    </xf>
    <xf numFmtId="184" fontId="16" fillId="0" borderId="10" xfId="0" applyNumberFormat="1" applyFont="1" applyBorder="1" applyAlignment="1">
      <alignment vertical="center"/>
    </xf>
    <xf numFmtId="0" fontId="16" fillId="0" borderId="26" xfId="0" applyFont="1" applyBorder="1" applyAlignment="1" quotePrefix="1">
      <alignment horizontal="left" vertical="center"/>
    </xf>
    <xf numFmtId="184" fontId="16" fillId="0" borderId="11" xfId="0" applyNumberFormat="1" applyFont="1" applyBorder="1" applyAlignment="1">
      <alignment vertical="center"/>
    </xf>
    <xf numFmtId="0" fontId="5" fillId="0" borderId="0" xfId="56" applyFont="1" applyAlignment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12" xfId="46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4" fillId="0" borderId="0" xfId="58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173" fontId="5" fillId="0" borderId="0" xfId="59" applyNumberFormat="1" applyFont="1" applyAlignment="1">
      <alignment horizontal="center"/>
      <protection/>
    </xf>
    <xf numFmtId="3" fontId="5" fillId="0" borderId="0" xfId="59" applyNumberFormat="1" applyFont="1" applyAlignment="1">
      <alignment horizontal="center"/>
      <protection/>
    </xf>
    <xf numFmtId="0" fontId="5" fillId="0" borderId="0" xfId="59" applyFont="1" applyAlignment="1">
      <alignment vertical="center"/>
      <protection/>
    </xf>
    <xf numFmtId="14" fontId="5" fillId="0" borderId="0" xfId="59" applyNumberFormat="1" applyFont="1" applyAlignment="1">
      <alignment vertical="center"/>
      <protection/>
    </xf>
    <xf numFmtId="3" fontId="5" fillId="0" borderId="0" xfId="59" applyNumberFormat="1" applyFont="1" applyAlignment="1">
      <alignment vertical="center"/>
      <protection/>
    </xf>
    <xf numFmtId="3" fontId="7" fillId="0" borderId="0" xfId="59" applyNumberFormat="1" applyFont="1" applyAlignment="1">
      <alignment vertical="center"/>
      <protection/>
    </xf>
    <xf numFmtId="173" fontId="5" fillId="0" borderId="0" xfId="59" applyNumberFormat="1" applyFont="1" applyAlignment="1">
      <alignment vertical="center"/>
      <protection/>
    </xf>
    <xf numFmtId="173" fontId="7" fillId="0" borderId="0" xfId="59" applyNumberFormat="1" applyFont="1" applyAlignment="1">
      <alignment vertical="center"/>
      <protection/>
    </xf>
    <xf numFmtId="0" fontId="21" fillId="0" borderId="0" xfId="59" applyFont="1" applyAlignment="1">
      <alignment vertical="center"/>
      <protection/>
    </xf>
    <xf numFmtId="0" fontId="1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6" fillId="0" borderId="0" xfId="56" applyFont="1" applyAlignment="1">
      <alignment horizontal="center" vertical="center"/>
      <protection/>
    </xf>
    <xf numFmtId="0" fontId="16" fillId="0" borderId="0" xfId="56" applyFont="1" applyAlignment="1">
      <alignment horizontal="center" vertical="center" wrapText="1"/>
      <protection/>
    </xf>
    <xf numFmtId="173" fontId="16" fillId="0" borderId="0" xfId="46" applyNumberFormat="1" applyFont="1" applyFill="1" applyBorder="1" applyAlignment="1">
      <alignment horizontal="center" vertical="center"/>
    </xf>
    <xf numFmtId="0" fontId="16" fillId="0" borderId="0" xfId="56" applyFont="1" applyAlignment="1">
      <alignment vertical="center"/>
      <protection/>
    </xf>
    <xf numFmtId="0" fontId="17" fillId="0" borderId="0" xfId="56" applyFont="1" applyAlignment="1">
      <alignment horizontal="center" vertical="center" wrapText="1"/>
      <protection/>
    </xf>
    <xf numFmtId="173" fontId="16" fillId="0" borderId="0" xfId="46" applyNumberFormat="1" applyFont="1" applyAlignment="1">
      <alignment vertical="center"/>
    </xf>
    <xf numFmtId="0" fontId="16" fillId="0" borderId="18" xfId="0" applyFont="1" applyBorder="1" applyAlignment="1">
      <alignment horizontal="right" vertical="center"/>
    </xf>
    <xf numFmtId="0" fontId="16" fillId="32" borderId="10" xfId="56" applyFont="1" applyFill="1" applyBorder="1" applyAlignment="1">
      <alignment horizontal="center" vertical="center"/>
      <protection/>
    </xf>
    <xf numFmtId="173" fontId="16" fillId="32" borderId="10" xfId="46" applyNumberFormat="1" applyFont="1" applyFill="1" applyBorder="1" applyAlignment="1">
      <alignment horizontal="center" vertical="center"/>
    </xf>
    <xf numFmtId="0" fontId="16" fillId="32" borderId="11" xfId="56" applyFont="1" applyFill="1" applyBorder="1" applyAlignment="1">
      <alignment horizontal="center" vertical="center"/>
      <protection/>
    </xf>
    <xf numFmtId="173" fontId="17" fillId="0" borderId="15" xfId="46" applyNumberFormat="1" applyFont="1" applyBorder="1" applyAlignment="1">
      <alignment horizontal="center" vertical="center" wrapText="1"/>
    </xf>
    <xf numFmtId="0" fontId="17" fillId="0" borderId="0" xfId="56" applyFont="1" applyAlignment="1">
      <alignment vertical="center"/>
      <protection/>
    </xf>
    <xf numFmtId="173" fontId="17" fillId="0" borderId="21" xfId="46" applyNumberFormat="1" applyFont="1" applyBorder="1" applyAlignment="1">
      <alignment vertical="center"/>
    </xf>
    <xf numFmtId="173" fontId="17" fillId="0" borderId="10" xfId="46" applyNumberFormat="1" applyFont="1" applyBorder="1" applyAlignment="1">
      <alignment vertical="center"/>
    </xf>
    <xf numFmtId="0" fontId="16" fillId="0" borderId="25" xfId="56" applyFont="1" applyBorder="1" applyAlignment="1">
      <alignment vertical="center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/>
      <protection/>
    </xf>
    <xf numFmtId="3" fontId="16" fillId="0" borderId="10" xfId="56" applyNumberFormat="1" applyFont="1" applyBorder="1" applyAlignment="1">
      <alignment vertical="center"/>
      <protection/>
    </xf>
    <xf numFmtId="3" fontId="16" fillId="0" borderId="21" xfId="56" applyNumberFormat="1" applyFont="1" applyBorder="1" applyAlignment="1">
      <alignment vertical="center"/>
      <protection/>
    </xf>
    <xf numFmtId="0" fontId="65" fillId="0" borderId="10" xfId="0" applyFont="1" applyBorder="1" applyAlignment="1">
      <alignment/>
    </xf>
    <xf numFmtId="3" fontId="16" fillId="0" borderId="0" xfId="56" applyNumberFormat="1" applyFont="1" applyAlignment="1">
      <alignment vertical="center"/>
      <protection/>
    </xf>
    <xf numFmtId="3" fontId="17" fillId="0" borderId="26" xfId="56" applyNumberFormat="1" applyFont="1" applyBorder="1" applyAlignment="1">
      <alignment vertical="center"/>
      <protection/>
    </xf>
    <xf numFmtId="3" fontId="17" fillId="0" borderId="16" xfId="56" applyNumberFormat="1" applyFont="1" applyBorder="1" applyAlignment="1">
      <alignment vertical="center"/>
      <protection/>
    </xf>
    <xf numFmtId="0" fontId="16" fillId="0" borderId="20" xfId="56" applyFont="1" applyBorder="1" applyAlignment="1">
      <alignment vertical="center"/>
      <protection/>
    </xf>
    <xf numFmtId="184" fontId="16" fillId="0" borderId="0" xfId="56" applyNumberFormat="1" applyFont="1" applyAlignment="1">
      <alignment vertical="center"/>
      <protection/>
    </xf>
    <xf numFmtId="0" fontId="16" fillId="0" borderId="10" xfId="0" applyFont="1" applyBorder="1" applyAlignment="1">
      <alignment vertical="center"/>
    </xf>
    <xf numFmtId="0" fontId="66" fillId="0" borderId="10" xfId="0" applyFont="1" applyBorder="1" applyAlignment="1">
      <alignment wrapText="1"/>
    </xf>
    <xf numFmtId="184" fontId="66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/>
    </xf>
    <xf numFmtId="0" fontId="17" fillId="0" borderId="17" xfId="56" applyFont="1" applyBorder="1" applyAlignment="1">
      <alignment vertical="center"/>
      <protection/>
    </xf>
    <xf numFmtId="3" fontId="17" fillId="0" borderId="11" xfId="56" applyNumberFormat="1" applyFont="1" applyBorder="1" applyAlignment="1">
      <alignment vertical="center"/>
      <protection/>
    </xf>
    <xf numFmtId="3" fontId="17" fillId="0" borderId="0" xfId="56" applyNumberFormat="1" applyFont="1" applyAlignment="1">
      <alignment vertical="center"/>
      <protection/>
    </xf>
    <xf numFmtId="0" fontId="17" fillId="0" borderId="22" xfId="56" applyFont="1" applyBorder="1" applyAlignment="1">
      <alignment vertical="center"/>
      <protection/>
    </xf>
    <xf numFmtId="0" fontId="17" fillId="0" borderId="10" xfId="56" applyFont="1" applyBorder="1" applyAlignment="1">
      <alignment vertical="center"/>
      <protection/>
    </xf>
    <xf numFmtId="3" fontId="17" fillId="0" borderId="10" xfId="56" applyNumberFormat="1" applyFont="1" applyBorder="1" applyAlignment="1">
      <alignment vertical="center"/>
      <protection/>
    </xf>
    <xf numFmtId="173" fontId="16" fillId="0" borderId="0" xfId="56" applyNumberFormat="1" applyFont="1" applyAlignment="1">
      <alignment vertical="center"/>
      <protection/>
    </xf>
    <xf numFmtId="3" fontId="63" fillId="0" borderId="0" xfId="56" applyNumberFormat="1" applyFont="1" applyAlignment="1">
      <alignment vertical="center"/>
      <protection/>
    </xf>
    <xf numFmtId="0" fontId="66" fillId="0" borderId="0" xfId="0" applyFont="1" applyAlignment="1">
      <alignment wrapText="1"/>
    </xf>
    <xf numFmtId="0" fontId="16" fillId="0" borderId="0" xfId="56" applyFont="1" applyAlignment="1">
      <alignment vertical="center" wrapText="1"/>
      <protection/>
    </xf>
    <xf numFmtId="184" fontId="17" fillId="0" borderId="10" xfId="56" applyNumberFormat="1" applyFont="1" applyBorder="1" applyAlignment="1">
      <alignment vertical="center"/>
      <protection/>
    </xf>
    <xf numFmtId="184" fontId="16" fillId="0" borderId="10" xfId="0" applyNumberFormat="1" applyFont="1" applyBorder="1" applyAlignment="1">
      <alignment horizontal="right" vertical="center"/>
    </xf>
    <xf numFmtId="184" fontId="7" fillId="0" borderId="0" xfId="59" applyNumberFormat="1" applyFont="1">
      <alignment/>
      <protection/>
    </xf>
    <xf numFmtId="0" fontId="7" fillId="0" borderId="23" xfId="59" applyFont="1" applyBorder="1" applyAlignment="1">
      <alignment horizontal="right" vertical="center" wrapText="1"/>
      <protection/>
    </xf>
    <xf numFmtId="0" fontId="16" fillId="34" borderId="10" xfId="56" applyFont="1" applyFill="1" applyBorder="1" applyAlignment="1">
      <alignment vertical="center"/>
      <protection/>
    </xf>
    <xf numFmtId="3" fontId="16" fillId="34" borderId="21" xfId="56" applyNumberFormat="1" applyFont="1" applyFill="1" applyBorder="1" applyAlignment="1">
      <alignment vertical="center"/>
      <protection/>
    </xf>
    <xf numFmtId="0" fontId="7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3" fontId="5" fillId="0" borderId="22" xfId="4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6" fillId="0" borderId="22" xfId="56" applyFont="1" applyBorder="1" applyAlignment="1">
      <alignment vertical="center" wrapText="1"/>
      <protection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3" fontId="5" fillId="9" borderId="10" xfId="46" applyNumberFormat="1" applyFont="1" applyFill="1" applyBorder="1" applyAlignment="1">
      <alignment vertical="center"/>
    </xf>
    <xf numFmtId="3" fontId="7" fillId="9" borderId="10" xfId="46" applyNumberFormat="1" applyFont="1" applyFill="1" applyBorder="1" applyAlignment="1">
      <alignment vertical="center"/>
    </xf>
    <xf numFmtId="3" fontId="5" fillId="34" borderId="10" xfId="46" applyNumberFormat="1" applyFont="1" applyFill="1" applyBorder="1" applyAlignment="1">
      <alignment vertical="center"/>
    </xf>
    <xf numFmtId="3" fontId="6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84" fontId="4" fillId="0" borderId="10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73" fontId="11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184" fontId="11" fillId="0" borderId="0" xfId="0" applyNumberFormat="1" applyFont="1" applyAlignment="1">
      <alignment vertical="center"/>
    </xf>
    <xf numFmtId="185" fontId="11" fillId="0" borderId="0" xfId="0" applyNumberFormat="1" applyFont="1" applyAlignment="1">
      <alignment vertical="center"/>
    </xf>
    <xf numFmtId="3" fontId="4" fillId="0" borderId="10" xfId="46" applyNumberFormat="1" applyFont="1" applyFill="1" applyBorder="1" applyAlignment="1">
      <alignment horizontal="center" vertical="center"/>
    </xf>
    <xf numFmtId="0" fontId="5" fillId="0" borderId="0" xfId="56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184" fontId="64" fillId="0" borderId="0" xfId="59" applyNumberFormat="1" applyFont="1">
      <alignment/>
      <protection/>
    </xf>
    <xf numFmtId="0" fontId="5" fillId="0" borderId="10" xfId="59" applyFont="1" applyBorder="1" applyAlignment="1" quotePrefix="1">
      <alignment horizontal="right" vertical="top"/>
      <protection/>
    </xf>
    <xf numFmtId="184" fontId="62" fillId="0" borderId="0" xfId="59" applyNumberFormat="1" applyFont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64" fillId="0" borderId="0" xfId="0" applyFont="1" applyAlignment="1">
      <alignment/>
    </xf>
    <xf numFmtId="3" fontId="62" fillId="0" borderId="0" xfId="0" applyNumberFormat="1" applyFont="1" applyAlignment="1">
      <alignment/>
    </xf>
    <xf numFmtId="0" fontId="5" fillId="0" borderId="10" xfId="0" applyFont="1" applyBorder="1" applyAlignment="1">
      <alignment horizontal="left" indent="4"/>
    </xf>
    <xf numFmtId="173" fontId="7" fillId="0" borderId="0" xfId="0" applyNumberFormat="1" applyFont="1" applyAlignment="1">
      <alignment horizontal="right"/>
    </xf>
    <xf numFmtId="173" fontId="64" fillId="0" borderId="0" xfId="0" applyNumberFormat="1" applyFont="1" applyAlignment="1">
      <alignment/>
    </xf>
    <xf numFmtId="173" fontId="62" fillId="0" borderId="0" xfId="0" applyNumberFormat="1" applyFont="1" applyAlignment="1">
      <alignment/>
    </xf>
    <xf numFmtId="172" fontId="5" fillId="0" borderId="11" xfId="46" applyNumberFormat="1" applyFont="1" applyFill="1" applyBorder="1" applyAlignment="1">
      <alignment horizontal="left" indent="4"/>
    </xf>
    <xf numFmtId="3" fontId="5" fillId="0" borderId="11" xfId="46" applyNumberFormat="1" applyFont="1" applyFill="1" applyBorder="1" applyAlignment="1">
      <alignment/>
    </xf>
    <xf numFmtId="0" fontId="5" fillId="0" borderId="0" xfId="56" applyFont="1" applyAlignment="1">
      <alignment horizontal="center" vertical="center"/>
      <protection/>
    </xf>
    <xf numFmtId="3" fontId="5" fillId="0" borderId="0" xfId="56" applyNumberFormat="1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0" fontId="68" fillId="0" borderId="0" xfId="0" applyFont="1" applyAlignment="1">
      <alignment/>
    </xf>
    <xf numFmtId="0" fontId="65" fillId="0" borderId="0" xfId="0" applyFont="1" applyAlignment="1">
      <alignment/>
    </xf>
    <xf numFmtId="3" fontId="7" fillId="0" borderId="0" xfId="56" applyNumberFormat="1" applyFont="1" applyAlignment="1">
      <alignment vertical="center"/>
      <protection/>
    </xf>
    <xf numFmtId="0" fontId="4" fillId="0" borderId="10" xfId="0" applyFont="1" applyBorder="1" applyAlignment="1">
      <alignment/>
    </xf>
    <xf numFmtId="173" fontId="69" fillId="0" borderId="0" xfId="56" applyNumberFormat="1" applyFont="1" applyAlignment="1">
      <alignment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0" xfId="59" applyFont="1" applyBorder="1" applyAlignment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56" applyFont="1" applyAlignment="1">
      <alignment/>
      <protection/>
    </xf>
    <xf numFmtId="3" fontId="64" fillId="0" borderId="10" xfId="46" applyNumberFormat="1" applyFont="1" applyBorder="1" applyAlignment="1">
      <alignment horizontal="right"/>
    </xf>
    <xf numFmtId="0" fontId="10" fillId="0" borderId="0" xfId="58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17" fillId="0" borderId="20" xfId="56" applyFont="1" applyBorder="1" applyAlignment="1">
      <alignment horizontal="left" vertical="center"/>
      <protection/>
    </xf>
    <xf numFmtId="0" fontId="17" fillId="0" borderId="27" xfId="56" applyFont="1" applyBorder="1" applyAlignment="1">
      <alignment horizontal="left" vertical="center"/>
      <protection/>
    </xf>
    <xf numFmtId="184" fontId="16" fillId="0" borderId="15" xfId="0" applyNumberFormat="1" applyFont="1" applyBorder="1" applyAlignment="1">
      <alignment horizontal="right" vertical="center"/>
    </xf>
    <xf numFmtId="184" fontId="16" fillId="0" borderId="11" xfId="0" applyNumberFormat="1" applyFont="1" applyBorder="1" applyAlignment="1">
      <alignment horizontal="right" vertical="center"/>
    </xf>
    <xf numFmtId="0" fontId="17" fillId="0" borderId="18" xfId="56" applyFont="1" applyBorder="1" applyAlignment="1">
      <alignment vertical="center"/>
      <protection/>
    </xf>
    <xf numFmtId="0" fontId="17" fillId="0" borderId="26" xfId="56" applyFont="1" applyBorder="1" applyAlignment="1">
      <alignment vertical="center"/>
      <protection/>
    </xf>
    <xf numFmtId="0" fontId="17" fillId="0" borderId="10" xfId="56" applyFont="1" applyBorder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17" fillId="0" borderId="25" xfId="56" applyFont="1" applyBorder="1" applyAlignment="1">
      <alignment horizontal="left" vertical="center"/>
      <protection/>
    </xf>
    <xf numFmtId="0" fontId="17" fillId="0" borderId="0" xfId="56" applyFont="1" applyAlignment="1">
      <alignment horizontal="left" vertical="center"/>
      <protection/>
    </xf>
    <xf numFmtId="0" fontId="17" fillId="0" borderId="20" xfId="56" applyFont="1" applyBorder="1" applyAlignment="1">
      <alignment horizontal="center" vertical="center"/>
      <protection/>
    </xf>
    <xf numFmtId="0" fontId="17" fillId="0" borderId="23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left" vertical="center"/>
      <protection/>
    </xf>
    <xf numFmtId="0" fontId="17" fillId="0" borderId="22" xfId="56" applyFont="1" applyBorder="1" applyAlignment="1">
      <alignment horizontal="center" vertical="center" wrapText="1"/>
      <protection/>
    </xf>
    <xf numFmtId="0" fontId="17" fillId="0" borderId="23" xfId="56" applyFont="1" applyBorder="1" applyAlignment="1">
      <alignment horizontal="center" vertical="center" wrapText="1"/>
      <protection/>
    </xf>
    <xf numFmtId="0" fontId="17" fillId="0" borderId="21" xfId="56" applyFont="1" applyBorder="1" applyAlignment="1">
      <alignment horizontal="center" vertical="center" wrapText="1"/>
      <protection/>
    </xf>
    <xf numFmtId="0" fontId="16" fillId="0" borderId="0" xfId="56" applyFont="1" applyAlignment="1">
      <alignment horizontal="center" vertical="center"/>
      <protection/>
    </xf>
    <xf numFmtId="0" fontId="17" fillId="0" borderId="0" xfId="56" applyFont="1" applyAlignment="1">
      <alignment horizontal="center" vertical="center" wrapText="1"/>
      <protection/>
    </xf>
    <xf numFmtId="0" fontId="16" fillId="0" borderId="0" xfId="56" applyFont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17" fillId="0" borderId="22" xfId="58" applyFont="1" applyBorder="1" applyAlignment="1">
      <alignment horizontal="center" vertical="center" wrapText="1"/>
      <protection/>
    </xf>
    <xf numFmtId="0" fontId="17" fillId="0" borderId="23" xfId="58" applyFont="1" applyBorder="1" applyAlignment="1">
      <alignment horizontal="center" vertical="center" wrapText="1"/>
      <protection/>
    </xf>
    <xf numFmtId="0" fontId="16" fillId="32" borderId="24" xfId="58" applyFont="1" applyFill="1" applyBorder="1" applyAlignment="1">
      <alignment horizontal="center" vertical="center"/>
      <protection/>
    </xf>
    <xf numFmtId="0" fontId="16" fillId="32" borderId="11" xfId="58" applyFont="1" applyFill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vertical="center"/>
      <protection/>
    </xf>
    <xf numFmtId="0" fontId="17" fillId="0" borderId="20" xfId="58" applyFont="1" applyBorder="1" applyAlignment="1">
      <alignment horizontal="center" vertical="center" wrapText="1"/>
      <protection/>
    </xf>
    <xf numFmtId="0" fontId="17" fillId="0" borderId="27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17" fillId="0" borderId="18" xfId="58" applyFont="1" applyBorder="1" applyAlignment="1">
      <alignment horizontal="center" vertical="center" wrapText="1"/>
      <protection/>
    </xf>
    <xf numFmtId="3" fontId="7" fillId="0" borderId="22" xfId="46" applyNumberFormat="1" applyFont="1" applyFill="1" applyBorder="1" applyAlignment="1">
      <alignment horizontal="center" vertical="center"/>
    </xf>
    <xf numFmtId="3" fontId="7" fillId="0" borderId="23" xfId="4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72" fontId="7" fillId="0" borderId="18" xfId="46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72" fontId="7" fillId="0" borderId="10" xfId="46" applyNumberFormat="1" applyFont="1" applyFill="1" applyBorder="1" applyAlignment="1">
      <alignment horizontal="center" vertical="center" wrapText="1"/>
    </xf>
    <xf numFmtId="172" fontId="9" fillId="0" borderId="22" xfId="46" applyNumberFormat="1" applyFont="1" applyFill="1" applyBorder="1" applyAlignment="1">
      <alignment horizontal="center" vertical="center" wrapText="1"/>
    </xf>
    <xf numFmtId="172" fontId="9" fillId="0" borderId="23" xfId="4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56" applyFont="1" applyAlignment="1">
      <alignment vertical="center"/>
      <protection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left" vertical="center" wrapText="1"/>
    </xf>
    <xf numFmtId="0" fontId="7" fillId="0" borderId="22" xfId="59" applyFont="1" applyBorder="1" applyAlignment="1">
      <alignment horizontal="left" vertical="center"/>
      <protection/>
    </xf>
    <xf numFmtId="0" fontId="7" fillId="0" borderId="23" xfId="59" applyFont="1" applyBorder="1" applyAlignment="1">
      <alignment horizontal="left" vertical="center"/>
      <protection/>
    </xf>
    <xf numFmtId="0" fontId="7" fillId="0" borderId="21" xfId="59" applyFont="1" applyBorder="1" applyAlignment="1">
      <alignment horizontal="left" vertical="center"/>
      <protection/>
    </xf>
    <xf numFmtId="0" fontId="7" fillId="0" borderId="20" xfId="59" applyFont="1" applyBorder="1" applyAlignment="1">
      <alignment horizontal="left" vertical="center"/>
      <protection/>
    </xf>
    <xf numFmtId="0" fontId="7" fillId="0" borderId="27" xfId="59" applyFont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7" fillId="0" borderId="17" xfId="59" applyFont="1" applyBorder="1" applyAlignment="1">
      <alignment horizontal="left" vertical="center"/>
      <protection/>
    </xf>
    <xf numFmtId="0" fontId="7" fillId="0" borderId="18" xfId="59" applyFont="1" applyBorder="1" applyAlignment="1">
      <alignment horizontal="left" vertical="center"/>
      <protection/>
    </xf>
    <xf numFmtId="0" fontId="7" fillId="0" borderId="26" xfId="59" applyFont="1" applyBorder="1" applyAlignment="1">
      <alignment horizontal="left" vertical="center"/>
      <protection/>
    </xf>
    <xf numFmtId="0" fontId="7" fillId="0" borderId="20" xfId="59" applyFont="1" applyBorder="1" applyAlignment="1">
      <alignment vertical="center"/>
      <protection/>
    </xf>
    <xf numFmtId="0" fontId="5" fillId="0" borderId="2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27" xfId="59" applyFont="1" applyBorder="1" applyAlignment="1">
      <alignment vertical="center"/>
      <protection/>
    </xf>
    <xf numFmtId="0" fontId="7" fillId="0" borderId="16" xfId="59" applyFont="1" applyBorder="1" applyAlignment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23" xfId="59" applyFont="1" applyBorder="1" applyAlignment="1">
      <alignment vertical="center" wrapText="1"/>
      <protection/>
    </xf>
    <xf numFmtId="0" fontId="5" fillId="0" borderId="21" xfId="59" applyFont="1" applyBorder="1" applyAlignment="1">
      <alignment vertical="center" wrapText="1"/>
      <protection/>
    </xf>
    <xf numFmtId="0" fontId="7" fillId="0" borderId="26" xfId="59" applyFont="1" applyBorder="1" applyAlignment="1">
      <alignment vertical="center"/>
      <protection/>
    </xf>
    <xf numFmtId="0" fontId="7" fillId="0" borderId="11" xfId="59" applyFont="1" applyBorder="1" applyAlignment="1">
      <alignment vertical="center"/>
      <protection/>
    </xf>
    <xf numFmtId="0" fontId="7" fillId="0" borderId="10" xfId="59" applyFont="1" applyBorder="1" applyAlignment="1">
      <alignment vertical="center"/>
      <protection/>
    </xf>
    <xf numFmtId="3" fontId="7" fillId="0" borderId="15" xfId="46" applyNumberFormat="1" applyFont="1" applyBorder="1" applyAlignment="1">
      <alignment horizontal="center" vertical="center"/>
    </xf>
    <xf numFmtId="3" fontId="7" fillId="0" borderId="11" xfId="46" applyNumberFormat="1" applyFont="1" applyBorder="1" applyAlignment="1">
      <alignment horizontal="center" vertical="center"/>
    </xf>
    <xf numFmtId="0" fontId="5" fillId="0" borderId="22" xfId="59" applyFont="1" applyBorder="1" applyAlignment="1">
      <alignment horizontal="left" vertical="center" wrapText="1"/>
      <protection/>
    </xf>
    <xf numFmtId="0" fontId="5" fillId="0" borderId="21" xfId="59" applyFont="1" applyBorder="1" applyAlignment="1">
      <alignment horizontal="left" vertical="center" wrapText="1"/>
      <protection/>
    </xf>
    <xf numFmtId="0" fontId="7" fillId="33" borderId="21" xfId="59" applyFont="1" applyFill="1" applyBorder="1" applyAlignment="1">
      <alignment vertical="center" wrapText="1"/>
      <protection/>
    </xf>
    <xf numFmtId="0" fontId="7" fillId="33" borderId="10" xfId="59" applyFont="1" applyFill="1" applyBorder="1" applyAlignment="1">
      <alignment vertical="center" wrapText="1"/>
      <protection/>
    </xf>
    <xf numFmtId="0" fontId="7" fillId="33" borderId="22" xfId="59" applyFont="1" applyFill="1" applyBorder="1" applyAlignment="1">
      <alignment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7" fillId="0" borderId="22" xfId="59" applyFont="1" applyBorder="1" applyAlignment="1">
      <alignment vertical="center"/>
      <protection/>
    </xf>
    <xf numFmtId="0" fontId="7" fillId="0" borderId="23" xfId="59" applyFont="1" applyBorder="1" applyAlignment="1">
      <alignment vertical="center"/>
      <protection/>
    </xf>
    <xf numFmtId="0" fontId="7" fillId="0" borderId="21" xfId="59" applyFont="1" applyBorder="1" applyAlignment="1">
      <alignment vertical="center"/>
      <protection/>
    </xf>
    <xf numFmtId="0" fontId="5" fillId="34" borderId="22" xfId="59" applyFont="1" applyFill="1" applyBorder="1" applyAlignment="1">
      <alignment horizontal="left" vertical="center" wrapText="1"/>
      <protection/>
    </xf>
    <xf numFmtId="0" fontId="5" fillId="34" borderId="21" xfId="59" applyFont="1" applyFill="1" applyBorder="1" applyAlignment="1">
      <alignment horizontal="left" vertical="center" wrapText="1"/>
      <protection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7" xfId="59" applyFont="1" applyBorder="1" applyAlignment="1">
      <alignment vertical="center"/>
      <protection/>
    </xf>
    <xf numFmtId="0" fontId="5" fillId="0" borderId="18" xfId="59" applyFont="1" applyBorder="1" applyAlignment="1">
      <alignment vertical="center"/>
      <protection/>
    </xf>
    <xf numFmtId="0" fontId="7" fillId="0" borderId="21" xfId="59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0" borderId="22" xfId="59" applyFont="1" applyBorder="1" applyAlignment="1">
      <alignment vertical="center" wrapText="1"/>
      <protection/>
    </xf>
    <xf numFmtId="0" fontId="5" fillId="0" borderId="10" xfId="0" applyFont="1" applyBorder="1" applyAlignment="1">
      <alignment horizontal="left"/>
    </xf>
    <xf numFmtId="0" fontId="7" fillId="0" borderId="23" xfId="59" applyFont="1" applyBorder="1" applyAlignment="1">
      <alignment vertical="center" wrapText="1"/>
      <protection/>
    </xf>
    <xf numFmtId="0" fontId="5" fillId="0" borderId="22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0" xfId="59" applyFont="1" applyBorder="1" applyAlignment="1">
      <alignment vertical="center" wrapText="1"/>
      <protection/>
    </xf>
    <xf numFmtId="0" fontId="5" fillId="0" borderId="23" xfId="59" applyFont="1" applyBorder="1" applyAlignment="1">
      <alignment horizontal="left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4" fontId="3" fillId="0" borderId="0" xfId="60" applyNumberFormat="1" applyFont="1" applyAlignment="1">
      <alignment horizontal="center"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5" fillId="0" borderId="10" xfId="59" applyFont="1" applyBorder="1" applyAlignment="1">
      <alignment horizontal="left" vertical="center"/>
      <protection/>
    </xf>
    <xf numFmtId="0" fontId="5" fillId="0" borderId="23" xfId="59" applyFont="1" applyBorder="1" applyAlignment="1">
      <alignment horizontal="left" vertical="center"/>
      <protection/>
    </xf>
    <xf numFmtId="0" fontId="5" fillId="0" borderId="21" xfId="59" applyFont="1" applyBorder="1" applyAlignment="1">
      <alignment horizontal="left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10.III.n.évi beszámoló" xfId="57"/>
    <cellStyle name="Normál_2-A tábla" xfId="58"/>
    <cellStyle name="Normál_Táblázatminták üres" xfId="59"/>
    <cellStyle name="Normál_Testület 3.n.év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gyesin&#233;%20Anik&#243;\Desktop\&#214;nk%20%202020_12_31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8."/>
      <sheetName val="9"/>
      <sheetName val="10."/>
      <sheetName val="11"/>
      <sheetName val="nem épül be"/>
      <sheetName val="Munka1"/>
      <sheetName val="i.b-ne nyomtasd"/>
      <sheetName val="i.k-ne nyomtasd"/>
      <sheetName val="ne nyomtasd"/>
      <sheetName val="Kiegészítés-ne nyomtasd"/>
    </sheetNames>
    <sheetDataSet>
      <sheetData sheetId="0">
        <row r="18">
          <cell r="AM18">
            <v>4901280447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="80" zoomScaleNormal="70" zoomScaleSheetLayoutView="80" zoomScalePageLayoutView="0" workbookViewId="0" topLeftCell="A1">
      <pane xSplit="2" ySplit="10" topLeftCell="N14" activePane="bottomRight" state="frozen"/>
      <selection pane="topLeft" activeCell="N2" sqref="N2"/>
      <selection pane="topRight" activeCell="N2" sqref="N2"/>
      <selection pane="bottomLeft" activeCell="N2" sqref="N2"/>
      <selection pane="bottomRight" activeCell="P2" sqref="P2"/>
    </sheetView>
  </sheetViews>
  <sheetFormatPr defaultColWidth="9.140625" defaultRowHeight="12.75"/>
  <cols>
    <col min="1" max="1" width="5.140625" style="38" customWidth="1"/>
    <col min="2" max="2" width="27.00390625" style="38" customWidth="1"/>
    <col min="3" max="3" width="16.140625" style="38" customWidth="1"/>
    <col min="4" max="4" width="16.7109375" style="38" customWidth="1"/>
    <col min="5" max="5" width="14.57421875" style="38" customWidth="1"/>
    <col min="6" max="6" width="14.421875" style="38" customWidth="1"/>
    <col min="7" max="7" width="16.7109375" style="38" customWidth="1"/>
    <col min="8" max="8" width="15.57421875" style="38" customWidth="1"/>
    <col min="9" max="9" width="16.421875" style="38" customWidth="1"/>
    <col min="10" max="10" width="16.140625" style="38" customWidth="1"/>
    <col min="11" max="11" width="17.421875" style="38" customWidth="1"/>
    <col min="12" max="12" width="16.140625" style="38" customWidth="1"/>
    <col min="13" max="13" width="15.7109375" style="38" customWidth="1"/>
    <col min="14" max="14" width="18.28125" style="38" customWidth="1"/>
    <col min="15" max="16" width="20.57421875" style="38" customWidth="1"/>
    <col min="17" max="17" width="15.8515625" style="38" customWidth="1"/>
    <col min="18" max="18" width="19.421875" style="38" customWidth="1"/>
    <col min="19" max="20" width="13.00390625" style="38" customWidth="1"/>
    <col min="21" max="21" width="14.8515625" style="38" hidden="1" customWidth="1"/>
    <col min="22" max="22" width="13.421875" style="38" hidden="1" customWidth="1"/>
    <col min="23" max="23" width="16.28125" style="38" customWidth="1"/>
    <col min="24" max="24" width="18.28125" style="38" customWidth="1"/>
    <col min="25" max="27" width="16.421875" style="38" customWidth="1"/>
    <col min="28" max="28" width="19.28125" style="38" customWidth="1"/>
    <col min="29" max="29" width="9.140625" style="38" customWidth="1"/>
    <col min="30" max="16384" width="9.140625" style="38" customWidth="1"/>
  </cols>
  <sheetData>
    <row r="1" spans="1:9" s="33" customFormat="1" ht="15.75">
      <c r="A1" s="32"/>
      <c r="B1" s="32"/>
      <c r="C1" s="32"/>
      <c r="D1" s="32"/>
      <c r="E1" s="32"/>
      <c r="F1" s="32"/>
      <c r="G1" s="220"/>
      <c r="H1" s="220"/>
      <c r="I1" s="220"/>
    </row>
    <row r="2" spans="1:28" ht="15.75">
      <c r="A2" s="16"/>
      <c r="B2" s="219"/>
      <c r="C2" s="219"/>
      <c r="D2" s="219"/>
      <c r="E2" s="54"/>
      <c r="G2" s="219"/>
      <c r="H2" s="219"/>
      <c r="I2" s="219"/>
      <c r="P2" s="345" t="s">
        <v>558</v>
      </c>
      <c r="AB2" s="345" t="s">
        <v>558</v>
      </c>
    </row>
    <row r="3" spans="1:28" ht="15.75">
      <c r="A3" s="16"/>
      <c r="C3" s="358" t="s">
        <v>551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9" t="s">
        <v>551</v>
      </c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</row>
    <row r="4" spans="1:28" ht="15.75">
      <c r="A4" s="16"/>
      <c r="J4" s="8"/>
      <c r="AB4" s="2" t="s">
        <v>169</v>
      </c>
    </row>
    <row r="5" spans="1:10" ht="15.75">
      <c r="A5" s="16"/>
      <c r="I5" s="2"/>
      <c r="J5" s="8"/>
    </row>
    <row r="6" spans="1:28" s="47" customFormat="1" ht="15.75">
      <c r="A6" s="210"/>
      <c r="B6" s="92" t="s">
        <v>0</v>
      </c>
      <c r="C6" s="92" t="s">
        <v>1</v>
      </c>
      <c r="D6" s="92" t="s">
        <v>2</v>
      </c>
      <c r="E6" s="92" t="s">
        <v>3</v>
      </c>
      <c r="F6" s="92" t="s">
        <v>4</v>
      </c>
      <c r="G6" s="92" t="s">
        <v>5</v>
      </c>
      <c r="H6" s="92" t="s">
        <v>76</v>
      </c>
      <c r="I6" s="92" t="s">
        <v>6</v>
      </c>
      <c r="J6" s="92" t="s">
        <v>7</v>
      </c>
      <c r="K6" s="92" t="s">
        <v>37</v>
      </c>
      <c r="L6" s="92" t="s">
        <v>8</v>
      </c>
      <c r="M6" s="92" t="s">
        <v>85</v>
      </c>
      <c r="N6" s="92" t="s">
        <v>552</v>
      </c>
      <c r="O6" s="92" t="s">
        <v>9</v>
      </c>
      <c r="P6" s="92" t="s">
        <v>86</v>
      </c>
      <c r="Q6" s="92" t="s">
        <v>1</v>
      </c>
      <c r="R6" s="92" t="s">
        <v>2</v>
      </c>
      <c r="S6" s="92" t="s">
        <v>3</v>
      </c>
      <c r="T6" s="92" t="s">
        <v>4</v>
      </c>
      <c r="U6" s="92" t="s">
        <v>240</v>
      </c>
      <c r="V6" s="111" t="s">
        <v>7</v>
      </c>
      <c r="W6" s="112" t="s">
        <v>5</v>
      </c>
      <c r="X6" s="112" t="s">
        <v>76</v>
      </c>
      <c r="Y6" s="112" t="s">
        <v>6</v>
      </c>
      <c r="Z6" s="112" t="s">
        <v>7</v>
      </c>
      <c r="AA6" s="92" t="s">
        <v>37</v>
      </c>
      <c r="AB6" s="92" t="s">
        <v>8</v>
      </c>
    </row>
    <row r="7" spans="1:28" s="47" customFormat="1" ht="33.75" customHeight="1">
      <c r="A7" s="355" t="s">
        <v>10</v>
      </c>
      <c r="B7" s="356" t="s">
        <v>11</v>
      </c>
      <c r="C7" s="354" t="s">
        <v>12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7" t="s">
        <v>131</v>
      </c>
      <c r="P7" s="357"/>
      <c r="Q7" s="354" t="s">
        <v>13</v>
      </c>
      <c r="R7" s="354"/>
      <c r="S7" s="354"/>
      <c r="T7" s="354"/>
      <c r="U7" s="354"/>
      <c r="V7" s="354"/>
      <c r="W7" s="354"/>
      <c r="X7" s="354"/>
      <c r="Y7" s="357" t="s">
        <v>161</v>
      </c>
      <c r="Z7" s="357"/>
      <c r="AA7" s="354" t="s">
        <v>14</v>
      </c>
      <c r="AB7" s="354"/>
    </row>
    <row r="8" spans="1:28" s="47" customFormat="1" ht="32.25" customHeight="1">
      <c r="A8" s="355"/>
      <c r="B8" s="356"/>
      <c r="C8" s="354" t="s">
        <v>182</v>
      </c>
      <c r="D8" s="354"/>
      <c r="E8" s="354" t="s">
        <v>183</v>
      </c>
      <c r="F8" s="354"/>
      <c r="G8" s="354" t="s">
        <v>184</v>
      </c>
      <c r="H8" s="354"/>
      <c r="I8" s="354" t="s">
        <v>241</v>
      </c>
      <c r="J8" s="354"/>
      <c r="K8" s="354" t="s">
        <v>185</v>
      </c>
      <c r="L8" s="354"/>
      <c r="M8" s="354"/>
      <c r="N8" s="354"/>
      <c r="O8" s="357"/>
      <c r="P8" s="357"/>
      <c r="Q8" s="354" t="s">
        <v>242</v>
      </c>
      <c r="R8" s="354"/>
      <c r="S8" s="354" t="s">
        <v>187</v>
      </c>
      <c r="T8" s="354"/>
      <c r="U8" s="354" t="s">
        <v>185</v>
      </c>
      <c r="V8" s="354"/>
      <c r="W8" s="354"/>
      <c r="X8" s="354"/>
      <c r="Y8" s="357"/>
      <c r="Z8" s="357"/>
      <c r="AA8" s="354"/>
      <c r="AB8" s="354"/>
    </row>
    <row r="9" spans="1:28" s="47" customFormat="1" ht="45.75" customHeight="1">
      <c r="A9" s="355"/>
      <c r="B9" s="356"/>
      <c r="C9" s="354"/>
      <c r="D9" s="354"/>
      <c r="E9" s="354"/>
      <c r="F9" s="354"/>
      <c r="G9" s="354"/>
      <c r="H9" s="354"/>
      <c r="I9" s="354"/>
      <c r="J9" s="354"/>
      <c r="K9" s="354" t="s">
        <v>243</v>
      </c>
      <c r="L9" s="354"/>
      <c r="M9" s="354" t="s">
        <v>186</v>
      </c>
      <c r="N9" s="354"/>
      <c r="O9" s="357"/>
      <c r="P9" s="357"/>
      <c r="Q9" s="354"/>
      <c r="R9" s="354"/>
      <c r="S9" s="354"/>
      <c r="T9" s="354"/>
      <c r="U9" s="354" t="s">
        <v>244</v>
      </c>
      <c r="V9" s="354"/>
      <c r="W9" s="354" t="s">
        <v>245</v>
      </c>
      <c r="X9" s="354"/>
      <c r="Y9" s="357"/>
      <c r="Z9" s="357"/>
      <c r="AA9" s="354"/>
      <c r="AB9" s="354"/>
    </row>
    <row r="10" spans="1:28" s="116" customFormat="1" ht="55.5" customHeight="1">
      <c r="A10" s="355"/>
      <c r="B10" s="356"/>
      <c r="C10" s="113" t="s">
        <v>128</v>
      </c>
      <c r="D10" s="113" t="s">
        <v>246</v>
      </c>
      <c r="E10" s="113" t="s">
        <v>128</v>
      </c>
      <c r="F10" s="113" t="s">
        <v>246</v>
      </c>
      <c r="G10" s="113" t="s">
        <v>128</v>
      </c>
      <c r="H10" s="113" t="s">
        <v>246</v>
      </c>
      <c r="I10" s="113" t="s">
        <v>128</v>
      </c>
      <c r="J10" s="113" t="s">
        <v>246</v>
      </c>
      <c r="K10" s="113" t="s">
        <v>128</v>
      </c>
      <c r="L10" s="113" t="s">
        <v>246</v>
      </c>
      <c r="M10" s="113" t="s">
        <v>128</v>
      </c>
      <c r="N10" s="113" t="s">
        <v>246</v>
      </c>
      <c r="O10" s="286" t="s">
        <v>128</v>
      </c>
      <c r="P10" s="286" t="s">
        <v>246</v>
      </c>
      <c r="Q10" s="113" t="s">
        <v>128</v>
      </c>
      <c r="R10" s="113" t="s">
        <v>246</v>
      </c>
      <c r="S10" s="113" t="s">
        <v>128</v>
      </c>
      <c r="T10" s="113" t="s">
        <v>246</v>
      </c>
      <c r="U10" s="113" t="s">
        <v>128</v>
      </c>
      <c r="V10" s="113" t="s">
        <v>246</v>
      </c>
      <c r="W10" s="113" t="s">
        <v>128</v>
      </c>
      <c r="X10" s="113" t="s">
        <v>246</v>
      </c>
      <c r="Y10" s="286" t="s">
        <v>128</v>
      </c>
      <c r="Z10" s="286" t="s">
        <v>246</v>
      </c>
      <c r="AA10" s="113" t="s">
        <v>128</v>
      </c>
      <c r="AB10" s="113" t="s">
        <v>246</v>
      </c>
    </row>
    <row r="11" spans="1:28" s="47" customFormat="1" ht="72" customHeight="1">
      <c r="A11" s="209" t="s">
        <v>15</v>
      </c>
      <c r="B11" s="57" t="s">
        <v>162</v>
      </c>
      <c r="C11" s="48"/>
      <c r="D11" s="48"/>
      <c r="E11" s="48"/>
      <c r="F11" s="48"/>
      <c r="G11" s="48">
        <v>101746000</v>
      </c>
      <c r="H11" s="48">
        <v>92746000</v>
      </c>
      <c r="I11" s="48">
        <v>511285937</v>
      </c>
      <c r="J11" s="48">
        <v>604633132</v>
      </c>
      <c r="K11" s="48">
        <v>6063000</v>
      </c>
      <c r="L11" s="48">
        <v>99905231</v>
      </c>
      <c r="M11" s="48">
        <v>55832312</v>
      </c>
      <c r="N11" s="48">
        <v>86324064</v>
      </c>
      <c r="O11" s="156">
        <f aca="true" t="shared" si="0" ref="O11:P14">C11+E11+G11+I11+K11+M11</f>
        <v>674927249</v>
      </c>
      <c r="P11" s="156">
        <f t="shared" si="0"/>
        <v>883608427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212">
        <f aca="true" t="shared" si="1" ref="Y11:Z14">Q11+S11+U11+W11</f>
        <v>0</v>
      </c>
      <c r="Z11" s="212">
        <f t="shared" si="1"/>
        <v>0</v>
      </c>
      <c r="AA11" s="50">
        <f aca="true" t="shared" si="2" ref="AA11:AB14">Y11+O11</f>
        <v>674927249</v>
      </c>
      <c r="AB11" s="50">
        <f t="shared" si="2"/>
        <v>883608427</v>
      </c>
    </row>
    <row r="12" spans="1:28" s="47" customFormat="1" ht="54.75" customHeight="1">
      <c r="A12" s="209" t="s">
        <v>21</v>
      </c>
      <c r="B12" s="57" t="s">
        <v>24</v>
      </c>
      <c r="C12" s="48"/>
      <c r="D12" s="48"/>
      <c r="E12" s="48"/>
      <c r="F12" s="48"/>
      <c r="G12" s="48">
        <v>58960000</v>
      </c>
      <c r="H12" s="48">
        <v>44960000</v>
      </c>
      <c r="I12" s="48"/>
      <c r="J12" s="48">
        <v>58009808</v>
      </c>
      <c r="K12" s="48">
        <v>5654000</v>
      </c>
      <c r="L12" s="48">
        <v>15199052</v>
      </c>
      <c r="M12" s="48">
        <v>57502125</v>
      </c>
      <c r="N12" s="48">
        <v>76812278</v>
      </c>
      <c r="O12" s="156">
        <f t="shared" si="0"/>
        <v>122116125</v>
      </c>
      <c r="P12" s="156">
        <f t="shared" si="0"/>
        <v>194981138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212">
        <f t="shared" si="1"/>
        <v>0</v>
      </c>
      <c r="Z12" s="212">
        <f t="shared" si="1"/>
        <v>0</v>
      </c>
      <c r="AA12" s="50">
        <f t="shared" si="2"/>
        <v>122116125</v>
      </c>
      <c r="AB12" s="50">
        <f t="shared" si="2"/>
        <v>194981138</v>
      </c>
    </row>
    <row r="13" spans="1:28" s="47" customFormat="1" ht="40.5" customHeight="1">
      <c r="A13" s="209" t="s">
        <v>22</v>
      </c>
      <c r="B13" s="31" t="s">
        <v>28</v>
      </c>
      <c r="C13" s="48"/>
      <c r="D13" s="48"/>
      <c r="E13" s="48"/>
      <c r="F13" s="48"/>
      <c r="G13" s="48">
        <v>1585000</v>
      </c>
      <c r="H13" s="48">
        <v>1985385</v>
      </c>
      <c r="I13" s="48"/>
      <c r="J13" s="48">
        <v>2886365</v>
      </c>
      <c r="K13" s="48">
        <v>1750000</v>
      </c>
      <c r="L13" s="48">
        <v>10700416</v>
      </c>
      <c r="M13" s="48">
        <v>36760000</v>
      </c>
      <c r="N13" s="48">
        <v>35045055</v>
      </c>
      <c r="O13" s="156">
        <f t="shared" si="0"/>
        <v>40095000</v>
      </c>
      <c r="P13" s="156">
        <f t="shared" si="0"/>
        <v>50617221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212">
        <f t="shared" si="1"/>
        <v>0</v>
      </c>
      <c r="Z13" s="212">
        <f t="shared" si="1"/>
        <v>0</v>
      </c>
      <c r="AA13" s="50">
        <f t="shared" si="2"/>
        <v>40095000</v>
      </c>
      <c r="AB13" s="50">
        <f t="shared" si="2"/>
        <v>50617221</v>
      </c>
    </row>
    <row r="14" spans="1:28" s="47" customFormat="1" ht="40.5" customHeight="1">
      <c r="A14" s="209" t="s">
        <v>47</v>
      </c>
      <c r="B14" s="31" t="s">
        <v>26</v>
      </c>
      <c r="C14" s="48"/>
      <c r="D14" s="48"/>
      <c r="E14" s="48"/>
      <c r="F14" s="48"/>
      <c r="G14" s="48">
        <v>1750000</v>
      </c>
      <c r="H14" s="48">
        <v>5133618</v>
      </c>
      <c r="I14" s="48"/>
      <c r="J14" s="48">
        <v>2192638</v>
      </c>
      <c r="K14" s="48">
        <v>1408000</v>
      </c>
      <c r="L14" s="48">
        <v>3355451</v>
      </c>
      <c r="M14" s="48">
        <v>20162000</v>
      </c>
      <c r="N14" s="48">
        <v>21289200</v>
      </c>
      <c r="O14" s="156">
        <f t="shared" si="0"/>
        <v>23320000</v>
      </c>
      <c r="P14" s="156">
        <f t="shared" si="0"/>
        <v>31970907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212">
        <f t="shared" si="1"/>
        <v>0</v>
      </c>
      <c r="Z14" s="212">
        <f t="shared" si="1"/>
        <v>0</v>
      </c>
      <c r="AA14" s="50">
        <f t="shared" si="2"/>
        <v>23320000</v>
      </c>
      <c r="AB14" s="50">
        <f t="shared" si="2"/>
        <v>31970907</v>
      </c>
    </row>
    <row r="15" spans="1:28" s="56" customFormat="1" ht="60" customHeight="1">
      <c r="A15" s="209" t="s">
        <v>49</v>
      </c>
      <c r="B15" s="211" t="s">
        <v>247</v>
      </c>
      <c r="C15" s="50">
        <f aca="true" t="shared" si="3" ref="C15:Z15">SUM(C11:C14)</f>
        <v>0</v>
      </c>
      <c r="D15" s="50">
        <f t="shared" si="3"/>
        <v>0</v>
      </c>
      <c r="E15" s="50">
        <f t="shared" si="3"/>
        <v>0</v>
      </c>
      <c r="F15" s="50">
        <f t="shared" si="3"/>
        <v>0</v>
      </c>
      <c r="G15" s="50">
        <f t="shared" si="3"/>
        <v>164041000</v>
      </c>
      <c r="H15" s="50">
        <f t="shared" si="3"/>
        <v>144825003</v>
      </c>
      <c r="I15" s="50">
        <f t="shared" si="3"/>
        <v>511285937</v>
      </c>
      <c r="J15" s="50">
        <f t="shared" si="3"/>
        <v>667721943</v>
      </c>
      <c r="K15" s="50">
        <f t="shared" si="3"/>
        <v>14875000</v>
      </c>
      <c r="L15" s="50">
        <f t="shared" si="3"/>
        <v>129160150</v>
      </c>
      <c r="M15" s="50">
        <f t="shared" si="3"/>
        <v>170256437</v>
      </c>
      <c r="N15" s="50">
        <f t="shared" si="3"/>
        <v>219470597</v>
      </c>
      <c r="O15" s="156">
        <f t="shared" si="3"/>
        <v>860458374</v>
      </c>
      <c r="P15" s="156">
        <f t="shared" si="3"/>
        <v>1161177693</v>
      </c>
      <c r="Q15" s="50">
        <f t="shared" si="3"/>
        <v>0</v>
      </c>
      <c r="R15" s="50">
        <f t="shared" si="3"/>
        <v>0</v>
      </c>
      <c r="S15" s="50">
        <f t="shared" si="3"/>
        <v>0</v>
      </c>
      <c r="T15" s="50">
        <f t="shared" si="3"/>
        <v>0</v>
      </c>
      <c r="U15" s="50">
        <f t="shared" si="3"/>
        <v>0</v>
      </c>
      <c r="V15" s="50">
        <f t="shared" si="3"/>
        <v>0</v>
      </c>
      <c r="W15" s="50">
        <f t="shared" si="3"/>
        <v>0</v>
      </c>
      <c r="X15" s="50">
        <f t="shared" si="3"/>
        <v>0</v>
      </c>
      <c r="Y15" s="156">
        <f t="shared" si="3"/>
        <v>0</v>
      </c>
      <c r="Z15" s="156">
        <f t="shared" si="3"/>
        <v>0</v>
      </c>
      <c r="AA15" s="50">
        <f>SUM(AA11:AA14)</f>
        <v>860458374</v>
      </c>
      <c r="AB15" s="50">
        <f>SUM(AB11:AB14)</f>
        <v>1161177693</v>
      </c>
    </row>
    <row r="16" spans="1:28" s="47" customFormat="1" ht="48" customHeight="1">
      <c r="A16" s="209" t="s">
        <v>44</v>
      </c>
      <c r="B16" s="31" t="s">
        <v>30</v>
      </c>
      <c r="C16" s="48"/>
      <c r="D16" s="48"/>
      <c r="E16" s="48"/>
      <c r="F16" s="48"/>
      <c r="G16" s="48">
        <v>131982000</v>
      </c>
      <c r="H16" s="48">
        <v>131982000</v>
      </c>
      <c r="I16" s="48"/>
      <c r="J16" s="48"/>
      <c r="K16" s="48">
        <v>5000000</v>
      </c>
      <c r="L16" s="48">
        <v>6363311</v>
      </c>
      <c r="M16" s="48">
        <v>419660000</v>
      </c>
      <c r="N16" s="48">
        <v>389917185</v>
      </c>
      <c r="O16" s="156">
        <f>C16+E16+G16+I16+K16+M16</f>
        <v>556642000</v>
      </c>
      <c r="P16" s="156">
        <f>D16+F16+H16+J16+L16+N16</f>
        <v>528262496</v>
      </c>
      <c r="Q16" s="48">
        <v>0</v>
      </c>
      <c r="R16" s="48">
        <v>882000</v>
      </c>
      <c r="S16" s="48">
        <v>0</v>
      </c>
      <c r="T16" s="48">
        <v>4724</v>
      </c>
      <c r="U16" s="48">
        <v>0</v>
      </c>
      <c r="V16" s="48">
        <v>0</v>
      </c>
      <c r="W16" s="48">
        <v>0</v>
      </c>
      <c r="X16" s="48">
        <v>0</v>
      </c>
      <c r="Y16" s="212">
        <f>Q16+S16+U16+W16</f>
        <v>0</v>
      </c>
      <c r="Z16" s="212">
        <f>R16+T16+V16+X16</f>
        <v>886724</v>
      </c>
      <c r="AA16" s="50">
        <f>Y16+O16</f>
        <v>556642000</v>
      </c>
      <c r="AB16" s="50">
        <f>Z16+P16</f>
        <v>529149220</v>
      </c>
    </row>
    <row r="17" spans="1:28" s="56" customFormat="1" ht="55.5" customHeight="1">
      <c r="A17" s="209" t="s">
        <v>23</v>
      </c>
      <c r="B17" s="31" t="s">
        <v>32</v>
      </c>
      <c r="C17" s="48">
        <v>1347227038</v>
      </c>
      <c r="D17" s="48">
        <v>1516377402</v>
      </c>
      <c r="E17" s="48">
        <v>580041000</v>
      </c>
      <c r="F17" s="48">
        <v>580041000</v>
      </c>
      <c r="G17" s="48">
        <v>155523000</v>
      </c>
      <c r="H17" s="48">
        <v>243408768</v>
      </c>
      <c r="I17" s="48">
        <v>244235048</v>
      </c>
      <c r="J17" s="48">
        <f>217832342+50226455</f>
        <v>268058797</v>
      </c>
      <c r="K17" s="48">
        <v>101715879</v>
      </c>
      <c r="L17" s="212">
        <f>485614548+283392846</f>
        <v>769007394</v>
      </c>
      <c r="M17" s="48">
        <v>-589916437</v>
      </c>
      <c r="N17" s="48">
        <v>-609387782</v>
      </c>
      <c r="O17" s="156">
        <f>C17+E17+G17+I17+K17+M17</f>
        <v>1838825528</v>
      </c>
      <c r="P17" s="156">
        <f>D17+F17+H17+J17+L17+N17</f>
        <v>2767505579</v>
      </c>
      <c r="Q17" s="213">
        <v>73295925</v>
      </c>
      <c r="R17" s="213">
        <f>402847930+158041160</f>
        <v>560889090</v>
      </c>
      <c r="S17" s="213">
        <v>40500000</v>
      </c>
      <c r="T17" s="213">
        <v>40500000</v>
      </c>
      <c r="U17" s="48"/>
      <c r="V17" s="48"/>
      <c r="W17" s="48">
        <v>1531558620</v>
      </c>
      <c r="X17" s="212">
        <v>1531558620</v>
      </c>
      <c r="Y17" s="212">
        <f>Q17+S17+U17+W17</f>
        <v>1645354545</v>
      </c>
      <c r="Z17" s="212">
        <f>R17+T17+V17+X17</f>
        <v>2132947710</v>
      </c>
      <c r="AA17" s="50">
        <f>Y17+O17</f>
        <v>3484180073</v>
      </c>
      <c r="AB17" s="50">
        <f>Z17+P17</f>
        <v>4900453289</v>
      </c>
    </row>
    <row r="18" spans="1:28" s="56" customFormat="1" ht="62.25" customHeight="1">
      <c r="A18" s="209" t="s">
        <v>25</v>
      </c>
      <c r="B18" s="211" t="s">
        <v>34</v>
      </c>
      <c r="C18" s="50">
        <f aca="true" t="shared" si="4" ref="C18:AB18">SUM(C15:C17)</f>
        <v>1347227038</v>
      </c>
      <c r="D18" s="50">
        <f t="shared" si="4"/>
        <v>1516377402</v>
      </c>
      <c r="E18" s="50">
        <f t="shared" si="4"/>
        <v>580041000</v>
      </c>
      <c r="F18" s="50">
        <f t="shared" si="4"/>
        <v>580041000</v>
      </c>
      <c r="G18" s="50">
        <f t="shared" si="4"/>
        <v>451546000</v>
      </c>
      <c r="H18" s="50">
        <f t="shared" si="4"/>
        <v>520215771</v>
      </c>
      <c r="I18" s="50">
        <f t="shared" si="4"/>
        <v>755520985</v>
      </c>
      <c r="J18" s="50">
        <f t="shared" si="4"/>
        <v>935780740</v>
      </c>
      <c r="K18" s="50">
        <f>SUM(K15:K17)</f>
        <v>121590879</v>
      </c>
      <c r="L18" s="50">
        <f t="shared" si="4"/>
        <v>904530855</v>
      </c>
      <c r="M18" s="50">
        <f t="shared" si="4"/>
        <v>0</v>
      </c>
      <c r="N18" s="50">
        <f t="shared" si="4"/>
        <v>0</v>
      </c>
      <c r="O18" s="156">
        <f t="shared" si="4"/>
        <v>3255925902</v>
      </c>
      <c r="P18" s="156">
        <f t="shared" si="4"/>
        <v>4456945768</v>
      </c>
      <c r="Q18" s="50">
        <f t="shared" si="4"/>
        <v>73295925</v>
      </c>
      <c r="R18" s="50">
        <f>SUM(R15:R17)</f>
        <v>561771090</v>
      </c>
      <c r="S18" s="50">
        <f t="shared" si="4"/>
        <v>40500000</v>
      </c>
      <c r="T18" s="50">
        <f t="shared" si="4"/>
        <v>40504724</v>
      </c>
      <c r="U18" s="50">
        <f t="shared" si="4"/>
        <v>0</v>
      </c>
      <c r="V18" s="50">
        <f t="shared" si="4"/>
        <v>0</v>
      </c>
      <c r="W18" s="50">
        <f t="shared" si="4"/>
        <v>1531558620</v>
      </c>
      <c r="X18" s="50">
        <f t="shared" si="4"/>
        <v>1531558620</v>
      </c>
      <c r="Y18" s="156">
        <f t="shared" si="4"/>
        <v>1645354545</v>
      </c>
      <c r="Z18" s="156">
        <f t="shared" si="4"/>
        <v>2133834434</v>
      </c>
      <c r="AA18" s="50">
        <f t="shared" si="4"/>
        <v>4901280447</v>
      </c>
      <c r="AB18" s="50">
        <f t="shared" si="4"/>
        <v>6590780202</v>
      </c>
    </row>
  </sheetData>
  <sheetProtection/>
  <mergeCells count="21">
    <mergeCell ref="S8:T9"/>
    <mergeCell ref="K8:N8"/>
    <mergeCell ref="C3:P3"/>
    <mergeCell ref="M9:N9"/>
    <mergeCell ref="U9:V9"/>
    <mergeCell ref="W9:X9"/>
    <mergeCell ref="AA7:AB9"/>
    <mergeCell ref="Q3:AB3"/>
    <mergeCell ref="Y7:Z9"/>
    <mergeCell ref="U8:X8"/>
    <mergeCell ref="Q8:R9"/>
    <mergeCell ref="K9:L9"/>
    <mergeCell ref="A7:A10"/>
    <mergeCell ref="B7:B10"/>
    <mergeCell ref="C7:N7"/>
    <mergeCell ref="O7:P9"/>
    <mergeCell ref="Q7:X7"/>
    <mergeCell ref="C8:D9"/>
    <mergeCell ref="E8:F9"/>
    <mergeCell ref="G8:H9"/>
    <mergeCell ref="I8:J9"/>
  </mergeCells>
  <printOptions/>
  <pageMargins left="0.11811023622047245" right="0.11811023622047245" top="0.5905511811023623" bottom="0.1968503937007874" header="0.5118110236220472" footer="0.31496062992125984"/>
  <pageSetup horizontalDpi="600" verticalDpi="600" orientation="landscape" paperSize="9" scale="55" r:id="rId1"/>
  <colBreaks count="1" manualBreakCount="1">
    <brk id="16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1"/>
  <sheetViews>
    <sheetView tabSelected="1"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4.7109375" style="134" customWidth="1"/>
    <col min="2" max="2" width="3.140625" style="134" customWidth="1"/>
    <col min="3" max="3" width="3.421875" style="134" customWidth="1"/>
    <col min="4" max="4" width="3.140625" style="134" customWidth="1"/>
    <col min="5" max="5" width="72.00390625" style="134" customWidth="1"/>
    <col min="6" max="6" width="15.8515625" style="136" customWidth="1"/>
    <col min="7" max="7" width="15.7109375" style="204" customWidth="1"/>
    <col min="8" max="8" width="17.00390625" style="134" customWidth="1"/>
    <col min="9" max="10" width="16.7109375" style="228" customWidth="1"/>
    <col min="11" max="12" width="16.7109375" style="134" bestFit="1" customWidth="1"/>
    <col min="13" max="13" width="12.421875" style="134" bestFit="1" customWidth="1"/>
    <col min="14" max="16384" width="9.140625" style="134" customWidth="1"/>
  </cols>
  <sheetData>
    <row r="1" spans="2:7" ht="17.25" customHeight="1">
      <c r="B1" s="320"/>
      <c r="C1" s="320"/>
      <c r="D1" s="320"/>
      <c r="E1" s="320"/>
      <c r="F1" s="320"/>
      <c r="G1" s="218" t="s">
        <v>567</v>
      </c>
    </row>
    <row r="2" spans="1:7" ht="18.75" customHeight="1">
      <c r="A2" s="483" t="s">
        <v>324</v>
      </c>
      <c r="B2" s="484"/>
      <c r="C2" s="484"/>
      <c r="D2" s="484"/>
      <c r="E2" s="484"/>
      <c r="F2" s="484"/>
      <c r="G2" s="484"/>
    </row>
    <row r="3" spans="1:7" ht="18.75" customHeight="1">
      <c r="A3" s="485">
        <v>44196</v>
      </c>
      <c r="B3" s="484"/>
      <c r="C3" s="484"/>
      <c r="D3" s="484"/>
      <c r="E3" s="484"/>
      <c r="F3" s="484"/>
      <c r="G3" s="484"/>
    </row>
    <row r="4" spans="1:7" ht="17.25" customHeight="1">
      <c r="A4" s="135"/>
      <c r="G4" s="88" t="s">
        <v>169</v>
      </c>
    </row>
    <row r="5" spans="1:10" ht="17.25" customHeight="1">
      <c r="A5" s="137"/>
      <c r="B5" s="138" t="s">
        <v>0</v>
      </c>
      <c r="C5" s="138" t="s">
        <v>250</v>
      </c>
      <c r="D5" s="138" t="s">
        <v>2</v>
      </c>
      <c r="E5" s="138" t="s">
        <v>3</v>
      </c>
      <c r="F5" s="139" t="s">
        <v>4</v>
      </c>
      <c r="G5" s="139" t="s">
        <v>5</v>
      </c>
      <c r="I5" s="229"/>
      <c r="J5" s="229"/>
    </row>
    <row r="6" spans="1:10" ht="17.25" customHeight="1">
      <c r="A6" s="137">
        <v>1</v>
      </c>
      <c r="B6" s="321"/>
      <c r="C6" s="321"/>
      <c r="D6" s="321"/>
      <c r="E6" s="321"/>
      <c r="F6" s="319"/>
      <c r="G6" s="319" t="s">
        <v>87</v>
      </c>
      <c r="I6" s="229"/>
      <c r="J6" s="229"/>
    </row>
    <row r="7" spans="1:12" ht="17.25" customHeight="1">
      <c r="A7" s="140">
        <v>2</v>
      </c>
      <c r="B7" s="486" t="s">
        <v>251</v>
      </c>
      <c r="C7" s="487"/>
      <c r="D7" s="487"/>
      <c r="E7" s="487"/>
      <c r="F7" s="142"/>
      <c r="G7" s="143">
        <f>'[1]1'!AM18</f>
        <v>4901280447</v>
      </c>
      <c r="I7" s="231"/>
      <c r="J7" s="231"/>
      <c r="L7" s="197"/>
    </row>
    <row r="8" spans="1:12" ht="17.25" customHeight="1">
      <c r="A8" s="137"/>
      <c r="B8" s="347" t="s">
        <v>546</v>
      </c>
      <c r="C8" s="145"/>
      <c r="D8" s="145"/>
      <c r="E8" s="146"/>
      <c r="F8" s="351"/>
      <c r="G8" s="174">
        <v>972368883</v>
      </c>
      <c r="I8" s="231"/>
      <c r="J8" s="231"/>
      <c r="L8" s="197"/>
    </row>
    <row r="9" spans="1:12" ht="17.25" customHeight="1">
      <c r="A9" s="137"/>
      <c r="B9" s="347" t="s">
        <v>547</v>
      </c>
      <c r="C9" s="145"/>
      <c r="D9" s="145"/>
      <c r="E9" s="146"/>
      <c r="F9" s="351"/>
      <c r="G9" s="174">
        <v>426543122</v>
      </c>
      <c r="I9" s="231"/>
      <c r="J9" s="231"/>
      <c r="L9" s="197"/>
    </row>
    <row r="10" spans="1:12" ht="18" customHeight="1">
      <c r="A10" s="137">
        <v>3</v>
      </c>
      <c r="B10" s="436" t="s">
        <v>545</v>
      </c>
      <c r="C10" s="488"/>
      <c r="D10" s="488"/>
      <c r="E10" s="489"/>
      <c r="F10" s="142"/>
      <c r="G10" s="53">
        <f>SUM(G7:G9)</f>
        <v>6300192452</v>
      </c>
      <c r="K10" s="280"/>
      <c r="L10" s="197"/>
    </row>
    <row r="11" spans="1:12" ht="17.25" customHeight="1">
      <c r="A11" s="140">
        <v>4</v>
      </c>
      <c r="B11" s="148" t="s">
        <v>252</v>
      </c>
      <c r="C11" s="486" t="s">
        <v>449</v>
      </c>
      <c r="D11" s="486"/>
      <c r="E11" s="486"/>
      <c r="F11" s="142"/>
      <c r="G11" s="50"/>
      <c r="H11" s="147"/>
      <c r="L11" s="198"/>
    </row>
    <row r="12" spans="1:11" s="152" customFormat="1" ht="17.25" customHeight="1">
      <c r="A12" s="137">
        <v>5</v>
      </c>
      <c r="B12" s="149"/>
      <c r="C12" s="476" t="s">
        <v>253</v>
      </c>
      <c r="D12" s="478"/>
      <c r="E12" s="478"/>
      <c r="F12" s="150"/>
      <c r="G12" s="50">
        <f>SUM(F13:F21)</f>
        <v>84232598</v>
      </c>
      <c r="H12" s="155"/>
      <c r="I12" s="233"/>
      <c r="J12" s="228"/>
      <c r="K12" s="280"/>
    </row>
    <row r="13" spans="1:11" ht="17.25" customHeight="1">
      <c r="A13" s="140">
        <v>6</v>
      </c>
      <c r="B13" s="153"/>
      <c r="C13" s="154" t="s">
        <v>254</v>
      </c>
      <c r="D13" s="481" t="s">
        <v>291</v>
      </c>
      <c r="E13" s="481"/>
      <c r="F13" s="48">
        <v>13619609</v>
      </c>
      <c r="G13" s="48"/>
      <c r="H13" s="147"/>
      <c r="I13" s="230"/>
      <c r="J13" s="230"/>
      <c r="K13" s="322"/>
    </row>
    <row r="14" spans="1:10" ht="17.25" customHeight="1">
      <c r="A14" s="137">
        <v>7</v>
      </c>
      <c r="B14" s="153"/>
      <c r="C14" s="154" t="s">
        <v>254</v>
      </c>
      <c r="D14" s="481" t="s">
        <v>292</v>
      </c>
      <c r="E14" s="481"/>
      <c r="F14" s="48">
        <v>2360410</v>
      </c>
      <c r="G14" s="48"/>
      <c r="H14" s="147"/>
      <c r="I14" s="230"/>
      <c r="J14" s="230"/>
    </row>
    <row r="15" spans="1:10" ht="17.25" customHeight="1">
      <c r="A15" s="140">
        <v>8</v>
      </c>
      <c r="B15" s="153"/>
      <c r="C15" s="154" t="s">
        <v>254</v>
      </c>
      <c r="D15" s="481" t="s">
        <v>293</v>
      </c>
      <c r="E15" s="481"/>
      <c r="F15" s="48">
        <v>1276763</v>
      </c>
      <c r="G15" s="48"/>
      <c r="H15" s="147"/>
      <c r="I15" s="230"/>
      <c r="J15" s="230"/>
    </row>
    <row r="16" spans="1:7" ht="31.5" customHeight="1">
      <c r="A16" s="137">
        <v>9</v>
      </c>
      <c r="B16" s="153"/>
      <c r="C16" s="154" t="s">
        <v>254</v>
      </c>
      <c r="D16" s="481" t="s">
        <v>294</v>
      </c>
      <c r="E16" s="481"/>
      <c r="F16" s="48">
        <v>1646580</v>
      </c>
      <c r="G16" s="48"/>
    </row>
    <row r="17" spans="1:8" ht="24.75" customHeight="1">
      <c r="A17" s="140">
        <v>10</v>
      </c>
      <c r="B17" s="153"/>
      <c r="C17" s="154" t="s">
        <v>254</v>
      </c>
      <c r="D17" s="481" t="s">
        <v>451</v>
      </c>
      <c r="E17" s="481"/>
      <c r="F17" s="48">
        <v>847600</v>
      </c>
      <c r="G17" s="48"/>
      <c r="H17" s="151"/>
    </row>
    <row r="18" spans="1:8" ht="24" customHeight="1">
      <c r="A18" s="137">
        <v>11</v>
      </c>
      <c r="B18" s="153"/>
      <c r="C18" s="154" t="s">
        <v>254</v>
      </c>
      <c r="D18" s="481" t="s">
        <v>549</v>
      </c>
      <c r="E18" s="481"/>
      <c r="F18" s="48">
        <f>19539262+37298400</f>
        <v>56837662</v>
      </c>
      <c r="G18" s="48"/>
      <c r="H18" s="147"/>
    </row>
    <row r="19" spans="1:7" ht="24.75" customHeight="1">
      <c r="A19" s="140">
        <v>12</v>
      </c>
      <c r="B19" s="153"/>
      <c r="C19" s="154" t="s">
        <v>254</v>
      </c>
      <c r="D19" s="481" t="s">
        <v>328</v>
      </c>
      <c r="E19" s="481"/>
      <c r="F19" s="48">
        <v>3468060</v>
      </c>
      <c r="G19" s="48"/>
    </row>
    <row r="20" spans="1:7" ht="22.5" customHeight="1">
      <c r="A20" s="137">
        <v>13</v>
      </c>
      <c r="B20" s="153"/>
      <c r="C20" s="154" t="s">
        <v>254</v>
      </c>
      <c r="D20" s="481" t="s">
        <v>550</v>
      </c>
      <c r="E20" s="481"/>
      <c r="F20" s="48">
        <v>2460000</v>
      </c>
      <c r="G20" s="48"/>
    </row>
    <row r="21" spans="1:7" ht="22.5" customHeight="1">
      <c r="A21" s="140">
        <v>14</v>
      </c>
      <c r="B21" s="153"/>
      <c r="C21" s="323" t="s">
        <v>254</v>
      </c>
      <c r="D21" s="482" t="s">
        <v>452</v>
      </c>
      <c r="E21" s="460"/>
      <c r="F21" s="48">
        <f>3153027-1437113</f>
        <v>1715914</v>
      </c>
      <c r="G21" s="48"/>
    </row>
    <row r="22" spans="1:11" ht="17.25" customHeight="1">
      <c r="A22" s="140">
        <v>16</v>
      </c>
      <c r="B22" s="153"/>
      <c r="C22" s="476" t="s">
        <v>255</v>
      </c>
      <c r="D22" s="478"/>
      <c r="E22" s="474"/>
      <c r="F22" s="50"/>
      <c r="G22" s="53">
        <f>SUM(F23:F26)</f>
        <v>35074201</v>
      </c>
      <c r="H22" s="151"/>
      <c r="K22" s="280"/>
    </row>
    <row r="23" spans="1:11" ht="17.25" customHeight="1">
      <c r="A23" s="137">
        <v>17</v>
      </c>
      <c r="B23" s="153"/>
      <c r="C23" s="281" t="s">
        <v>254</v>
      </c>
      <c r="D23" s="470" t="s">
        <v>453</v>
      </c>
      <c r="E23" s="471"/>
      <c r="F23" s="48">
        <v>22832278</v>
      </c>
      <c r="G23" s="53"/>
      <c r="K23" s="322"/>
    </row>
    <row r="24" spans="1:11" ht="17.25" customHeight="1">
      <c r="A24" s="140">
        <v>18</v>
      </c>
      <c r="B24" s="153"/>
      <c r="C24" s="281" t="s">
        <v>254</v>
      </c>
      <c r="D24" s="470" t="s">
        <v>454</v>
      </c>
      <c r="E24" s="471"/>
      <c r="F24" s="48">
        <v>691080</v>
      </c>
      <c r="G24" s="53"/>
      <c r="K24" s="322"/>
    </row>
    <row r="25" spans="1:7" ht="18.75" customHeight="1">
      <c r="A25" s="137">
        <v>19</v>
      </c>
      <c r="B25" s="153"/>
      <c r="C25" s="154" t="s">
        <v>254</v>
      </c>
      <c r="D25" s="479" t="s">
        <v>455</v>
      </c>
      <c r="E25" s="480"/>
      <c r="F25" s="48">
        <v>1579112</v>
      </c>
      <c r="G25" s="53"/>
    </row>
    <row r="26" spans="1:7" ht="17.25" customHeight="1">
      <c r="A26" s="140">
        <v>20</v>
      </c>
      <c r="B26" s="153"/>
      <c r="C26" s="154" t="s">
        <v>254</v>
      </c>
      <c r="D26" s="470" t="s">
        <v>456</v>
      </c>
      <c r="E26" s="471"/>
      <c r="F26" s="48">
        <v>9971731</v>
      </c>
      <c r="G26" s="53"/>
    </row>
    <row r="27" spans="1:11" ht="17.25" customHeight="1">
      <c r="A27" s="137">
        <v>21</v>
      </c>
      <c r="B27" s="153"/>
      <c r="C27" s="474" t="s">
        <v>256</v>
      </c>
      <c r="D27" s="475"/>
      <c r="E27" s="476"/>
      <c r="F27" s="48"/>
      <c r="G27" s="53">
        <f>SUM(F28:F29)</f>
        <v>-63811952</v>
      </c>
      <c r="K27" s="280"/>
    </row>
    <row r="28" spans="1:7" ht="32.25" customHeight="1">
      <c r="A28" s="140">
        <v>22</v>
      </c>
      <c r="B28" s="153"/>
      <c r="C28" s="154" t="s">
        <v>254</v>
      </c>
      <c r="D28" s="452" t="s">
        <v>457</v>
      </c>
      <c r="E28" s="452"/>
      <c r="F28" s="48">
        <v>-63811952</v>
      </c>
      <c r="G28" s="53"/>
    </row>
    <row r="29" spans="1:11" ht="31.5" customHeight="1">
      <c r="A29" s="137">
        <v>23</v>
      </c>
      <c r="B29" s="153"/>
      <c r="C29" s="474" t="s">
        <v>257</v>
      </c>
      <c r="D29" s="475"/>
      <c r="E29" s="476"/>
      <c r="F29" s="48"/>
      <c r="G29" s="53">
        <f>SUM(F30:F32)</f>
        <v>8983544</v>
      </c>
      <c r="H29" s="151"/>
      <c r="K29" s="280"/>
    </row>
    <row r="30" spans="1:11" ht="17.25" customHeight="1">
      <c r="A30" s="140">
        <v>24</v>
      </c>
      <c r="B30" s="153"/>
      <c r="C30" s="154" t="s">
        <v>254</v>
      </c>
      <c r="D30" s="477" t="s">
        <v>458</v>
      </c>
      <c r="E30" s="477"/>
      <c r="F30" s="48">
        <v>989394</v>
      </c>
      <c r="G30" s="53"/>
      <c r="H30" s="147"/>
      <c r="K30" s="322"/>
    </row>
    <row r="31" spans="1:11" ht="17.25" customHeight="1">
      <c r="A31" s="137">
        <v>25</v>
      </c>
      <c r="B31" s="153"/>
      <c r="C31" s="154" t="s">
        <v>254</v>
      </c>
      <c r="D31" s="477" t="s">
        <v>459</v>
      </c>
      <c r="E31" s="477"/>
      <c r="F31" s="48">
        <v>4000000</v>
      </c>
      <c r="G31" s="53"/>
      <c r="H31" s="147"/>
      <c r="K31" s="322"/>
    </row>
    <row r="32" spans="1:8" ht="17.25" customHeight="1">
      <c r="A32" s="140">
        <v>26</v>
      </c>
      <c r="B32" s="153"/>
      <c r="C32" s="154" t="s">
        <v>254</v>
      </c>
      <c r="D32" s="477" t="s">
        <v>460</v>
      </c>
      <c r="E32" s="477"/>
      <c r="F32" s="48">
        <v>3994150</v>
      </c>
      <c r="G32" s="53"/>
      <c r="H32" s="147"/>
    </row>
    <row r="33" spans="1:11" ht="29.25" customHeight="1">
      <c r="A33" s="137">
        <v>27</v>
      </c>
      <c r="B33" s="153"/>
      <c r="C33" s="474" t="s">
        <v>258</v>
      </c>
      <c r="D33" s="475"/>
      <c r="E33" s="476"/>
      <c r="F33" s="48"/>
      <c r="G33" s="53">
        <f>SUM(F34:F38)</f>
        <v>161927457</v>
      </c>
      <c r="H33" s="197"/>
      <c r="K33" s="280"/>
    </row>
    <row r="34" spans="1:11" s="152" customFormat="1" ht="17.25" customHeight="1">
      <c r="A34" s="140">
        <v>28</v>
      </c>
      <c r="B34" s="149"/>
      <c r="C34" s="154" t="s">
        <v>254</v>
      </c>
      <c r="D34" s="477" t="s">
        <v>461</v>
      </c>
      <c r="E34" s="477"/>
      <c r="F34" s="48">
        <v>1790730</v>
      </c>
      <c r="G34" s="53"/>
      <c r="H34" s="155"/>
      <c r="I34" s="228"/>
      <c r="J34" s="228"/>
      <c r="K34" s="324"/>
    </row>
    <row r="35" spans="1:10" s="152" customFormat="1" ht="17.25" customHeight="1">
      <c r="A35" s="137">
        <v>29</v>
      </c>
      <c r="B35" s="149"/>
      <c r="C35" s="154" t="s">
        <v>254</v>
      </c>
      <c r="D35" s="477" t="s">
        <v>462</v>
      </c>
      <c r="E35" s="477"/>
      <c r="F35" s="48">
        <v>20703539</v>
      </c>
      <c r="G35" s="53"/>
      <c r="H35" s="155"/>
      <c r="I35" s="228"/>
      <c r="J35" s="228"/>
    </row>
    <row r="36" spans="1:10" s="152" customFormat="1" ht="17.25" customHeight="1">
      <c r="A36" s="140">
        <v>30</v>
      </c>
      <c r="B36" s="149"/>
      <c r="C36" s="154" t="s">
        <v>254</v>
      </c>
      <c r="D36" s="477" t="s">
        <v>463</v>
      </c>
      <c r="E36" s="477"/>
      <c r="F36" s="48">
        <v>13450918</v>
      </c>
      <c r="G36" s="53"/>
      <c r="H36" s="197"/>
      <c r="I36" s="228"/>
      <c r="J36" s="228"/>
    </row>
    <row r="37" spans="1:10" s="152" customFormat="1" ht="17.25" customHeight="1">
      <c r="A37" s="137">
        <v>31</v>
      </c>
      <c r="B37" s="149"/>
      <c r="C37" s="154" t="s">
        <v>254</v>
      </c>
      <c r="D37" s="477" t="s">
        <v>202</v>
      </c>
      <c r="E37" s="477"/>
      <c r="F37" s="48">
        <v>5982270</v>
      </c>
      <c r="G37" s="53"/>
      <c r="H37" s="197"/>
      <c r="I37" s="228"/>
      <c r="J37" s="228"/>
    </row>
    <row r="38" spans="1:10" s="152" customFormat="1" ht="17.25" customHeight="1">
      <c r="A38" s="140">
        <v>32</v>
      </c>
      <c r="B38" s="149"/>
      <c r="C38" s="154" t="s">
        <v>254</v>
      </c>
      <c r="D38" s="477" t="s">
        <v>548</v>
      </c>
      <c r="E38" s="477"/>
      <c r="F38" s="48">
        <v>120000000</v>
      </c>
      <c r="G38" s="53"/>
      <c r="H38" s="197"/>
      <c r="I38" s="228"/>
      <c r="J38" s="228"/>
    </row>
    <row r="39" spans="1:11" s="152" customFormat="1" ht="28.5" customHeight="1">
      <c r="A39" s="137">
        <v>33</v>
      </c>
      <c r="B39" s="149"/>
      <c r="C39" s="476" t="s">
        <v>259</v>
      </c>
      <c r="D39" s="478"/>
      <c r="E39" s="474"/>
      <c r="F39" s="156"/>
      <c r="G39" s="157">
        <f>SUM(F40:F44)</f>
        <v>28750478</v>
      </c>
      <c r="H39" s="280"/>
      <c r="I39" s="231"/>
      <c r="J39" s="231"/>
      <c r="K39" s="280"/>
    </row>
    <row r="40" spans="1:11" s="152" customFormat="1" ht="18" customHeight="1">
      <c r="A40" s="140">
        <v>34</v>
      </c>
      <c r="B40" s="149"/>
      <c r="C40" s="154"/>
      <c r="D40" s="470" t="s">
        <v>162</v>
      </c>
      <c r="E40" s="471"/>
      <c r="F40" s="51">
        <v>17717661</v>
      </c>
      <c r="G40" s="158"/>
      <c r="H40" s="134"/>
      <c r="I40" s="230"/>
      <c r="J40" s="230"/>
      <c r="K40" s="322"/>
    </row>
    <row r="41" spans="1:10" s="152" customFormat="1" ht="18" customHeight="1">
      <c r="A41" s="137">
        <v>35</v>
      </c>
      <c r="B41" s="149"/>
      <c r="C41" s="159"/>
      <c r="D41" s="470" t="s">
        <v>30</v>
      </c>
      <c r="E41" s="471"/>
      <c r="F41" s="51">
        <v>139986</v>
      </c>
      <c r="G41" s="158"/>
      <c r="H41" s="134"/>
      <c r="I41" s="230"/>
      <c r="J41" s="230"/>
    </row>
    <row r="42" spans="1:10" s="152" customFormat="1" ht="18" customHeight="1">
      <c r="A42" s="140">
        <v>36</v>
      </c>
      <c r="B42" s="149"/>
      <c r="C42" s="207"/>
      <c r="D42" s="470" t="s">
        <v>295</v>
      </c>
      <c r="E42" s="471"/>
      <c r="F42" s="51">
        <v>9002772</v>
      </c>
      <c r="G42" s="158"/>
      <c r="H42" s="134"/>
      <c r="I42" s="230"/>
      <c r="J42" s="230"/>
    </row>
    <row r="43" spans="1:10" s="152" customFormat="1" ht="18" customHeight="1">
      <c r="A43" s="137">
        <v>37</v>
      </c>
      <c r="B43" s="149"/>
      <c r="C43" s="207"/>
      <c r="D43" s="470" t="s">
        <v>296</v>
      </c>
      <c r="E43" s="471"/>
      <c r="F43" s="51">
        <v>1860953</v>
      </c>
      <c r="G43" s="158"/>
      <c r="H43" s="134"/>
      <c r="I43" s="230"/>
      <c r="J43" s="230"/>
    </row>
    <row r="44" spans="1:10" s="152" customFormat="1" ht="18" customHeight="1">
      <c r="A44" s="140">
        <v>38</v>
      </c>
      <c r="B44" s="149"/>
      <c r="C44" s="207"/>
      <c r="D44" s="470" t="s">
        <v>297</v>
      </c>
      <c r="E44" s="471"/>
      <c r="F44" s="51">
        <v>29106</v>
      </c>
      <c r="G44" s="158"/>
      <c r="H44" s="134"/>
      <c r="I44" s="230"/>
      <c r="J44" s="230"/>
    </row>
    <row r="45" spans="1:10" s="152" customFormat="1" ht="21.75" customHeight="1">
      <c r="A45" s="137">
        <v>39</v>
      </c>
      <c r="B45" s="149"/>
      <c r="C45" s="474" t="s">
        <v>260</v>
      </c>
      <c r="D45" s="475"/>
      <c r="E45" s="476"/>
      <c r="F45" s="160"/>
      <c r="G45" s="161">
        <f>F46</f>
        <v>0</v>
      </c>
      <c r="H45" s="151"/>
      <c r="I45" s="230"/>
      <c r="J45" s="230"/>
    </row>
    <row r="46" spans="1:10" s="152" customFormat="1" ht="29.25" customHeight="1">
      <c r="A46" s="140">
        <v>40</v>
      </c>
      <c r="B46" s="149"/>
      <c r="C46" s="162" t="s">
        <v>254</v>
      </c>
      <c r="D46" s="452" t="s">
        <v>261</v>
      </c>
      <c r="E46" s="452"/>
      <c r="F46" s="49"/>
      <c r="G46" s="161"/>
      <c r="I46" s="230"/>
      <c r="J46" s="230"/>
    </row>
    <row r="47" spans="1:10" s="152" customFormat="1" ht="19.5" customHeight="1">
      <c r="A47" s="137">
        <v>41</v>
      </c>
      <c r="B47" s="149"/>
      <c r="C47" s="474" t="s">
        <v>262</v>
      </c>
      <c r="D47" s="475"/>
      <c r="E47" s="476"/>
      <c r="F47" s="49"/>
      <c r="G47" s="161">
        <f>F48</f>
        <v>0</v>
      </c>
      <c r="I47" s="230"/>
      <c r="J47" s="230"/>
    </row>
    <row r="48" spans="1:10" s="152" customFormat="1" ht="17.25" customHeight="1">
      <c r="A48" s="140">
        <v>42</v>
      </c>
      <c r="B48" s="149"/>
      <c r="C48" s="162" t="s">
        <v>254</v>
      </c>
      <c r="D48" s="452" t="s">
        <v>263</v>
      </c>
      <c r="E48" s="452"/>
      <c r="F48" s="49"/>
      <c r="G48" s="161"/>
      <c r="I48" s="230"/>
      <c r="J48" s="230"/>
    </row>
    <row r="49" spans="1:11" s="152" customFormat="1" ht="15.75" customHeight="1">
      <c r="A49" s="137">
        <v>43</v>
      </c>
      <c r="B49" s="149"/>
      <c r="C49" s="449" t="s">
        <v>264</v>
      </c>
      <c r="D49" s="472"/>
      <c r="E49" s="472"/>
      <c r="F49" s="457"/>
      <c r="G49" s="53">
        <f>F53+F57+F58+F59+F60</f>
        <v>194507353</v>
      </c>
      <c r="I49" s="230"/>
      <c r="J49" s="230"/>
      <c r="K49" s="155"/>
    </row>
    <row r="50" spans="1:10" s="152" customFormat="1" ht="17.25" customHeight="1">
      <c r="A50" s="140">
        <v>44</v>
      </c>
      <c r="B50" s="149"/>
      <c r="C50" s="473"/>
      <c r="D50" s="473"/>
      <c r="E50" s="473"/>
      <c r="F50" s="458"/>
      <c r="G50" s="53">
        <f>F51+F52+F54+F55+F56</f>
        <v>-194507353</v>
      </c>
      <c r="H50" s="155"/>
      <c r="I50" s="230"/>
      <c r="J50" s="230"/>
    </row>
    <row r="51" spans="1:13" s="152" customFormat="1" ht="17.25" customHeight="1">
      <c r="A51" s="137">
        <v>45</v>
      </c>
      <c r="B51" s="149"/>
      <c r="C51" s="159" t="s">
        <v>254</v>
      </c>
      <c r="D51" s="464" t="s">
        <v>265</v>
      </c>
      <c r="E51" s="464"/>
      <c r="F51" s="164">
        <v>-9168744</v>
      </c>
      <c r="G51" s="165"/>
      <c r="I51" s="230"/>
      <c r="J51" s="230"/>
      <c r="M51" s="155"/>
    </row>
    <row r="52" spans="1:13" s="152" customFormat="1" ht="17.25" customHeight="1">
      <c r="A52" s="140">
        <v>46</v>
      </c>
      <c r="B52" s="149"/>
      <c r="C52" s="159" t="s">
        <v>254</v>
      </c>
      <c r="D52" s="464" t="s">
        <v>330</v>
      </c>
      <c r="E52" s="464"/>
      <c r="F52" s="52">
        <v>-2990874</v>
      </c>
      <c r="G52" s="165"/>
      <c r="I52" s="230"/>
      <c r="J52" s="230"/>
      <c r="M52" s="155"/>
    </row>
    <row r="53" spans="1:10" s="152" customFormat="1" ht="17.25" customHeight="1">
      <c r="A53" s="137">
        <v>47</v>
      </c>
      <c r="B53" s="149"/>
      <c r="C53" s="159" t="s">
        <v>254</v>
      </c>
      <c r="D53" s="464" t="s">
        <v>266</v>
      </c>
      <c r="E53" s="464"/>
      <c r="F53" s="52">
        <v>48214572</v>
      </c>
      <c r="G53" s="165"/>
      <c r="H53" s="155"/>
      <c r="I53" s="230"/>
      <c r="J53" s="230"/>
    </row>
    <row r="54" spans="1:10" s="152" customFormat="1" ht="17.25" customHeight="1">
      <c r="A54" s="140">
        <v>48</v>
      </c>
      <c r="B54" s="149"/>
      <c r="C54" s="159" t="s">
        <v>254</v>
      </c>
      <c r="D54" s="464" t="s">
        <v>267</v>
      </c>
      <c r="E54" s="464"/>
      <c r="F54" s="52">
        <v>-29520000</v>
      </c>
      <c r="G54" s="165"/>
      <c r="I54" s="230"/>
      <c r="J54" s="230"/>
    </row>
    <row r="55" spans="1:11" s="152" customFormat="1" ht="25.5" customHeight="1">
      <c r="A55" s="137">
        <v>49</v>
      </c>
      <c r="B55" s="149"/>
      <c r="C55" s="159" t="s">
        <v>254</v>
      </c>
      <c r="D55" s="468" t="s">
        <v>299</v>
      </c>
      <c r="E55" s="469"/>
      <c r="F55" s="82">
        <v>-72668604</v>
      </c>
      <c r="G55" s="166"/>
      <c r="H55" s="226"/>
      <c r="I55" s="230"/>
      <c r="J55" s="230"/>
      <c r="K55" s="280"/>
    </row>
    <row r="56" spans="1:11" s="152" customFormat="1" ht="19.5" customHeight="1">
      <c r="A56" s="140">
        <v>50</v>
      </c>
      <c r="B56" s="149"/>
      <c r="C56" s="159" t="s">
        <v>254</v>
      </c>
      <c r="D56" s="468" t="s">
        <v>268</v>
      </c>
      <c r="E56" s="469"/>
      <c r="F56" s="82">
        <v>-80159131</v>
      </c>
      <c r="G56" s="166"/>
      <c r="H56" s="227"/>
      <c r="I56" s="228"/>
      <c r="J56" s="228"/>
      <c r="K56" s="155"/>
    </row>
    <row r="57" spans="1:10" s="152" customFormat="1" ht="16.5" customHeight="1">
      <c r="A57" s="137">
        <v>51</v>
      </c>
      <c r="B57" s="149"/>
      <c r="C57" s="159" t="s">
        <v>254</v>
      </c>
      <c r="D57" s="459" t="s">
        <v>273</v>
      </c>
      <c r="E57" s="460"/>
      <c r="F57" s="52">
        <v>42122621</v>
      </c>
      <c r="G57" s="165"/>
      <c r="H57" s="151"/>
      <c r="I57" s="230"/>
      <c r="J57" s="230"/>
    </row>
    <row r="58" spans="1:10" s="152" customFormat="1" ht="18" customHeight="1">
      <c r="A58" s="140">
        <v>52</v>
      </c>
      <c r="B58" s="149"/>
      <c r="C58" s="159" t="s">
        <v>254</v>
      </c>
      <c r="D58" s="464" t="s">
        <v>331</v>
      </c>
      <c r="E58" s="464"/>
      <c r="F58" s="52">
        <v>55329439</v>
      </c>
      <c r="G58" s="166"/>
      <c r="I58" s="230"/>
      <c r="J58" s="230"/>
    </row>
    <row r="59" spans="1:10" s="152" customFormat="1" ht="18" customHeight="1">
      <c r="A59" s="137">
        <v>53</v>
      </c>
      <c r="C59" s="159" t="s">
        <v>254</v>
      </c>
      <c r="D59" s="452" t="s">
        <v>298</v>
      </c>
      <c r="E59" s="453"/>
      <c r="F59" s="52">
        <v>22840721</v>
      </c>
      <c r="G59" s="166"/>
      <c r="I59" s="230"/>
      <c r="J59" s="230"/>
    </row>
    <row r="60" spans="1:10" s="152" customFormat="1" ht="17.25" customHeight="1">
      <c r="A60" s="140">
        <v>54</v>
      </c>
      <c r="C60" s="159" t="s">
        <v>254</v>
      </c>
      <c r="D60" s="464" t="s">
        <v>270</v>
      </c>
      <c r="E60" s="464"/>
      <c r="F60" s="52">
        <v>26000000</v>
      </c>
      <c r="G60" s="165"/>
      <c r="I60" s="230"/>
      <c r="J60" s="230"/>
    </row>
    <row r="61" spans="1:12" s="152" customFormat="1" ht="22.5" customHeight="1">
      <c r="A61" s="137">
        <v>55</v>
      </c>
      <c r="B61" s="167" t="s">
        <v>326</v>
      </c>
      <c r="C61" s="461" t="s">
        <v>271</v>
      </c>
      <c r="D61" s="462"/>
      <c r="E61" s="463"/>
      <c r="F61" s="168"/>
      <c r="G61" s="169">
        <f>SUM(F62:F70)</f>
        <v>226405848</v>
      </c>
      <c r="H61" s="208"/>
      <c r="I61" s="230"/>
      <c r="J61" s="230"/>
      <c r="K61" s="280"/>
      <c r="L61" s="155"/>
    </row>
    <row r="62" spans="1:10" ht="15" customHeight="1">
      <c r="A62" s="140">
        <v>56</v>
      </c>
      <c r="B62" s="170"/>
      <c r="C62" s="159" t="s">
        <v>254</v>
      </c>
      <c r="D62" s="452" t="s">
        <v>464</v>
      </c>
      <c r="E62" s="452"/>
      <c r="F62" s="52">
        <v>-12009944</v>
      </c>
      <c r="G62" s="52"/>
      <c r="H62" s="147"/>
      <c r="I62" s="230"/>
      <c r="J62" s="230"/>
    </row>
    <row r="63" spans="1:10" ht="16.5" customHeight="1">
      <c r="A63" s="137">
        <v>57</v>
      </c>
      <c r="B63" s="170"/>
      <c r="C63" s="159" t="s">
        <v>254</v>
      </c>
      <c r="D63" s="452" t="s">
        <v>330</v>
      </c>
      <c r="E63" s="452"/>
      <c r="F63" s="52">
        <v>-3389177</v>
      </c>
      <c r="G63" s="52"/>
      <c r="H63" s="147"/>
      <c r="I63" s="230"/>
      <c r="J63" s="230"/>
    </row>
    <row r="64" spans="1:10" ht="17.25" customHeight="1">
      <c r="A64" s="140">
        <v>58</v>
      </c>
      <c r="B64" s="170"/>
      <c r="C64" s="159" t="s">
        <v>254</v>
      </c>
      <c r="D64" s="452" t="s">
        <v>266</v>
      </c>
      <c r="E64" s="452"/>
      <c r="F64" s="52">
        <v>50110047</v>
      </c>
      <c r="G64" s="52"/>
      <c r="H64" s="147"/>
      <c r="I64" s="230"/>
      <c r="J64" s="230"/>
    </row>
    <row r="65" spans="1:10" ht="17.25" customHeight="1">
      <c r="A65" s="137">
        <v>59</v>
      </c>
      <c r="B65" s="170"/>
      <c r="C65" s="159" t="s">
        <v>254</v>
      </c>
      <c r="D65" s="452" t="s">
        <v>465</v>
      </c>
      <c r="E65" s="452"/>
      <c r="F65" s="52">
        <v>-29520000</v>
      </c>
      <c r="G65" s="52"/>
      <c r="H65" s="198"/>
      <c r="I65" s="230"/>
      <c r="J65" s="230"/>
    </row>
    <row r="66" spans="1:10" ht="17.25" customHeight="1">
      <c r="A66" s="140">
        <v>60</v>
      </c>
      <c r="B66" s="170"/>
      <c r="C66" s="159" t="s">
        <v>254</v>
      </c>
      <c r="D66" s="452" t="s">
        <v>329</v>
      </c>
      <c r="E66" s="452"/>
      <c r="F66" s="52">
        <v>21826555</v>
      </c>
      <c r="G66" s="52"/>
      <c r="H66" s="198"/>
      <c r="I66" s="230"/>
      <c r="J66" s="230"/>
    </row>
    <row r="67" spans="1:10" ht="17.25" customHeight="1">
      <c r="A67" s="137">
        <v>61</v>
      </c>
      <c r="B67" s="170"/>
      <c r="C67" s="159" t="s">
        <v>254</v>
      </c>
      <c r="D67" s="452" t="s">
        <v>273</v>
      </c>
      <c r="E67" s="452"/>
      <c r="F67" s="52">
        <v>63040412</v>
      </c>
      <c r="G67" s="52"/>
      <c r="H67" s="147"/>
      <c r="I67" s="230"/>
      <c r="J67" s="230"/>
    </row>
    <row r="68" spans="1:8" ht="17.25" customHeight="1">
      <c r="A68" s="140">
        <v>62</v>
      </c>
      <c r="B68" s="170"/>
      <c r="C68" s="159" t="s">
        <v>254</v>
      </c>
      <c r="D68" s="452" t="s">
        <v>269</v>
      </c>
      <c r="E68" s="453"/>
      <c r="F68" s="52">
        <v>78873813</v>
      </c>
      <c r="G68" s="52"/>
      <c r="H68" s="147"/>
    </row>
    <row r="69" spans="1:8" ht="17.25" customHeight="1">
      <c r="A69" s="137">
        <v>63</v>
      </c>
      <c r="B69" s="170"/>
      <c r="C69" s="159" t="s">
        <v>254</v>
      </c>
      <c r="D69" s="452" t="s">
        <v>298</v>
      </c>
      <c r="E69" s="453"/>
      <c r="F69" s="52">
        <v>28723664</v>
      </c>
      <c r="G69" s="52"/>
      <c r="H69" s="147"/>
    </row>
    <row r="70" spans="1:10" ht="17.25" customHeight="1">
      <c r="A70" s="140">
        <v>64</v>
      </c>
      <c r="B70" s="170"/>
      <c r="C70" s="159" t="s">
        <v>254</v>
      </c>
      <c r="D70" s="452" t="s">
        <v>270</v>
      </c>
      <c r="E70" s="452"/>
      <c r="F70" s="52">
        <v>28750478</v>
      </c>
      <c r="G70" s="52"/>
      <c r="H70" s="147"/>
      <c r="J70" s="230"/>
    </row>
    <row r="71" spans="1:7" ht="17.25" customHeight="1">
      <c r="A71" s="137">
        <v>65</v>
      </c>
      <c r="B71" s="171" t="s">
        <v>327</v>
      </c>
      <c r="C71" s="145"/>
      <c r="D71" s="145"/>
      <c r="E71" s="146"/>
      <c r="F71" s="53"/>
      <c r="G71" s="143"/>
    </row>
    <row r="72" spans="1:7" ht="17.25" customHeight="1">
      <c r="A72" s="140">
        <v>66</v>
      </c>
      <c r="B72" s="170"/>
      <c r="C72" s="456" t="s">
        <v>274</v>
      </c>
      <c r="D72" s="456"/>
      <c r="E72" s="456"/>
      <c r="F72" s="173"/>
      <c r="G72" s="174"/>
    </row>
    <row r="73" spans="1:10" ht="31.5" customHeight="1">
      <c r="A73" s="137">
        <v>67</v>
      </c>
      <c r="B73" s="170"/>
      <c r="C73" s="175" t="s">
        <v>254</v>
      </c>
      <c r="D73" s="452" t="s">
        <v>275</v>
      </c>
      <c r="E73" s="453"/>
      <c r="F73" s="174"/>
      <c r="G73" s="53">
        <f>SUM(F74:F79)</f>
        <v>34886741</v>
      </c>
      <c r="H73" s="147"/>
      <c r="I73" s="230"/>
      <c r="J73" s="231"/>
    </row>
    <row r="74" spans="1:10" ht="21.75" customHeight="1">
      <c r="A74" s="140">
        <v>68</v>
      </c>
      <c r="B74" s="170"/>
      <c r="C74" s="175"/>
      <c r="D74" s="177" t="s">
        <v>254</v>
      </c>
      <c r="E74" s="178" t="s">
        <v>316</v>
      </c>
      <c r="F74" s="174"/>
      <c r="G74" s="53"/>
      <c r="H74" s="147"/>
      <c r="I74" s="230"/>
      <c r="J74" s="230"/>
    </row>
    <row r="75" spans="1:7" ht="17.25" customHeight="1">
      <c r="A75" s="137">
        <v>69</v>
      </c>
      <c r="B75" s="170"/>
      <c r="C75" s="176"/>
      <c r="D75" s="177" t="s">
        <v>254</v>
      </c>
      <c r="E75" s="178" t="s">
        <v>265</v>
      </c>
      <c r="F75" s="174">
        <v>34654312</v>
      </c>
      <c r="G75" s="53"/>
    </row>
    <row r="76" spans="1:7" ht="17.25" customHeight="1">
      <c r="A76" s="140">
        <v>70</v>
      </c>
      <c r="B76" s="170"/>
      <c r="C76" s="176"/>
      <c r="D76" s="177" t="s">
        <v>254</v>
      </c>
      <c r="E76" s="178" t="s">
        <v>272</v>
      </c>
      <c r="F76" s="174">
        <v>232429</v>
      </c>
      <c r="G76" s="52"/>
    </row>
    <row r="77" spans="1:10" ht="17.25" customHeight="1">
      <c r="A77" s="137">
        <v>71</v>
      </c>
      <c r="B77" s="170"/>
      <c r="C77" s="176"/>
      <c r="D77" s="177" t="s">
        <v>254</v>
      </c>
      <c r="E77" s="178" t="s">
        <v>266</v>
      </c>
      <c r="F77" s="52"/>
      <c r="G77" s="52"/>
      <c r="I77" s="232"/>
      <c r="J77" s="232"/>
    </row>
    <row r="78" spans="1:10" ht="17.25" customHeight="1">
      <c r="A78" s="140">
        <v>72</v>
      </c>
      <c r="B78" s="170"/>
      <c r="C78" s="176"/>
      <c r="D78" s="177" t="s">
        <v>254</v>
      </c>
      <c r="E78" s="163" t="s">
        <v>273</v>
      </c>
      <c r="F78" s="52"/>
      <c r="G78" s="164"/>
      <c r="I78" s="232"/>
      <c r="J78" s="232"/>
    </row>
    <row r="79" spans="1:10" ht="17.25" customHeight="1">
      <c r="A79" s="137">
        <v>73</v>
      </c>
      <c r="B79" s="170"/>
      <c r="C79" s="176"/>
      <c r="D79" s="177" t="s">
        <v>254</v>
      </c>
      <c r="E79" s="178" t="s">
        <v>269</v>
      </c>
      <c r="F79" s="52"/>
      <c r="G79" s="179"/>
      <c r="I79" s="232"/>
      <c r="J79" s="232"/>
    </row>
    <row r="80" spans="1:11" ht="17.25" customHeight="1">
      <c r="A80" s="140">
        <v>74</v>
      </c>
      <c r="B80" s="170"/>
      <c r="C80" s="465" t="s">
        <v>276</v>
      </c>
      <c r="D80" s="466"/>
      <c r="E80" s="467"/>
      <c r="F80" s="180"/>
      <c r="G80" s="179"/>
      <c r="I80" s="232"/>
      <c r="J80" s="232"/>
      <c r="K80" s="197"/>
    </row>
    <row r="81" spans="1:11" ht="30.75" customHeight="1">
      <c r="A81" s="137">
        <v>75</v>
      </c>
      <c r="B81" s="170"/>
      <c r="C81" s="175" t="s">
        <v>254</v>
      </c>
      <c r="D81" s="452" t="s">
        <v>275</v>
      </c>
      <c r="E81" s="453"/>
      <c r="F81" s="53"/>
      <c r="G81" s="53">
        <f>SUM(F82:F86)</f>
        <v>24664010</v>
      </c>
      <c r="H81" s="197"/>
      <c r="I81" s="232"/>
      <c r="J81" s="233"/>
      <c r="K81" s="197"/>
    </row>
    <row r="82" spans="1:11" ht="18" customHeight="1">
      <c r="A82" s="140">
        <v>76</v>
      </c>
      <c r="B82" s="170"/>
      <c r="C82" s="175"/>
      <c r="D82" s="162" t="s">
        <v>254</v>
      </c>
      <c r="E82" s="178" t="s">
        <v>316</v>
      </c>
      <c r="F82" s="52"/>
      <c r="G82" s="53"/>
      <c r="H82" s="147"/>
      <c r="I82" s="232"/>
      <c r="J82" s="232"/>
      <c r="K82" s="197"/>
    </row>
    <row r="83" spans="1:10" ht="17.25" customHeight="1">
      <c r="A83" s="137">
        <v>77</v>
      </c>
      <c r="B83" s="170"/>
      <c r="C83" s="181"/>
      <c r="D83" s="162" t="s">
        <v>254</v>
      </c>
      <c r="E83" s="178" t="s">
        <v>265</v>
      </c>
      <c r="F83" s="52">
        <v>18146357</v>
      </c>
      <c r="G83" s="52"/>
      <c r="I83" s="232"/>
      <c r="J83" s="232"/>
    </row>
    <row r="84" spans="1:7" ht="17.25" customHeight="1">
      <c r="A84" s="140">
        <v>78</v>
      </c>
      <c r="B84" s="182"/>
      <c r="C84" s="181"/>
      <c r="D84" s="162" t="s">
        <v>254</v>
      </c>
      <c r="E84" s="178" t="s">
        <v>272</v>
      </c>
      <c r="F84" s="52">
        <v>1517653</v>
      </c>
      <c r="G84" s="164"/>
    </row>
    <row r="85" spans="1:7" ht="17.25" customHeight="1">
      <c r="A85" s="137">
        <v>79</v>
      </c>
      <c r="B85" s="182"/>
      <c r="C85" s="183"/>
      <c r="D85" s="162" t="s">
        <v>254</v>
      </c>
      <c r="E85" s="178" t="s">
        <v>266</v>
      </c>
      <c r="F85" s="52">
        <v>5000000</v>
      </c>
      <c r="G85" s="164"/>
    </row>
    <row r="86" spans="1:7" ht="17.25" customHeight="1">
      <c r="A86" s="140">
        <v>80</v>
      </c>
      <c r="B86" s="182"/>
      <c r="C86" s="183"/>
      <c r="D86" s="162" t="s">
        <v>254</v>
      </c>
      <c r="E86" s="178" t="s">
        <v>269</v>
      </c>
      <c r="F86" s="52"/>
      <c r="G86" s="184"/>
    </row>
    <row r="87" spans="1:7" ht="17.25" customHeight="1">
      <c r="A87" s="137">
        <v>81</v>
      </c>
      <c r="B87" s="152"/>
      <c r="C87" s="454" t="s">
        <v>277</v>
      </c>
      <c r="D87" s="455"/>
      <c r="E87" s="455"/>
      <c r="F87" s="53"/>
      <c r="G87" s="184"/>
    </row>
    <row r="88" spans="1:8" ht="30" customHeight="1">
      <c r="A88" s="140">
        <v>82</v>
      </c>
      <c r="B88" s="185"/>
      <c r="C88" s="186" t="s">
        <v>254</v>
      </c>
      <c r="D88" s="452" t="s">
        <v>275</v>
      </c>
      <c r="E88" s="452"/>
      <c r="F88" s="174"/>
      <c r="G88" s="53">
        <f>SUM(F89:F92)</f>
        <v>2701324</v>
      </c>
      <c r="H88" s="147"/>
    </row>
    <row r="89" spans="1:10" s="152" customFormat="1" ht="24" customHeight="1">
      <c r="A89" s="137">
        <v>83</v>
      </c>
      <c r="B89" s="134"/>
      <c r="C89" s="181"/>
      <c r="D89" s="187" t="s">
        <v>254</v>
      </c>
      <c r="E89" s="188" t="s">
        <v>265</v>
      </c>
      <c r="F89" s="174">
        <v>1195029</v>
      </c>
      <c r="G89" s="53"/>
      <c r="H89" s="155"/>
      <c r="I89" s="228"/>
      <c r="J89" s="228"/>
    </row>
    <row r="90" spans="1:7" ht="17.25" customHeight="1">
      <c r="A90" s="140">
        <v>84</v>
      </c>
      <c r="C90" s="181"/>
      <c r="D90" s="187" t="s">
        <v>254</v>
      </c>
      <c r="E90" s="188" t="s">
        <v>272</v>
      </c>
      <c r="F90" s="174">
        <v>107448</v>
      </c>
      <c r="G90" s="179"/>
    </row>
    <row r="91" spans="1:7" ht="27.75" customHeight="1">
      <c r="A91" s="137">
        <v>85</v>
      </c>
      <c r="B91" s="141"/>
      <c r="C91" s="181"/>
      <c r="D91" s="187" t="s">
        <v>254</v>
      </c>
      <c r="E91" s="188" t="s">
        <v>266</v>
      </c>
      <c r="F91" s="52">
        <v>1073747</v>
      </c>
      <c r="G91" s="179"/>
    </row>
    <row r="92" spans="1:7" ht="17.25" customHeight="1">
      <c r="A92" s="140">
        <v>86</v>
      </c>
      <c r="B92" s="144"/>
      <c r="C92" s="181"/>
      <c r="D92" s="162" t="s">
        <v>254</v>
      </c>
      <c r="E92" s="188" t="s">
        <v>269</v>
      </c>
      <c r="F92" s="52">
        <v>325100</v>
      </c>
      <c r="G92" s="179"/>
    </row>
    <row r="93" spans="1:7" ht="17.25" customHeight="1">
      <c r="A93" s="137">
        <v>87</v>
      </c>
      <c r="C93" s="456" t="s">
        <v>278</v>
      </c>
      <c r="D93" s="456"/>
      <c r="E93" s="456"/>
      <c r="F93" s="53"/>
      <c r="G93" s="179"/>
    </row>
    <row r="94" spans="1:8" ht="27.75" customHeight="1">
      <c r="A94" s="140">
        <v>88</v>
      </c>
      <c r="B94" s="153"/>
      <c r="C94" s="189" t="s">
        <v>254</v>
      </c>
      <c r="D94" s="452" t="s">
        <v>275</v>
      </c>
      <c r="E94" s="452"/>
      <c r="F94" s="52"/>
      <c r="G94" s="53">
        <f>SUM(F95:F98)</f>
        <v>1042815</v>
      </c>
      <c r="H94" s="197"/>
    </row>
    <row r="95" spans="1:7" ht="17.25" customHeight="1">
      <c r="A95" s="137">
        <v>89</v>
      </c>
      <c r="B95" s="153"/>
      <c r="C95" s="181"/>
      <c r="D95" s="162" t="s">
        <v>254</v>
      </c>
      <c r="E95" s="188" t="s">
        <v>265</v>
      </c>
      <c r="F95" s="52">
        <v>860891</v>
      </c>
      <c r="G95" s="52"/>
    </row>
    <row r="96" spans="1:7" ht="17.25" customHeight="1">
      <c r="A96" s="140">
        <v>90</v>
      </c>
      <c r="B96" s="153"/>
      <c r="C96" s="181"/>
      <c r="D96" s="162" t="s">
        <v>254</v>
      </c>
      <c r="E96" s="188" t="s">
        <v>272</v>
      </c>
      <c r="F96" s="52">
        <v>86214</v>
      </c>
      <c r="G96" s="52"/>
    </row>
    <row r="97" spans="1:8" ht="19.5" customHeight="1">
      <c r="A97" s="137">
        <v>91</v>
      </c>
      <c r="B97" s="153"/>
      <c r="C97" s="181"/>
      <c r="D97" s="162" t="s">
        <v>254</v>
      </c>
      <c r="E97" s="188" t="s">
        <v>266</v>
      </c>
      <c r="F97" s="52">
        <v>37830</v>
      </c>
      <c r="G97" s="52"/>
      <c r="H97" s="147"/>
    </row>
    <row r="98" spans="1:7" ht="17.25" customHeight="1">
      <c r="A98" s="140">
        <v>92</v>
      </c>
      <c r="B98" s="153"/>
      <c r="C98" s="181"/>
      <c r="D98" s="162" t="s">
        <v>254</v>
      </c>
      <c r="E98" s="188" t="s">
        <v>269</v>
      </c>
      <c r="F98" s="52">
        <v>57880</v>
      </c>
      <c r="G98" s="52"/>
    </row>
    <row r="99" spans="1:7" ht="17.25" customHeight="1">
      <c r="A99" s="137">
        <v>93</v>
      </c>
      <c r="B99" s="170"/>
      <c r="C99" s="454" t="s">
        <v>279</v>
      </c>
      <c r="D99" s="455"/>
      <c r="E99" s="455"/>
      <c r="F99" s="52"/>
      <c r="G99" s="52"/>
    </row>
    <row r="100" spans="1:8" ht="28.5" customHeight="1">
      <c r="A100" s="140">
        <v>94</v>
      </c>
      <c r="B100" s="190"/>
      <c r="C100" s="186" t="s">
        <v>254</v>
      </c>
      <c r="D100" s="452" t="s">
        <v>275</v>
      </c>
      <c r="E100" s="452"/>
      <c r="F100" s="82"/>
      <c r="G100" s="157">
        <f>SUM(F101:F106)</f>
        <v>887012</v>
      </c>
      <c r="H100" s="147"/>
    </row>
    <row r="101" spans="1:7" ht="17.25" customHeight="1">
      <c r="A101" s="137">
        <v>95</v>
      </c>
      <c r="B101" s="190"/>
      <c r="C101" s="181"/>
      <c r="D101" s="187" t="s">
        <v>254</v>
      </c>
      <c r="E101" s="188" t="s">
        <v>265</v>
      </c>
      <c r="F101" s="52">
        <v>887012</v>
      </c>
      <c r="G101" s="52"/>
    </row>
    <row r="102" spans="1:10" s="152" customFormat="1" ht="17.25" customHeight="1">
      <c r="A102" s="140">
        <v>96</v>
      </c>
      <c r="B102" s="134"/>
      <c r="C102" s="181"/>
      <c r="D102" s="187" t="s">
        <v>254</v>
      </c>
      <c r="E102" s="188" t="s">
        <v>272</v>
      </c>
      <c r="F102" s="52"/>
      <c r="G102" s="52"/>
      <c r="I102" s="228"/>
      <c r="J102" s="228"/>
    </row>
    <row r="103" spans="1:7" ht="21.75" customHeight="1">
      <c r="A103" s="137">
        <v>97</v>
      </c>
      <c r="C103" s="181"/>
      <c r="D103" s="162" t="s">
        <v>254</v>
      </c>
      <c r="E103" s="188" t="s">
        <v>266</v>
      </c>
      <c r="F103" s="52"/>
      <c r="G103" s="52"/>
    </row>
    <row r="104" spans="1:7" ht="17.25" customHeight="1">
      <c r="A104" s="140">
        <v>98</v>
      </c>
      <c r="B104" s="153"/>
      <c r="C104" s="181"/>
      <c r="D104" s="162" t="s">
        <v>254</v>
      </c>
      <c r="E104" s="188" t="s">
        <v>269</v>
      </c>
      <c r="F104" s="52"/>
      <c r="G104" s="52"/>
    </row>
    <row r="105" spans="1:7" ht="17.25" customHeight="1">
      <c r="A105" s="137">
        <v>99</v>
      </c>
      <c r="B105" s="190"/>
      <c r="C105" s="181"/>
      <c r="D105" s="162" t="s">
        <v>254</v>
      </c>
      <c r="E105" s="188" t="s">
        <v>273</v>
      </c>
      <c r="F105" s="52"/>
      <c r="G105" s="52"/>
    </row>
    <row r="106" spans="1:7" ht="17.25" customHeight="1">
      <c r="A106" s="140">
        <v>100</v>
      </c>
      <c r="B106" s="191"/>
      <c r="C106" s="181"/>
      <c r="D106" s="162" t="s">
        <v>254</v>
      </c>
      <c r="E106" s="188" t="s">
        <v>280</v>
      </c>
      <c r="F106" s="52"/>
      <c r="G106" s="52"/>
    </row>
    <row r="107" spans="1:7" ht="17.25" customHeight="1">
      <c r="A107" s="137">
        <v>101</v>
      </c>
      <c r="B107" s="190"/>
      <c r="C107" s="439" t="s">
        <v>281</v>
      </c>
      <c r="D107" s="440"/>
      <c r="E107" s="441"/>
      <c r="F107" s="52"/>
      <c r="G107" s="53">
        <f>G109+G117+G134</f>
        <v>73713744</v>
      </c>
    </row>
    <row r="108" spans="1:7" ht="17.25" customHeight="1">
      <c r="A108" s="140">
        <v>102</v>
      </c>
      <c r="C108" s="442"/>
      <c r="D108" s="443"/>
      <c r="E108" s="444"/>
      <c r="F108" s="52"/>
      <c r="G108" s="53">
        <f>G110+G116+G135</f>
        <v>-73713744</v>
      </c>
    </row>
    <row r="109" spans="1:7" ht="17.25" customHeight="1">
      <c r="A109" s="137">
        <v>103</v>
      </c>
      <c r="C109" s="445" t="s">
        <v>282</v>
      </c>
      <c r="D109" s="446"/>
      <c r="E109" s="446"/>
      <c r="F109" s="52"/>
      <c r="G109" s="53">
        <f>F112+F113+F115</f>
        <v>53984621</v>
      </c>
    </row>
    <row r="110" spans="1:7" ht="18" customHeight="1">
      <c r="A110" s="140">
        <v>104</v>
      </c>
      <c r="C110" s="447"/>
      <c r="D110" s="448"/>
      <c r="E110" s="448"/>
      <c r="F110" s="161"/>
      <c r="G110" s="161">
        <f>F111+F114</f>
        <v>-53984621</v>
      </c>
    </row>
    <row r="111" spans="1:7" ht="17.25" customHeight="1">
      <c r="A111" s="137">
        <v>105</v>
      </c>
      <c r="C111" s="171"/>
      <c r="D111" s="162" t="s">
        <v>254</v>
      </c>
      <c r="E111" s="163" t="s">
        <v>283</v>
      </c>
      <c r="F111" s="52">
        <v>-53540269</v>
      </c>
      <c r="G111" s="193"/>
    </row>
    <row r="112" spans="1:7" ht="17.25" customHeight="1">
      <c r="A112" s="140">
        <v>106</v>
      </c>
      <c r="C112" s="171"/>
      <c r="D112" s="162" t="s">
        <v>254</v>
      </c>
      <c r="E112" s="163" t="s">
        <v>272</v>
      </c>
      <c r="F112" s="164">
        <v>959879</v>
      </c>
      <c r="G112" s="194"/>
    </row>
    <row r="113" spans="1:7" ht="17.25" customHeight="1">
      <c r="A113" s="137">
        <v>107</v>
      </c>
      <c r="B113" s="191"/>
      <c r="C113" s="171"/>
      <c r="D113" s="162" t="s">
        <v>254</v>
      </c>
      <c r="E113" s="163" t="s">
        <v>266</v>
      </c>
      <c r="F113" s="52">
        <v>32088295</v>
      </c>
      <c r="G113" s="143"/>
    </row>
    <row r="114" spans="1:7" ht="17.25" customHeight="1">
      <c r="A114" s="140">
        <v>108</v>
      </c>
      <c r="B114" s="190"/>
      <c r="C114" s="171"/>
      <c r="D114" s="162" t="s">
        <v>254</v>
      </c>
      <c r="E114" s="163" t="s">
        <v>466</v>
      </c>
      <c r="F114" s="164">
        <v>-444352</v>
      </c>
      <c r="G114" s="184"/>
    </row>
    <row r="115" spans="1:10" s="152" customFormat="1" ht="17.25" customHeight="1">
      <c r="A115" s="137">
        <v>109</v>
      </c>
      <c r="B115" s="134"/>
      <c r="C115" s="171"/>
      <c r="D115" s="162" t="s">
        <v>254</v>
      </c>
      <c r="E115" s="163" t="s">
        <v>269</v>
      </c>
      <c r="F115" s="52">
        <v>20936447</v>
      </c>
      <c r="G115" s="143"/>
      <c r="I115" s="228"/>
      <c r="J115" s="228"/>
    </row>
    <row r="116" spans="1:7" ht="19.5" customHeight="1">
      <c r="A116" s="140">
        <v>110</v>
      </c>
      <c r="C116" s="445" t="s">
        <v>286</v>
      </c>
      <c r="D116" s="449"/>
      <c r="E116" s="450"/>
      <c r="F116" s="52"/>
      <c r="G116" s="143">
        <f>F121</f>
        <v>31879</v>
      </c>
    </row>
    <row r="117" spans="1:7" ht="17.25" customHeight="1">
      <c r="A117" s="137">
        <v>111</v>
      </c>
      <c r="C117" s="447"/>
      <c r="D117" s="448"/>
      <c r="E117" s="451"/>
      <c r="F117" s="52"/>
      <c r="G117" s="143">
        <f>F120</f>
        <v>-31879</v>
      </c>
    </row>
    <row r="118" spans="1:7" ht="17.25" customHeight="1">
      <c r="A118" s="140">
        <v>112</v>
      </c>
      <c r="C118" s="181"/>
      <c r="D118" s="162" t="s">
        <v>254</v>
      </c>
      <c r="E118" s="188" t="s">
        <v>287</v>
      </c>
      <c r="F118" s="52"/>
      <c r="G118" s="193"/>
    </row>
    <row r="119" spans="1:7" ht="17.25" customHeight="1">
      <c r="A119" s="137">
        <v>113</v>
      </c>
      <c r="B119" s="153"/>
      <c r="C119" s="171"/>
      <c r="D119" s="162" t="s">
        <v>254</v>
      </c>
      <c r="E119" s="163" t="s">
        <v>284</v>
      </c>
      <c r="F119" s="52"/>
      <c r="G119" s="193"/>
    </row>
    <row r="120" spans="1:7" ht="17.25" customHeight="1">
      <c r="A120" s="140">
        <v>114</v>
      </c>
      <c r="B120" s="153"/>
      <c r="C120" s="181"/>
      <c r="D120" s="162" t="s">
        <v>254</v>
      </c>
      <c r="E120" s="188" t="s">
        <v>285</v>
      </c>
      <c r="F120" s="52">
        <v>-31879</v>
      </c>
      <c r="G120" s="193"/>
    </row>
    <row r="121" spans="1:7" ht="17.25" customHeight="1">
      <c r="A121" s="137">
        <v>115</v>
      </c>
      <c r="B121" s="153"/>
      <c r="C121" s="181"/>
      <c r="D121" s="162" t="s">
        <v>254</v>
      </c>
      <c r="E121" s="163" t="s">
        <v>269</v>
      </c>
      <c r="F121" s="52">
        <v>31879</v>
      </c>
      <c r="G121" s="193"/>
    </row>
    <row r="122" spans="1:7" ht="18.75" customHeight="1">
      <c r="A122" s="140">
        <v>116</v>
      </c>
      <c r="B122" s="153"/>
      <c r="C122" s="445" t="s">
        <v>288</v>
      </c>
      <c r="D122" s="449"/>
      <c r="E122" s="450"/>
      <c r="F122" s="52"/>
      <c r="G122" s="193">
        <f>F126</f>
        <v>1000000</v>
      </c>
    </row>
    <row r="123" spans="1:7" ht="17.25" customHeight="1">
      <c r="A123" s="137">
        <v>117</v>
      </c>
      <c r="C123" s="447"/>
      <c r="D123" s="448"/>
      <c r="E123" s="451"/>
      <c r="F123" s="52"/>
      <c r="G123" s="193">
        <f>F124</f>
        <v>-1000000</v>
      </c>
    </row>
    <row r="124" spans="1:7" ht="17.25" customHeight="1">
      <c r="A124" s="140">
        <v>118</v>
      </c>
      <c r="C124" s="192"/>
      <c r="D124" s="162" t="s">
        <v>254</v>
      </c>
      <c r="E124" s="188" t="s">
        <v>287</v>
      </c>
      <c r="F124" s="52">
        <v>-1000000</v>
      </c>
      <c r="G124" s="193"/>
    </row>
    <row r="125" spans="1:7" ht="17.25" customHeight="1">
      <c r="A125" s="137">
        <v>119</v>
      </c>
      <c r="C125" s="192"/>
      <c r="D125" s="162" t="s">
        <v>254</v>
      </c>
      <c r="E125" s="163" t="s">
        <v>284</v>
      </c>
      <c r="F125" s="52"/>
      <c r="G125" s="193"/>
    </row>
    <row r="126" spans="1:7" ht="17.25" customHeight="1">
      <c r="A126" s="140">
        <v>120</v>
      </c>
      <c r="C126" s="181"/>
      <c r="D126" s="162" t="s">
        <v>254</v>
      </c>
      <c r="E126" s="188" t="s">
        <v>285</v>
      </c>
      <c r="F126" s="52">
        <v>1000000</v>
      </c>
      <c r="G126" s="193"/>
    </row>
    <row r="127" spans="1:7" ht="17.25" customHeight="1">
      <c r="A127" s="137">
        <v>121</v>
      </c>
      <c r="C127" s="181"/>
      <c r="D127" s="162" t="s">
        <v>254</v>
      </c>
      <c r="E127" s="163" t="s">
        <v>269</v>
      </c>
      <c r="F127" s="52"/>
      <c r="G127" s="193"/>
    </row>
    <row r="128" spans="1:7" ht="17.25" customHeight="1">
      <c r="A128" s="140">
        <v>122</v>
      </c>
      <c r="B128" s="190"/>
      <c r="C128" s="445" t="s">
        <v>289</v>
      </c>
      <c r="D128" s="449"/>
      <c r="E128" s="450"/>
      <c r="F128" s="52"/>
      <c r="G128" s="193">
        <f>F132</f>
        <v>512660</v>
      </c>
    </row>
    <row r="129" spans="1:7" ht="16.5" customHeight="1">
      <c r="A129" s="137">
        <v>123</v>
      </c>
      <c r="B129" s="191"/>
      <c r="C129" s="447"/>
      <c r="D129" s="448"/>
      <c r="E129" s="451"/>
      <c r="F129" s="52"/>
      <c r="G129" s="193">
        <f>F130+F133</f>
        <v>-512660</v>
      </c>
    </row>
    <row r="130" spans="1:7" ht="14.25" customHeight="1">
      <c r="A130" s="140">
        <v>124</v>
      </c>
      <c r="B130" s="191"/>
      <c r="C130" s="181"/>
      <c r="D130" s="162" t="s">
        <v>254</v>
      </c>
      <c r="E130" s="188" t="s">
        <v>287</v>
      </c>
      <c r="F130" s="52">
        <v>-156160</v>
      </c>
      <c r="G130" s="193"/>
    </row>
    <row r="131" spans="1:7" ht="15.75" customHeight="1">
      <c r="A131" s="137">
        <v>125</v>
      </c>
      <c r="B131" s="191"/>
      <c r="C131" s="181"/>
      <c r="D131" s="162" t="s">
        <v>254</v>
      </c>
      <c r="E131" s="188" t="s">
        <v>284</v>
      </c>
      <c r="F131" s="52"/>
      <c r="G131" s="193"/>
    </row>
    <row r="132" spans="1:7" ht="16.5" customHeight="1">
      <c r="A132" s="140">
        <v>126</v>
      </c>
      <c r="B132" s="191"/>
      <c r="C132" s="181"/>
      <c r="D132" s="162" t="s">
        <v>254</v>
      </c>
      <c r="E132" s="188" t="s">
        <v>285</v>
      </c>
      <c r="F132" s="52">
        <v>512660</v>
      </c>
      <c r="G132" s="193"/>
    </row>
    <row r="133" spans="1:7" ht="17.25" customHeight="1">
      <c r="A133" s="137">
        <v>127</v>
      </c>
      <c r="B133" s="191"/>
      <c r="C133" s="181"/>
      <c r="D133" s="162" t="s">
        <v>254</v>
      </c>
      <c r="E133" s="188" t="s">
        <v>290</v>
      </c>
      <c r="F133" s="52">
        <v>-356500</v>
      </c>
      <c r="G133" s="193"/>
    </row>
    <row r="134" spans="1:7" ht="17.25" customHeight="1">
      <c r="A134" s="140">
        <v>128</v>
      </c>
      <c r="B134" s="191"/>
      <c r="C134" s="445" t="s">
        <v>325</v>
      </c>
      <c r="D134" s="449"/>
      <c r="E134" s="450"/>
      <c r="F134" s="52"/>
      <c r="G134" s="143">
        <f>F138+F139+F141</f>
        <v>19761002</v>
      </c>
    </row>
    <row r="135" spans="1:7" ht="17.25" customHeight="1">
      <c r="A135" s="137">
        <v>129</v>
      </c>
      <c r="B135" s="191"/>
      <c r="C135" s="447"/>
      <c r="D135" s="448"/>
      <c r="E135" s="451"/>
      <c r="F135" s="52"/>
      <c r="G135" s="143">
        <f>F136</f>
        <v>-19761002</v>
      </c>
    </row>
    <row r="136" spans="1:7" ht="14.25" customHeight="1">
      <c r="A136" s="140">
        <v>130</v>
      </c>
      <c r="B136" s="191"/>
      <c r="C136" s="192"/>
      <c r="D136" s="162" t="s">
        <v>254</v>
      </c>
      <c r="E136" s="188" t="s">
        <v>287</v>
      </c>
      <c r="F136" s="52">
        <v>-19761002</v>
      </c>
      <c r="G136" s="143"/>
    </row>
    <row r="137" spans="1:7" ht="13.5" customHeight="1">
      <c r="A137" s="137">
        <v>131</v>
      </c>
      <c r="B137" s="191"/>
      <c r="C137" s="192"/>
      <c r="D137" s="162" t="s">
        <v>254</v>
      </c>
      <c r="E137" s="188" t="s">
        <v>284</v>
      </c>
      <c r="F137" s="52"/>
      <c r="G137" s="143"/>
    </row>
    <row r="138" spans="1:7" ht="13.5" customHeight="1">
      <c r="A138" s="140">
        <v>132</v>
      </c>
      <c r="B138" s="191"/>
      <c r="C138" s="181"/>
      <c r="D138" s="162" t="s">
        <v>254</v>
      </c>
      <c r="E138" s="188" t="s">
        <v>285</v>
      </c>
      <c r="F138" s="52">
        <v>18630989</v>
      </c>
      <c r="G138" s="143"/>
    </row>
    <row r="139" spans="1:7" ht="13.5" customHeight="1">
      <c r="A139" s="137">
        <v>133</v>
      </c>
      <c r="B139" s="191"/>
      <c r="C139" s="181"/>
      <c r="D139" s="195" t="s">
        <v>254</v>
      </c>
      <c r="E139" s="188" t="s">
        <v>269</v>
      </c>
      <c r="F139" s="52">
        <v>130013</v>
      </c>
      <c r="G139" s="143"/>
    </row>
    <row r="140" spans="1:7" ht="13.5" customHeight="1">
      <c r="A140" s="140">
        <v>134</v>
      </c>
      <c r="B140" s="191"/>
      <c r="C140" s="181"/>
      <c r="D140" s="195" t="s">
        <v>254</v>
      </c>
      <c r="E140" s="188" t="s">
        <v>273</v>
      </c>
      <c r="F140" s="52"/>
      <c r="G140" s="143"/>
    </row>
    <row r="141" spans="1:7" ht="13.5" customHeight="1">
      <c r="A141" s="137">
        <v>135</v>
      </c>
      <c r="B141" s="191"/>
      <c r="C141" s="181"/>
      <c r="D141" s="195" t="s">
        <v>254</v>
      </c>
      <c r="E141" s="188" t="s">
        <v>280</v>
      </c>
      <c r="F141" s="52">
        <v>1000000</v>
      </c>
      <c r="G141" s="143"/>
    </row>
    <row r="142" spans="1:10" ht="18" customHeight="1">
      <c r="A142" s="140">
        <v>136</v>
      </c>
      <c r="B142" s="172" t="s">
        <v>450</v>
      </c>
      <c r="C142" s="172"/>
      <c r="D142" s="172"/>
      <c r="E142" s="172"/>
      <c r="F142" s="172"/>
      <c r="G142" s="157">
        <f>G73+G81+G88+G94+G100</f>
        <v>64181902</v>
      </c>
      <c r="I142" s="230"/>
      <c r="J142" s="230"/>
    </row>
    <row r="143" spans="1:10" ht="18" customHeight="1">
      <c r="A143" s="137">
        <v>137</v>
      </c>
      <c r="B143" s="172" t="s">
        <v>337</v>
      </c>
      <c r="C143" s="172"/>
      <c r="D143" s="172"/>
      <c r="E143" s="172"/>
      <c r="F143" s="172"/>
      <c r="G143" s="157">
        <f>G142+G61</f>
        <v>290587750</v>
      </c>
      <c r="H143" s="147"/>
      <c r="I143" s="230"/>
      <c r="J143" s="230"/>
    </row>
    <row r="144" spans="1:10" ht="18" customHeight="1">
      <c r="A144" s="140">
        <v>138</v>
      </c>
      <c r="B144" s="436" t="s">
        <v>467</v>
      </c>
      <c r="C144" s="437"/>
      <c r="D144" s="437"/>
      <c r="E144" s="438"/>
      <c r="F144" s="196"/>
      <c r="G144" s="157">
        <f>G143+G10</f>
        <v>6590780202</v>
      </c>
      <c r="H144" s="197"/>
      <c r="I144" s="230"/>
      <c r="J144" s="230"/>
    </row>
    <row r="145" spans="1:7" ht="17.25" customHeight="1">
      <c r="A145" s="199"/>
      <c r="F145" s="200"/>
      <c r="G145" s="201"/>
    </row>
    <row r="146" spans="1:7" ht="17.25" customHeight="1">
      <c r="A146" s="199"/>
      <c r="F146" s="200"/>
      <c r="G146" s="201"/>
    </row>
    <row r="147" spans="1:7" ht="17.25" customHeight="1">
      <c r="A147" s="199"/>
      <c r="B147" s="202"/>
      <c r="F147" s="200"/>
      <c r="G147" s="201"/>
    </row>
    <row r="148" spans="1:7" ht="17.25" customHeight="1">
      <c r="A148" s="199"/>
      <c r="B148" s="202"/>
      <c r="F148" s="200"/>
      <c r="G148" s="201"/>
    </row>
    <row r="149" spans="1:7" ht="17.25" customHeight="1">
      <c r="A149" s="199"/>
      <c r="F149" s="200"/>
      <c r="G149" s="201"/>
    </row>
    <row r="150" spans="1:7" ht="30" customHeight="1">
      <c r="A150" s="199"/>
      <c r="B150" s="203"/>
      <c r="F150" s="200"/>
      <c r="G150" s="201"/>
    </row>
    <row r="151" spans="1:8" ht="22.5" customHeight="1">
      <c r="A151" s="199"/>
      <c r="F151" s="200"/>
      <c r="G151" s="201"/>
      <c r="H151" s="147"/>
    </row>
    <row r="152" spans="1:8" ht="24" customHeight="1">
      <c r="A152" s="199"/>
      <c r="F152" s="200"/>
      <c r="G152" s="201"/>
      <c r="H152" s="147"/>
    </row>
    <row r="153" spans="1:7" ht="21.75" customHeight="1">
      <c r="A153" s="199"/>
      <c r="F153" s="200"/>
      <c r="G153" s="201"/>
    </row>
    <row r="154" spans="1:7" ht="26.25" customHeight="1">
      <c r="A154" s="199"/>
      <c r="F154" s="200"/>
      <c r="G154" s="201"/>
    </row>
    <row r="155" ht="17.25" customHeight="1">
      <c r="B155" s="152"/>
    </row>
    <row r="156" ht="17.25" customHeight="1">
      <c r="B156" s="152"/>
    </row>
    <row r="157" spans="3:10" s="152" customFormat="1" ht="17.25" customHeight="1">
      <c r="C157" s="134"/>
      <c r="D157" s="134"/>
      <c r="E157" s="134"/>
      <c r="F157" s="136"/>
      <c r="G157" s="204"/>
      <c r="I157" s="228"/>
      <c r="J157" s="228"/>
    </row>
    <row r="158" spans="3:10" s="152" customFormat="1" ht="17.25" customHeight="1">
      <c r="C158" s="134"/>
      <c r="D158" s="134"/>
      <c r="E158" s="134"/>
      <c r="F158" s="136"/>
      <c r="G158" s="204"/>
      <c r="I158" s="228"/>
      <c r="J158" s="228"/>
    </row>
    <row r="159" spans="3:10" s="152" customFormat="1" ht="17.25" customHeight="1">
      <c r="C159" s="134"/>
      <c r="D159" s="134"/>
      <c r="E159" s="134"/>
      <c r="F159" s="136"/>
      <c r="G159" s="204"/>
      <c r="I159" s="228"/>
      <c r="J159" s="228"/>
    </row>
    <row r="160" spans="2:10" s="152" customFormat="1" ht="17.25" customHeight="1">
      <c r="B160" s="134"/>
      <c r="C160" s="134"/>
      <c r="D160" s="134"/>
      <c r="E160" s="134"/>
      <c r="F160" s="136"/>
      <c r="G160" s="204"/>
      <c r="I160" s="228"/>
      <c r="J160" s="228"/>
    </row>
    <row r="161" spans="2:10" s="152" customFormat="1" ht="17.25" customHeight="1">
      <c r="B161" s="134"/>
      <c r="C161" s="134"/>
      <c r="D161" s="134"/>
      <c r="E161" s="134"/>
      <c r="F161" s="136"/>
      <c r="G161" s="204"/>
      <c r="I161" s="228"/>
      <c r="J161" s="228"/>
    </row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spans="2:10" s="205" customFormat="1" ht="17.25" customHeight="1">
      <c r="B178" s="134"/>
      <c r="C178" s="134"/>
      <c r="D178" s="134"/>
      <c r="E178" s="134"/>
      <c r="F178" s="136"/>
      <c r="G178" s="204"/>
      <c r="I178" s="234"/>
      <c r="J178" s="234"/>
    </row>
    <row r="179" spans="2:10" s="205" customFormat="1" ht="17.25" customHeight="1">
      <c r="B179" s="134"/>
      <c r="C179" s="134"/>
      <c r="D179" s="134"/>
      <c r="E179" s="134"/>
      <c r="F179" s="136"/>
      <c r="G179" s="204"/>
      <c r="I179" s="234"/>
      <c r="J179" s="234"/>
    </row>
    <row r="180" spans="2:10" s="205" customFormat="1" ht="17.25" customHeight="1">
      <c r="B180" s="134"/>
      <c r="C180" s="134"/>
      <c r="D180" s="134"/>
      <c r="E180" s="134"/>
      <c r="F180" s="136"/>
      <c r="G180" s="204"/>
      <c r="I180" s="234"/>
      <c r="J180" s="234"/>
    </row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spans="2:10" s="205" customFormat="1" ht="17.25" customHeight="1">
      <c r="B190" s="134"/>
      <c r="C190" s="134"/>
      <c r="D190" s="134"/>
      <c r="E190" s="134"/>
      <c r="F190" s="136"/>
      <c r="G190" s="204"/>
      <c r="I190" s="234"/>
      <c r="J190" s="234"/>
    </row>
    <row r="191" spans="2:10" s="205" customFormat="1" ht="17.25" customHeight="1">
      <c r="B191" s="134"/>
      <c r="C191" s="134"/>
      <c r="D191" s="134"/>
      <c r="E191" s="134"/>
      <c r="F191" s="136"/>
      <c r="G191" s="204"/>
      <c r="I191" s="234"/>
      <c r="J191" s="234"/>
    </row>
  </sheetData>
  <sheetProtection/>
  <mergeCells count="81">
    <mergeCell ref="D13:E13"/>
    <mergeCell ref="D14:E14"/>
    <mergeCell ref="D15:E15"/>
    <mergeCell ref="A2:G2"/>
    <mergeCell ref="A3:G3"/>
    <mergeCell ref="B7:E7"/>
    <mergeCell ref="B10:E10"/>
    <mergeCell ref="C11:E11"/>
    <mergeCell ref="C12:E12"/>
    <mergeCell ref="D16:E16"/>
    <mergeCell ref="D17:E17"/>
    <mergeCell ref="D18:E18"/>
    <mergeCell ref="D19:E19"/>
    <mergeCell ref="D20:E20"/>
    <mergeCell ref="D21:E21"/>
    <mergeCell ref="D35:E35"/>
    <mergeCell ref="D23:E23"/>
    <mergeCell ref="D25:E25"/>
    <mergeCell ref="C22:E22"/>
    <mergeCell ref="D24:E24"/>
    <mergeCell ref="D26:E26"/>
    <mergeCell ref="C27:E27"/>
    <mergeCell ref="D28:E28"/>
    <mergeCell ref="C29:E29"/>
    <mergeCell ref="D30:E30"/>
    <mergeCell ref="D31:E31"/>
    <mergeCell ref="D32:E32"/>
    <mergeCell ref="D34:E34"/>
    <mergeCell ref="C33:E33"/>
    <mergeCell ref="C47:E47"/>
    <mergeCell ref="D36:E36"/>
    <mergeCell ref="D37:E37"/>
    <mergeCell ref="D38:E38"/>
    <mergeCell ref="D40:E40"/>
    <mergeCell ref="C39:E39"/>
    <mergeCell ref="D41:E41"/>
    <mergeCell ref="D48:E48"/>
    <mergeCell ref="D51:E51"/>
    <mergeCell ref="D52:E52"/>
    <mergeCell ref="D53:E53"/>
    <mergeCell ref="C49:E50"/>
    <mergeCell ref="D42:E42"/>
    <mergeCell ref="D44:E44"/>
    <mergeCell ref="D43:E43"/>
    <mergeCell ref="C45:E45"/>
    <mergeCell ref="D46:E46"/>
    <mergeCell ref="C80:E80"/>
    <mergeCell ref="D54:E54"/>
    <mergeCell ref="D55:E55"/>
    <mergeCell ref="D56:E56"/>
    <mergeCell ref="D58:E58"/>
    <mergeCell ref="D59:E59"/>
    <mergeCell ref="D100:E100"/>
    <mergeCell ref="D66:E66"/>
    <mergeCell ref="D69:E69"/>
    <mergeCell ref="D60:E60"/>
    <mergeCell ref="D62:E62"/>
    <mergeCell ref="D63:E63"/>
    <mergeCell ref="D64:E64"/>
    <mergeCell ref="D65:E65"/>
    <mergeCell ref="C72:E72"/>
    <mergeCell ref="D73:E73"/>
    <mergeCell ref="F49:F50"/>
    <mergeCell ref="D57:E57"/>
    <mergeCell ref="C61:E61"/>
    <mergeCell ref="D67:E67"/>
    <mergeCell ref="D68:E68"/>
    <mergeCell ref="D70:E70"/>
    <mergeCell ref="D81:E81"/>
    <mergeCell ref="C87:E87"/>
    <mergeCell ref="D88:E88"/>
    <mergeCell ref="C93:E93"/>
    <mergeCell ref="D94:E94"/>
    <mergeCell ref="C99:E99"/>
    <mergeCell ref="B144:E144"/>
    <mergeCell ref="C107:E108"/>
    <mergeCell ref="C109:E110"/>
    <mergeCell ref="C116:E117"/>
    <mergeCell ref="C122:E123"/>
    <mergeCell ref="C128:E129"/>
    <mergeCell ref="C134:E135"/>
  </mergeCells>
  <printOptions/>
  <pageMargins left="0.7086614173228347" right="0.7086614173228347" top="0.15748031496062992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8"/>
  <sheetViews>
    <sheetView view="pageBreakPreview" zoomScale="70" zoomScaleNormal="70" zoomScaleSheetLayoutView="70" zoomScalePageLayoutView="0" workbookViewId="0" topLeftCell="A1">
      <pane xSplit="2" ySplit="10" topLeftCell="O11" activePane="bottomRight" state="frozen"/>
      <selection pane="topLeft" activeCell="N2" sqref="N2"/>
      <selection pane="topRight" activeCell="N2" sqref="N2"/>
      <selection pane="bottomLeft" activeCell="N2" sqref="N2"/>
      <selection pane="bottomRight" activeCell="AD2" sqref="AD2"/>
    </sheetView>
  </sheetViews>
  <sheetFormatPr defaultColWidth="9.140625" defaultRowHeight="12.75"/>
  <cols>
    <col min="1" max="1" width="5.7109375" style="47" customWidth="1"/>
    <col min="2" max="2" width="39.00390625" style="47" customWidth="1"/>
    <col min="3" max="4" width="20.421875" style="47" customWidth="1"/>
    <col min="5" max="8" width="18.421875" style="47" customWidth="1"/>
    <col min="9" max="10" width="16.140625" style="47" customWidth="1"/>
    <col min="11" max="12" width="19.57421875" style="47" customWidth="1"/>
    <col min="13" max="13" width="17.28125" style="47" customWidth="1"/>
    <col min="14" max="14" width="15.421875" style="47" customWidth="1"/>
    <col min="15" max="15" width="15.7109375" style="47" customWidth="1"/>
    <col min="16" max="16" width="15.421875" style="47" customWidth="1"/>
    <col min="17" max="18" width="16.140625" style="47" customWidth="1"/>
    <col min="19" max="26" width="17.57421875" style="47" customWidth="1"/>
    <col min="27" max="27" width="16.421875" style="47" customWidth="1"/>
    <col min="28" max="28" width="16.8515625" style="47" customWidth="1"/>
    <col min="29" max="29" width="17.8515625" style="47" customWidth="1"/>
    <col min="30" max="30" width="18.00390625" style="47" customWidth="1"/>
    <col min="31" max="33" width="9.140625" style="47" customWidth="1"/>
    <col min="34" max="34" width="14.140625" style="47" customWidth="1"/>
    <col min="35" max="16384" width="9.140625" style="47" customWidth="1"/>
  </cols>
  <sheetData>
    <row r="2" spans="2:30" ht="15.75">
      <c r="B2" s="88"/>
      <c r="C2" s="88"/>
      <c r="D2" s="88"/>
      <c r="E2" s="88"/>
      <c r="F2" s="88"/>
      <c r="G2" s="88"/>
      <c r="H2" s="88"/>
      <c r="I2" s="88"/>
      <c r="J2" s="88"/>
      <c r="K2" s="88"/>
      <c r="P2" s="346" t="s">
        <v>559</v>
      </c>
      <c r="AD2" s="346" t="s">
        <v>559</v>
      </c>
    </row>
    <row r="3" spans="3:30" ht="21" customHeight="1">
      <c r="C3" s="360" t="s">
        <v>554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 t="s">
        <v>553</v>
      </c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</row>
    <row r="4" spans="2:30" ht="15.75"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36"/>
      <c r="M4" s="236"/>
      <c r="P4" s="88" t="s">
        <v>169</v>
      </c>
      <c r="AD4" s="88" t="s">
        <v>169</v>
      </c>
    </row>
    <row r="5" spans="2:13" ht="15.75">
      <c r="B5" s="302"/>
      <c r="C5" s="302"/>
      <c r="D5" s="302"/>
      <c r="E5" s="302"/>
      <c r="F5" s="302"/>
      <c r="G5" s="302"/>
      <c r="H5" s="302"/>
      <c r="I5" s="302"/>
      <c r="J5" s="302"/>
      <c r="K5" s="290"/>
      <c r="L5" s="236"/>
      <c r="M5" s="236"/>
    </row>
    <row r="6" spans="1:30" ht="15.75">
      <c r="A6" s="90"/>
      <c r="B6" s="295" t="s">
        <v>0</v>
      </c>
      <c r="C6" s="295" t="s">
        <v>1</v>
      </c>
      <c r="D6" s="295" t="s">
        <v>2</v>
      </c>
      <c r="E6" s="295" t="s">
        <v>3</v>
      </c>
      <c r="F6" s="295" t="s">
        <v>4</v>
      </c>
      <c r="G6" s="295" t="s">
        <v>5</v>
      </c>
      <c r="H6" s="295" t="s">
        <v>76</v>
      </c>
      <c r="I6" s="295" t="s">
        <v>6</v>
      </c>
      <c r="J6" s="295" t="s">
        <v>7</v>
      </c>
      <c r="K6" s="295" t="s">
        <v>37</v>
      </c>
      <c r="L6" s="295" t="s">
        <v>8</v>
      </c>
      <c r="M6" s="295" t="s">
        <v>85</v>
      </c>
      <c r="N6" s="295" t="s">
        <v>552</v>
      </c>
      <c r="O6" s="295" t="s">
        <v>9</v>
      </c>
      <c r="P6" s="295" t="s">
        <v>86</v>
      </c>
      <c r="Q6" s="295" t="s">
        <v>1</v>
      </c>
      <c r="R6" s="295" t="s">
        <v>2</v>
      </c>
      <c r="S6" s="295" t="s">
        <v>3</v>
      </c>
      <c r="T6" s="295" t="s">
        <v>4</v>
      </c>
      <c r="U6" s="295" t="s">
        <v>5</v>
      </c>
      <c r="V6" s="295" t="s">
        <v>76</v>
      </c>
      <c r="W6" s="295" t="s">
        <v>6</v>
      </c>
      <c r="X6" s="295" t="s">
        <v>7</v>
      </c>
      <c r="Y6" s="295" t="s">
        <v>37</v>
      </c>
      <c r="Z6" s="295" t="s">
        <v>8</v>
      </c>
      <c r="AA6" s="295" t="s">
        <v>85</v>
      </c>
      <c r="AB6" s="295" t="s">
        <v>552</v>
      </c>
      <c r="AC6" s="295" t="s">
        <v>9</v>
      </c>
      <c r="AD6" s="295" t="s">
        <v>86</v>
      </c>
    </row>
    <row r="7" spans="1:30" ht="24.75" customHeight="1">
      <c r="A7" s="355" t="s">
        <v>10</v>
      </c>
      <c r="B7" s="356" t="s">
        <v>11</v>
      </c>
      <c r="C7" s="354" t="s">
        <v>35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61" t="s">
        <v>51</v>
      </c>
      <c r="R7" s="361"/>
      <c r="S7" s="354" t="s">
        <v>36</v>
      </c>
      <c r="T7" s="354"/>
      <c r="U7" s="354"/>
      <c r="V7" s="354"/>
      <c r="W7" s="354"/>
      <c r="X7" s="354"/>
      <c r="Y7" s="354"/>
      <c r="Z7" s="354"/>
      <c r="AA7" s="361" t="s">
        <v>65</v>
      </c>
      <c r="AB7" s="361"/>
      <c r="AC7" s="354" t="s">
        <v>39</v>
      </c>
      <c r="AD7" s="354"/>
    </row>
    <row r="8" spans="1:30" ht="36.75" customHeight="1">
      <c r="A8" s="355"/>
      <c r="B8" s="356"/>
      <c r="C8" s="354" t="s">
        <v>188</v>
      </c>
      <c r="D8" s="354"/>
      <c r="E8" s="354" t="s">
        <v>189</v>
      </c>
      <c r="F8" s="354"/>
      <c r="G8" s="354" t="s">
        <v>190</v>
      </c>
      <c r="H8" s="354"/>
      <c r="I8" s="354" t="s">
        <v>338</v>
      </c>
      <c r="J8" s="354"/>
      <c r="K8" s="354" t="s">
        <v>248</v>
      </c>
      <c r="L8" s="354"/>
      <c r="M8" s="354" t="s">
        <v>339</v>
      </c>
      <c r="N8" s="354"/>
      <c r="O8" s="354" t="s">
        <v>340</v>
      </c>
      <c r="P8" s="354"/>
      <c r="Q8" s="361"/>
      <c r="R8" s="361"/>
      <c r="S8" s="354" t="s">
        <v>191</v>
      </c>
      <c r="T8" s="354"/>
      <c r="U8" s="354" t="s">
        <v>341</v>
      </c>
      <c r="V8" s="354"/>
      <c r="W8" s="354" t="s">
        <v>342</v>
      </c>
      <c r="X8" s="354"/>
      <c r="Y8" s="354" t="s">
        <v>343</v>
      </c>
      <c r="Z8" s="354"/>
      <c r="AA8" s="361"/>
      <c r="AB8" s="361"/>
      <c r="AC8" s="354"/>
      <c r="AD8" s="354"/>
    </row>
    <row r="9" spans="1:30" ht="49.5" customHeight="1">
      <c r="A9" s="355"/>
      <c r="B9" s="356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 t="s">
        <v>344</v>
      </c>
      <c r="P9" s="354"/>
      <c r="Q9" s="361"/>
      <c r="R9" s="361"/>
      <c r="S9" s="354"/>
      <c r="T9" s="354"/>
      <c r="U9" s="354" t="s">
        <v>345</v>
      </c>
      <c r="V9" s="354"/>
      <c r="W9" s="354"/>
      <c r="X9" s="354"/>
      <c r="Y9" s="354"/>
      <c r="Z9" s="354"/>
      <c r="AA9" s="361"/>
      <c r="AB9" s="361"/>
      <c r="AC9" s="354"/>
      <c r="AD9" s="354"/>
    </row>
    <row r="10" spans="1:30" ht="78.75" customHeight="1">
      <c r="A10" s="355"/>
      <c r="B10" s="356"/>
      <c r="C10" s="113" t="s">
        <v>128</v>
      </c>
      <c r="D10" s="113" t="s">
        <v>139</v>
      </c>
      <c r="E10" s="113" t="s">
        <v>128</v>
      </c>
      <c r="F10" s="113" t="s">
        <v>139</v>
      </c>
      <c r="G10" s="113" t="s">
        <v>128</v>
      </c>
      <c r="H10" s="113" t="s">
        <v>139</v>
      </c>
      <c r="I10" s="113" t="s">
        <v>128</v>
      </c>
      <c r="J10" s="113" t="s">
        <v>139</v>
      </c>
      <c r="K10" s="113" t="s">
        <v>128</v>
      </c>
      <c r="L10" s="113" t="s">
        <v>139</v>
      </c>
      <c r="M10" s="113" t="s">
        <v>128</v>
      </c>
      <c r="N10" s="113" t="s">
        <v>139</v>
      </c>
      <c r="O10" s="113" t="s">
        <v>128</v>
      </c>
      <c r="P10" s="113" t="s">
        <v>139</v>
      </c>
      <c r="Q10" s="114" t="s">
        <v>128</v>
      </c>
      <c r="R10" s="114" t="s">
        <v>139</v>
      </c>
      <c r="S10" s="113" t="s">
        <v>128</v>
      </c>
      <c r="T10" s="113" t="s">
        <v>139</v>
      </c>
      <c r="U10" s="113" t="s">
        <v>128</v>
      </c>
      <c r="V10" s="113" t="s">
        <v>139</v>
      </c>
      <c r="W10" s="113" t="s">
        <v>128</v>
      </c>
      <c r="X10" s="113" t="s">
        <v>139</v>
      </c>
      <c r="Y10" s="113" t="s">
        <v>128</v>
      </c>
      <c r="Z10" s="113" t="s">
        <v>139</v>
      </c>
      <c r="AA10" s="114" t="s">
        <v>128</v>
      </c>
      <c r="AB10" s="114" t="s">
        <v>139</v>
      </c>
      <c r="AC10" s="113" t="s">
        <v>128</v>
      </c>
      <c r="AD10" s="113" t="s">
        <v>139</v>
      </c>
    </row>
    <row r="11" spans="1:30" ht="72" customHeight="1">
      <c r="A11" s="209" t="s">
        <v>15</v>
      </c>
      <c r="B11" s="31" t="s">
        <v>162</v>
      </c>
      <c r="C11" s="48">
        <v>403296249</v>
      </c>
      <c r="D11" s="48">
        <v>532922718</v>
      </c>
      <c r="E11" s="48">
        <v>73970000</v>
      </c>
      <c r="F11" s="48">
        <v>84481446</v>
      </c>
      <c r="G11" s="48">
        <v>194161000</v>
      </c>
      <c r="H11" s="48">
        <v>233057027</v>
      </c>
      <c r="I11" s="48">
        <v>0</v>
      </c>
      <c r="J11" s="48">
        <v>0</v>
      </c>
      <c r="K11" s="48">
        <v>3500000</v>
      </c>
      <c r="L11" s="48">
        <v>9555648</v>
      </c>
      <c r="M11" s="48">
        <v>0</v>
      </c>
      <c r="N11" s="48">
        <v>0</v>
      </c>
      <c r="O11" s="48">
        <v>0</v>
      </c>
      <c r="P11" s="48">
        <v>0</v>
      </c>
      <c r="Q11" s="296">
        <f aca="true" t="shared" si="0" ref="Q11:R14">C11+E11+G11+I11+K11+M11+O11</f>
        <v>674927249</v>
      </c>
      <c r="R11" s="296">
        <f t="shared" si="0"/>
        <v>860016839</v>
      </c>
      <c r="S11" s="48">
        <v>0</v>
      </c>
      <c r="T11" s="48">
        <v>23591588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296">
        <f aca="true" t="shared" si="1" ref="AA11:AB14">S11+U11+Y11</f>
        <v>0</v>
      </c>
      <c r="AB11" s="296">
        <f t="shared" si="1"/>
        <v>23591588</v>
      </c>
      <c r="AC11" s="48">
        <f aca="true" t="shared" si="2" ref="AC11:AD14">Q11+AA11</f>
        <v>674927249</v>
      </c>
      <c r="AD11" s="48">
        <f t="shared" si="2"/>
        <v>883608427</v>
      </c>
    </row>
    <row r="12" spans="1:30" ht="44.25" customHeight="1">
      <c r="A12" s="209" t="s">
        <v>21</v>
      </c>
      <c r="B12" s="31" t="s">
        <v>24</v>
      </c>
      <c r="C12" s="48">
        <v>60840000</v>
      </c>
      <c r="D12" s="48">
        <v>111271111</v>
      </c>
      <c r="E12" s="48">
        <v>10599125</v>
      </c>
      <c r="F12" s="48">
        <v>14771977</v>
      </c>
      <c r="G12" s="48">
        <v>50677000</v>
      </c>
      <c r="H12" s="48">
        <v>67076393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296">
        <f t="shared" si="0"/>
        <v>122116125</v>
      </c>
      <c r="R12" s="296">
        <f t="shared" si="0"/>
        <v>193119481</v>
      </c>
      <c r="S12" s="48">
        <v>0</v>
      </c>
      <c r="T12" s="48">
        <v>1861657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296">
        <f t="shared" si="1"/>
        <v>0</v>
      </c>
      <c r="AB12" s="296">
        <f t="shared" si="1"/>
        <v>1861657</v>
      </c>
      <c r="AC12" s="48">
        <f t="shared" si="2"/>
        <v>122116125</v>
      </c>
      <c r="AD12" s="48">
        <f t="shared" si="2"/>
        <v>194981138</v>
      </c>
    </row>
    <row r="13" spans="1:30" ht="48" customHeight="1">
      <c r="A13" s="209" t="s">
        <v>22</v>
      </c>
      <c r="B13" s="31" t="s">
        <v>28</v>
      </c>
      <c r="C13" s="48">
        <v>27515000</v>
      </c>
      <c r="D13" s="48">
        <v>35007128</v>
      </c>
      <c r="E13" s="48">
        <v>4822000</v>
      </c>
      <c r="F13" s="48">
        <v>5346359</v>
      </c>
      <c r="G13" s="48">
        <v>7758000</v>
      </c>
      <c r="H13" s="48">
        <v>8079084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296">
        <f t="shared" si="0"/>
        <v>40095000</v>
      </c>
      <c r="R13" s="296">
        <f t="shared" si="0"/>
        <v>48432571</v>
      </c>
      <c r="S13" s="48">
        <v>0</v>
      </c>
      <c r="T13" s="48">
        <v>2184650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296">
        <f t="shared" si="1"/>
        <v>0</v>
      </c>
      <c r="AB13" s="296">
        <f t="shared" si="1"/>
        <v>2184650</v>
      </c>
      <c r="AC13" s="48">
        <f t="shared" si="2"/>
        <v>40095000</v>
      </c>
      <c r="AD13" s="48">
        <f t="shared" si="2"/>
        <v>50617221</v>
      </c>
    </row>
    <row r="14" spans="1:30" ht="40.5" customHeight="1">
      <c r="A14" s="209" t="s">
        <v>47</v>
      </c>
      <c r="B14" s="31" t="s">
        <v>26</v>
      </c>
      <c r="C14" s="48">
        <v>14734000</v>
      </c>
      <c r="D14" s="48">
        <v>18585815</v>
      </c>
      <c r="E14" s="48">
        <v>2579000</v>
      </c>
      <c r="F14" s="48">
        <v>3038515</v>
      </c>
      <c r="G14" s="48">
        <v>6007000</v>
      </c>
      <c r="H14" s="48">
        <v>10021477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296">
        <f t="shared" si="0"/>
        <v>23320000</v>
      </c>
      <c r="R14" s="296">
        <f t="shared" si="0"/>
        <v>31645807</v>
      </c>
      <c r="S14" s="48">
        <v>0</v>
      </c>
      <c r="T14" s="48">
        <v>325100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296">
        <f t="shared" si="1"/>
        <v>0</v>
      </c>
      <c r="AB14" s="296">
        <f t="shared" si="1"/>
        <v>325100</v>
      </c>
      <c r="AC14" s="48">
        <f t="shared" si="2"/>
        <v>23320000</v>
      </c>
      <c r="AD14" s="48">
        <f t="shared" si="2"/>
        <v>31970907</v>
      </c>
    </row>
    <row r="15" spans="1:30" ht="46.5" customHeight="1">
      <c r="A15" s="209" t="s">
        <v>49</v>
      </c>
      <c r="B15" s="211" t="s">
        <v>247</v>
      </c>
      <c r="C15" s="50">
        <f>SUM(C11:C14)</f>
        <v>506385249</v>
      </c>
      <c r="D15" s="50">
        <f>SUM(D11:D14)</f>
        <v>697786772</v>
      </c>
      <c r="E15" s="50">
        <f aca="true" t="shared" si="3" ref="E15:S15">SUM(E11:E14)</f>
        <v>91970125</v>
      </c>
      <c r="F15" s="50">
        <f t="shared" si="3"/>
        <v>107638297</v>
      </c>
      <c r="G15" s="50">
        <f t="shared" si="3"/>
        <v>258603000</v>
      </c>
      <c r="H15" s="50">
        <f t="shared" si="3"/>
        <v>318233981</v>
      </c>
      <c r="I15" s="50">
        <f t="shared" si="3"/>
        <v>0</v>
      </c>
      <c r="J15" s="50">
        <f t="shared" si="3"/>
        <v>0</v>
      </c>
      <c r="K15" s="50">
        <f t="shared" si="3"/>
        <v>3500000</v>
      </c>
      <c r="L15" s="50">
        <f t="shared" si="3"/>
        <v>9555648</v>
      </c>
      <c r="M15" s="50">
        <f t="shared" si="3"/>
        <v>0</v>
      </c>
      <c r="N15" s="50">
        <f t="shared" si="3"/>
        <v>0</v>
      </c>
      <c r="O15" s="50">
        <f t="shared" si="3"/>
        <v>0</v>
      </c>
      <c r="P15" s="50">
        <f t="shared" si="3"/>
        <v>0</v>
      </c>
      <c r="Q15" s="297">
        <f>SUM(Q11:Q14)</f>
        <v>860458374</v>
      </c>
      <c r="R15" s="297">
        <f>SUM(R11:R14)</f>
        <v>1133214698</v>
      </c>
      <c r="S15" s="50">
        <f t="shared" si="3"/>
        <v>0</v>
      </c>
      <c r="T15" s="50">
        <f>SUM(T11:T14)</f>
        <v>27962995</v>
      </c>
      <c r="U15" s="50">
        <f aca="true" t="shared" si="4" ref="U15:AD15">SUM(U11:U14)</f>
        <v>0</v>
      </c>
      <c r="V15" s="50">
        <f t="shared" si="4"/>
        <v>0</v>
      </c>
      <c r="W15" s="50">
        <f>SUM(W11:W14)</f>
        <v>0</v>
      </c>
      <c r="X15" s="50">
        <f>SUM(X11:X14)</f>
        <v>0</v>
      </c>
      <c r="Y15" s="50">
        <f t="shared" si="4"/>
        <v>0</v>
      </c>
      <c r="Z15" s="50">
        <f t="shared" si="4"/>
        <v>0</v>
      </c>
      <c r="AA15" s="297">
        <f t="shared" si="4"/>
        <v>0</v>
      </c>
      <c r="AB15" s="297">
        <f t="shared" si="4"/>
        <v>27962995</v>
      </c>
      <c r="AC15" s="50">
        <f t="shared" si="4"/>
        <v>860458374</v>
      </c>
      <c r="AD15" s="50">
        <f t="shared" si="4"/>
        <v>1161177693</v>
      </c>
    </row>
    <row r="16" spans="1:30" ht="51" customHeight="1">
      <c r="A16" s="209" t="s">
        <v>44</v>
      </c>
      <c r="B16" s="31" t="s">
        <v>30</v>
      </c>
      <c r="C16" s="48">
        <v>292700000</v>
      </c>
      <c r="D16" s="48">
        <v>255383010</v>
      </c>
      <c r="E16" s="48">
        <v>58314000</v>
      </c>
      <c r="F16" s="48">
        <v>55184208</v>
      </c>
      <c r="G16" s="48">
        <v>205628000</v>
      </c>
      <c r="H16" s="48">
        <v>211220188</v>
      </c>
      <c r="I16" s="48">
        <v>0</v>
      </c>
      <c r="J16" s="48">
        <v>0</v>
      </c>
      <c r="K16" s="48">
        <v>0</v>
      </c>
      <c r="L16" s="48">
        <v>556517</v>
      </c>
      <c r="M16" s="48">
        <v>0</v>
      </c>
      <c r="N16" s="48">
        <v>0</v>
      </c>
      <c r="O16" s="48">
        <v>0</v>
      </c>
      <c r="P16" s="48">
        <v>0</v>
      </c>
      <c r="Q16" s="296">
        <f>C16+E16+G16+I16+K16+M16+O16</f>
        <v>556642000</v>
      </c>
      <c r="R16" s="296">
        <f>D16+F16+H16+J16+L16+N16+P16</f>
        <v>522343923</v>
      </c>
      <c r="S16" s="48"/>
      <c r="T16" s="48">
        <v>3805297</v>
      </c>
      <c r="U16" s="48">
        <v>0</v>
      </c>
      <c r="V16" s="48">
        <v>3000000</v>
      </c>
      <c r="W16" s="48">
        <v>0</v>
      </c>
      <c r="X16" s="48">
        <v>0</v>
      </c>
      <c r="Y16" s="48">
        <v>0</v>
      </c>
      <c r="Z16" s="48">
        <v>0</v>
      </c>
      <c r="AA16" s="296">
        <f>S16+U16+Y16</f>
        <v>0</v>
      </c>
      <c r="AB16" s="296">
        <f>T16+V16+Z16</f>
        <v>6805297</v>
      </c>
      <c r="AC16" s="48">
        <f>Q16+AA16</f>
        <v>556642000</v>
      </c>
      <c r="AD16" s="48">
        <f>R16+AB16</f>
        <v>529149220</v>
      </c>
    </row>
    <row r="17" spans="1:30" ht="36" customHeight="1">
      <c r="A17" s="209" t="s">
        <v>23</v>
      </c>
      <c r="B17" s="31" t="s">
        <v>346</v>
      </c>
      <c r="C17" s="48">
        <v>231541000</v>
      </c>
      <c r="D17" s="48">
        <v>268711761</v>
      </c>
      <c r="E17" s="48">
        <v>27056000</v>
      </c>
      <c r="F17" s="48">
        <v>31853811</v>
      </c>
      <c r="G17" s="48">
        <v>346088680</v>
      </c>
      <c r="H17" s="48">
        <v>563797929</v>
      </c>
      <c r="I17" s="212">
        <v>115700000</v>
      </c>
      <c r="J17" s="212">
        <v>86860000</v>
      </c>
      <c r="K17" s="298">
        <v>1014637642</v>
      </c>
      <c r="L17" s="298">
        <v>1101941891</v>
      </c>
      <c r="M17" s="298">
        <f>5!E34</f>
        <v>48539585</v>
      </c>
      <c r="N17" s="298">
        <f>5!F34</f>
        <v>398458586</v>
      </c>
      <c r="O17" s="298">
        <f>53889082</f>
        <v>53889082</v>
      </c>
      <c r="P17" s="298">
        <f>53889082+283392846</f>
        <v>337281928</v>
      </c>
      <c r="Q17" s="296">
        <f>C17+E17+G17+I17+K17+M17+O17</f>
        <v>1837451989</v>
      </c>
      <c r="R17" s="296">
        <f>D17+F17+H17+J17+L17+N17+P17</f>
        <v>2788905906</v>
      </c>
      <c r="S17" s="213">
        <v>104777000</v>
      </c>
      <c r="T17" s="213">
        <f>1126227945+432069562</f>
        <v>1558297507</v>
      </c>
      <c r="U17" s="48">
        <v>17200000</v>
      </c>
      <c r="V17" s="48">
        <v>49883618</v>
      </c>
      <c r="W17" s="48">
        <f>5!E69</f>
        <v>1496973084</v>
      </c>
      <c r="X17" s="48">
        <f>5!F69</f>
        <v>475588258</v>
      </c>
      <c r="Y17" s="298">
        <v>27778000</v>
      </c>
      <c r="Z17" s="212">
        <v>27778000</v>
      </c>
      <c r="AA17" s="296">
        <f>S17+U17+W17+Y17</f>
        <v>1646728084</v>
      </c>
      <c r="AB17" s="296">
        <f>T17+V17+X17+Z17</f>
        <v>2111547383</v>
      </c>
      <c r="AC17" s="48">
        <f>Q17+AA17</f>
        <v>3484180073</v>
      </c>
      <c r="AD17" s="48">
        <f>R17+AB17</f>
        <v>4900453289</v>
      </c>
    </row>
    <row r="18" spans="1:37" ht="46.5" customHeight="1">
      <c r="A18" s="209" t="s">
        <v>25</v>
      </c>
      <c r="B18" s="211" t="s">
        <v>34</v>
      </c>
      <c r="C18" s="50">
        <f aca="true" t="shared" si="5" ref="C18:AD18">SUM(C15:C17)</f>
        <v>1030626249</v>
      </c>
      <c r="D18" s="50">
        <f t="shared" si="5"/>
        <v>1221881543</v>
      </c>
      <c r="E18" s="50">
        <f t="shared" si="5"/>
        <v>177340125</v>
      </c>
      <c r="F18" s="50">
        <f t="shared" si="5"/>
        <v>194676316</v>
      </c>
      <c r="G18" s="50">
        <f t="shared" si="5"/>
        <v>810319680</v>
      </c>
      <c r="H18" s="50">
        <f t="shared" si="5"/>
        <v>1093252098</v>
      </c>
      <c r="I18" s="50">
        <f t="shared" si="5"/>
        <v>115700000</v>
      </c>
      <c r="J18" s="50">
        <f t="shared" si="5"/>
        <v>86860000</v>
      </c>
      <c r="K18" s="50">
        <f t="shared" si="5"/>
        <v>1018137642</v>
      </c>
      <c r="L18" s="50">
        <f t="shared" si="5"/>
        <v>1112054056</v>
      </c>
      <c r="M18" s="50">
        <f t="shared" si="5"/>
        <v>48539585</v>
      </c>
      <c r="N18" s="50">
        <f t="shared" si="5"/>
        <v>398458586</v>
      </c>
      <c r="O18" s="50">
        <f t="shared" si="5"/>
        <v>53889082</v>
      </c>
      <c r="P18" s="50">
        <f t="shared" si="5"/>
        <v>337281928</v>
      </c>
      <c r="Q18" s="297">
        <f t="shared" si="5"/>
        <v>3254552363</v>
      </c>
      <c r="R18" s="297">
        <f t="shared" si="5"/>
        <v>4444464527</v>
      </c>
      <c r="S18" s="50">
        <f t="shared" si="5"/>
        <v>104777000</v>
      </c>
      <c r="T18" s="50">
        <f t="shared" si="5"/>
        <v>1590065799</v>
      </c>
      <c r="U18" s="50">
        <f t="shared" si="5"/>
        <v>17200000</v>
      </c>
      <c r="V18" s="50">
        <f t="shared" si="5"/>
        <v>52883618</v>
      </c>
      <c r="W18" s="50">
        <f>SUM(W15:W17)</f>
        <v>1496973084</v>
      </c>
      <c r="X18" s="50">
        <f>SUM(X15:X17)</f>
        <v>475588258</v>
      </c>
      <c r="Y18" s="50">
        <f t="shared" si="5"/>
        <v>27778000</v>
      </c>
      <c r="Z18" s="50">
        <f t="shared" si="5"/>
        <v>27778000</v>
      </c>
      <c r="AA18" s="297">
        <f t="shared" si="5"/>
        <v>1646728084</v>
      </c>
      <c r="AB18" s="297">
        <f t="shared" si="5"/>
        <v>2146315675</v>
      </c>
      <c r="AC18" s="50">
        <f t="shared" si="5"/>
        <v>4901280447</v>
      </c>
      <c r="AD18" s="50">
        <f t="shared" si="5"/>
        <v>6590780202</v>
      </c>
      <c r="AG18" s="104"/>
      <c r="AH18" s="104"/>
      <c r="AI18" s="104"/>
      <c r="AJ18" s="104"/>
      <c r="AK18" s="104"/>
    </row>
  </sheetData>
  <sheetProtection/>
  <mergeCells count="21">
    <mergeCell ref="S8:T9"/>
    <mergeCell ref="M8:N9"/>
    <mergeCell ref="Q3:AD3"/>
    <mergeCell ref="C3:P3"/>
    <mergeCell ref="A7:A10"/>
    <mergeCell ref="B7:B10"/>
    <mergeCell ref="C7:P7"/>
    <mergeCell ref="Q7:R9"/>
    <mergeCell ref="S7:Z7"/>
    <mergeCell ref="AA7:AB9"/>
    <mergeCell ref="O8:P8"/>
    <mergeCell ref="AC7:AD9"/>
    <mergeCell ref="O9:P9"/>
    <mergeCell ref="U8:V9"/>
    <mergeCell ref="W8:X9"/>
    <mergeCell ref="Y8:Z9"/>
    <mergeCell ref="C8:D9"/>
    <mergeCell ref="E8:F9"/>
    <mergeCell ref="G8:H9"/>
    <mergeCell ref="I8:J9"/>
    <mergeCell ref="K8:L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0" r:id="rId1"/>
  <colBreaks count="1" manualBreakCount="1">
    <brk id="16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="80" zoomScaleNormal="80" zoomScalePageLayoutView="0" workbookViewId="0" topLeftCell="A1">
      <selection activeCell="E1" sqref="E1"/>
    </sheetView>
  </sheetViews>
  <sheetFormatPr defaultColWidth="9.140625" defaultRowHeight="12.75"/>
  <cols>
    <col min="1" max="1" width="3.8515625" style="47" bestFit="1" customWidth="1"/>
    <col min="2" max="2" width="34.00390625" style="56" bestFit="1" customWidth="1"/>
    <col min="3" max="3" width="19.57421875" style="56" bestFit="1" customWidth="1"/>
    <col min="4" max="4" width="37.00390625" style="56" customWidth="1"/>
    <col min="5" max="5" width="20.57421875" style="56" customWidth="1"/>
    <col min="6" max="6" width="9.140625" style="56" customWidth="1"/>
    <col min="7" max="7" width="18.57421875" style="56" bestFit="1" customWidth="1"/>
    <col min="8" max="8" width="20.57421875" style="56" customWidth="1"/>
    <col min="9" max="9" width="15.57421875" style="56" bestFit="1" customWidth="1"/>
    <col min="10" max="16384" width="9.140625" style="56" customWidth="1"/>
  </cols>
  <sheetData>
    <row r="1" spans="1:5" ht="15.75">
      <c r="A1" s="89"/>
      <c r="C1" s="348"/>
      <c r="D1" s="348"/>
      <c r="E1" s="346" t="s">
        <v>560</v>
      </c>
    </row>
    <row r="2" spans="1:5" ht="15.75">
      <c r="A2" s="89"/>
      <c r="B2" s="47"/>
      <c r="C2" s="47"/>
      <c r="D2" s="47"/>
      <c r="E2" s="47"/>
    </row>
    <row r="3" spans="1:5" ht="15.75">
      <c r="A3" s="89"/>
      <c r="B3" s="47"/>
      <c r="C3" s="47"/>
      <c r="D3" s="47"/>
      <c r="E3" s="47"/>
    </row>
    <row r="4" spans="1:5" ht="42.75" customHeight="1">
      <c r="A4" s="89"/>
      <c r="B4" s="377" t="s">
        <v>493</v>
      </c>
      <c r="C4" s="377"/>
      <c r="D4" s="377"/>
      <c r="E4" s="377"/>
    </row>
    <row r="5" spans="1:5" ht="15.75">
      <c r="A5" s="89"/>
      <c r="B5" s="47"/>
      <c r="C5" s="47"/>
      <c r="D5" s="47"/>
      <c r="E5" s="2" t="s">
        <v>169</v>
      </c>
    </row>
    <row r="6" spans="1:5" ht="16.5" thickBot="1">
      <c r="A6" s="90"/>
      <c r="B6" s="91" t="s">
        <v>0</v>
      </c>
      <c r="C6" s="92" t="s">
        <v>1</v>
      </c>
      <c r="D6" s="92" t="s">
        <v>2</v>
      </c>
      <c r="E6" s="92" t="s">
        <v>3</v>
      </c>
    </row>
    <row r="7" spans="1:5" ht="23.25" customHeight="1">
      <c r="A7" s="93" t="s">
        <v>10</v>
      </c>
      <c r="B7" s="378" t="s">
        <v>222</v>
      </c>
      <c r="C7" s="379"/>
      <c r="D7" s="379"/>
      <c r="E7" s="380"/>
    </row>
    <row r="8" spans="1:5" ht="15.75">
      <c r="A8" s="93" t="s">
        <v>15</v>
      </c>
      <c r="B8" s="374" t="s">
        <v>12</v>
      </c>
      <c r="C8" s="375"/>
      <c r="D8" s="375" t="s">
        <v>35</v>
      </c>
      <c r="E8" s="376"/>
    </row>
    <row r="9" spans="1:5" ht="25.5" customHeight="1">
      <c r="A9" s="93" t="s">
        <v>21</v>
      </c>
      <c r="B9" s="37" t="s">
        <v>46</v>
      </c>
      <c r="C9" s="35" t="s">
        <v>160</v>
      </c>
      <c r="D9" s="35" t="s">
        <v>46</v>
      </c>
      <c r="E9" s="36" t="s">
        <v>160</v>
      </c>
    </row>
    <row r="10" spans="1:5" ht="25.5" customHeight="1">
      <c r="A10" s="93" t="s">
        <v>22</v>
      </c>
      <c r="B10" s="105" t="s">
        <v>192</v>
      </c>
      <c r="C10" s="106">
        <f>1!D18</f>
        <v>1516377402</v>
      </c>
      <c r="D10" s="40" t="s">
        <v>40</v>
      </c>
      <c r="E10" s="23">
        <f>2!D18</f>
        <v>1221881543</v>
      </c>
    </row>
    <row r="11" spans="1:5" ht="25.5" customHeight="1">
      <c r="A11" s="93" t="s">
        <v>47</v>
      </c>
      <c r="B11" s="105" t="s">
        <v>17</v>
      </c>
      <c r="C11" s="106">
        <f>1!F18</f>
        <v>580041000</v>
      </c>
      <c r="D11" s="40" t="s">
        <v>48</v>
      </c>
      <c r="E11" s="23">
        <f>2!F18</f>
        <v>194676316</v>
      </c>
    </row>
    <row r="12" spans="1:5" ht="24" customHeight="1">
      <c r="A12" s="93" t="s">
        <v>49</v>
      </c>
      <c r="B12" s="39" t="s">
        <v>16</v>
      </c>
      <c r="C12" s="6">
        <f>1!H18</f>
        <v>520215771</v>
      </c>
      <c r="D12" s="40" t="s">
        <v>41</v>
      </c>
      <c r="E12" s="23">
        <f>2!H18</f>
        <v>1093252098</v>
      </c>
    </row>
    <row r="13" spans="1:5" ht="39.75" customHeight="1">
      <c r="A13" s="93" t="s">
        <v>44</v>
      </c>
      <c r="B13" s="39" t="s">
        <v>18</v>
      </c>
      <c r="C13" s="6">
        <f>1!J18</f>
        <v>935780740</v>
      </c>
      <c r="D13" s="107" t="s">
        <v>42</v>
      </c>
      <c r="E13" s="108">
        <f>2!J18</f>
        <v>86860000</v>
      </c>
    </row>
    <row r="14" spans="1:5" ht="36.75" customHeight="1">
      <c r="A14" s="93" t="s">
        <v>23</v>
      </c>
      <c r="B14" s="39"/>
      <c r="C14" s="6"/>
      <c r="D14" s="40" t="s">
        <v>90</v>
      </c>
      <c r="E14" s="23">
        <f>2!L18</f>
        <v>1112054056</v>
      </c>
    </row>
    <row r="15" spans="1:5" ht="31.5" customHeight="1">
      <c r="A15" s="93" t="s">
        <v>25</v>
      </c>
      <c r="B15" s="39"/>
      <c r="C15" s="6"/>
      <c r="D15" s="40" t="s">
        <v>50</v>
      </c>
      <c r="E15" s="221">
        <f>2!N18</f>
        <v>398458586</v>
      </c>
    </row>
    <row r="16" spans="1:5" ht="36" customHeight="1">
      <c r="A16" s="93" t="s">
        <v>27</v>
      </c>
      <c r="B16" s="41"/>
      <c r="C16" s="42"/>
      <c r="D16" s="40" t="s">
        <v>138</v>
      </c>
      <c r="E16" s="23">
        <f>2!P18</f>
        <v>337281928</v>
      </c>
    </row>
    <row r="17" spans="1:5" ht="22.5" customHeight="1">
      <c r="A17" s="93" t="s">
        <v>29</v>
      </c>
      <c r="B17" s="41" t="s">
        <v>131</v>
      </c>
      <c r="C17" s="42">
        <f>SUM(C10:C16)</f>
        <v>3552414913</v>
      </c>
      <c r="D17" s="43" t="s">
        <v>51</v>
      </c>
      <c r="E17" s="44">
        <f>SUM(E10:E16)</f>
        <v>4444464527</v>
      </c>
    </row>
    <row r="18" spans="1:7" ht="19.5" customHeight="1">
      <c r="A18" s="93" t="s">
        <v>45</v>
      </c>
      <c r="B18" s="364" t="s">
        <v>52</v>
      </c>
      <c r="C18" s="365"/>
      <c r="D18" s="365"/>
      <c r="E18" s="45">
        <f>C17-E17</f>
        <v>-892049614</v>
      </c>
      <c r="G18" s="94"/>
    </row>
    <row r="19" spans="1:5" ht="22.5" customHeight="1">
      <c r="A19" s="93" t="s">
        <v>31</v>
      </c>
      <c r="B19" s="366" t="s">
        <v>53</v>
      </c>
      <c r="C19" s="367"/>
      <c r="D19" s="367"/>
      <c r="E19" s="45">
        <f>1!L18</f>
        <v>904530855</v>
      </c>
    </row>
    <row r="20" spans="1:5" ht="30.75" customHeight="1">
      <c r="A20" s="93" t="s">
        <v>33</v>
      </c>
      <c r="B20" s="284" t="s">
        <v>193</v>
      </c>
      <c r="C20" s="285"/>
      <c r="D20" s="287"/>
      <c r="E20" s="288">
        <f>E18+E19</f>
        <v>12481241</v>
      </c>
    </row>
    <row r="21" spans="1:5" ht="30.75" customHeight="1">
      <c r="A21" s="93" t="s">
        <v>54</v>
      </c>
      <c r="B21" s="371" t="s">
        <v>336</v>
      </c>
      <c r="C21" s="372"/>
      <c r="D21" s="372"/>
      <c r="E21" s="373"/>
    </row>
    <row r="22" spans="1:5" ht="15.75">
      <c r="A22" s="93" t="s">
        <v>55</v>
      </c>
      <c r="B22" s="374" t="s">
        <v>13</v>
      </c>
      <c r="C22" s="375"/>
      <c r="D22" s="375" t="s">
        <v>36</v>
      </c>
      <c r="E22" s="376"/>
    </row>
    <row r="23" spans="1:5" ht="15.75">
      <c r="A23" s="93" t="s">
        <v>56</v>
      </c>
      <c r="B23" s="37" t="s">
        <v>46</v>
      </c>
      <c r="C23" s="35" t="s">
        <v>160</v>
      </c>
      <c r="D23" s="35" t="s">
        <v>46</v>
      </c>
      <c r="E23" s="36" t="s">
        <v>160</v>
      </c>
    </row>
    <row r="24" spans="1:5" ht="32.25" customHeight="1">
      <c r="A24" s="93" t="s">
        <v>57</v>
      </c>
      <c r="B24" s="39" t="s">
        <v>19</v>
      </c>
      <c r="C24" s="6">
        <f>1!R18</f>
        <v>561771090</v>
      </c>
      <c r="D24" s="40" t="s">
        <v>43</v>
      </c>
      <c r="E24" s="23">
        <f>2!T18</f>
        <v>1590065799</v>
      </c>
    </row>
    <row r="25" spans="1:5" ht="36" customHeight="1">
      <c r="A25" s="93" t="s">
        <v>58</v>
      </c>
      <c r="B25" s="39" t="s">
        <v>20</v>
      </c>
      <c r="C25" s="6">
        <f>1!T18</f>
        <v>40504724</v>
      </c>
      <c r="D25" s="40" t="s">
        <v>91</v>
      </c>
      <c r="E25" s="23">
        <f>2!V18</f>
        <v>52883618</v>
      </c>
    </row>
    <row r="26" spans="1:5" ht="24" customHeight="1">
      <c r="A26" s="93" t="s">
        <v>59</v>
      </c>
      <c r="B26" s="39"/>
      <c r="C26" s="6">
        <v>0</v>
      </c>
      <c r="D26" s="40" t="s">
        <v>62</v>
      </c>
      <c r="E26" s="221">
        <f>2!X18</f>
        <v>475588258</v>
      </c>
    </row>
    <row r="27" spans="1:5" ht="24" customHeight="1">
      <c r="A27" s="93" t="s">
        <v>60</v>
      </c>
      <c r="B27" s="39"/>
      <c r="C27" s="6"/>
      <c r="D27" s="40" t="s">
        <v>138</v>
      </c>
      <c r="E27" s="23">
        <f>2!Z18</f>
        <v>27778000</v>
      </c>
    </row>
    <row r="28" spans="1:5" ht="24" customHeight="1">
      <c r="A28" s="93" t="s">
        <v>61</v>
      </c>
      <c r="B28" s="41" t="s">
        <v>64</v>
      </c>
      <c r="C28" s="7">
        <f>SUM(C24:C26)</f>
        <v>602275814</v>
      </c>
      <c r="D28" s="43" t="s">
        <v>65</v>
      </c>
      <c r="E28" s="45">
        <f>SUM(E24:E27)</f>
        <v>2146315675</v>
      </c>
    </row>
    <row r="29" spans="1:9" ht="19.5" customHeight="1">
      <c r="A29" s="93" t="s">
        <v>63</v>
      </c>
      <c r="B29" s="364" t="s">
        <v>67</v>
      </c>
      <c r="C29" s="365"/>
      <c r="D29" s="365"/>
      <c r="E29" s="45">
        <f>C28-E28</f>
        <v>-1544039861</v>
      </c>
      <c r="G29" s="94"/>
      <c r="H29" s="94"/>
      <c r="I29" s="94"/>
    </row>
    <row r="30" spans="1:7" ht="19.5" customHeight="1">
      <c r="A30" s="93" t="s">
        <v>66</v>
      </c>
      <c r="B30" s="366" t="s">
        <v>69</v>
      </c>
      <c r="C30" s="367"/>
      <c r="D30" s="367"/>
      <c r="E30" s="45">
        <f>1!X18</f>
        <v>1531558620</v>
      </c>
      <c r="G30" s="94"/>
    </row>
    <row r="31" spans="1:7" ht="19.5" customHeight="1">
      <c r="A31" s="93" t="s">
        <v>68</v>
      </c>
      <c r="B31" s="364" t="s">
        <v>71</v>
      </c>
      <c r="C31" s="365"/>
      <c r="D31" s="365"/>
      <c r="E31" s="45">
        <f>E29+E30</f>
        <v>-12481241</v>
      </c>
      <c r="G31" s="94"/>
    </row>
    <row r="32" spans="1:7" ht="35.25" customHeight="1">
      <c r="A32" s="93" t="s">
        <v>70</v>
      </c>
      <c r="B32" s="368" t="s">
        <v>92</v>
      </c>
      <c r="C32" s="369"/>
      <c r="D32" s="370"/>
      <c r="E32" s="45">
        <f>E20</f>
        <v>12481241</v>
      </c>
      <c r="G32" s="94"/>
    </row>
    <row r="33" spans="1:7" ht="25.5" customHeight="1" thickBot="1">
      <c r="A33" s="93" t="s">
        <v>72</v>
      </c>
      <c r="B33" s="362" t="s">
        <v>93</v>
      </c>
      <c r="C33" s="363"/>
      <c r="D33" s="363"/>
      <c r="E33" s="46">
        <f>E31+E32</f>
        <v>0</v>
      </c>
      <c r="G33" s="95"/>
    </row>
    <row r="34" spans="2:5" ht="15.75">
      <c r="B34" s="47"/>
      <c r="C34" s="47"/>
      <c r="D34" s="47"/>
      <c r="E34" s="47"/>
    </row>
    <row r="35" ht="15.75">
      <c r="G35" s="94"/>
    </row>
    <row r="37" ht="15.75">
      <c r="G37" s="94"/>
    </row>
    <row r="55" ht="15.75">
      <c r="H55" s="94"/>
    </row>
  </sheetData>
  <sheetProtection/>
  <mergeCells count="14">
    <mergeCell ref="B18:D18"/>
    <mergeCell ref="B19:D19"/>
    <mergeCell ref="B4:E4"/>
    <mergeCell ref="B7:E7"/>
    <mergeCell ref="B8:C8"/>
    <mergeCell ref="D8:E8"/>
    <mergeCell ref="B33:D33"/>
    <mergeCell ref="B29:D29"/>
    <mergeCell ref="B30:D30"/>
    <mergeCell ref="B31:D31"/>
    <mergeCell ref="B32:D32"/>
    <mergeCell ref="B21:E21"/>
    <mergeCell ref="B22:C22"/>
    <mergeCell ref="D22: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5.00390625" style="290" customWidth="1"/>
    <col min="2" max="2" width="6.7109375" style="301" customWidth="1"/>
    <col min="3" max="3" width="9.140625" style="56" customWidth="1"/>
    <col min="4" max="4" width="55.00390625" style="56" customWidth="1"/>
    <col min="5" max="5" width="17.7109375" style="56" customWidth="1"/>
    <col min="6" max="6" width="18.140625" style="56" customWidth="1"/>
    <col min="7" max="7" width="15.00390625" style="56" customWidth="1"/>
    <col min="8" max="9" width="14.00390625" style="56" customWidth="1"/>
    <col min="10" max="10" width="13.7109375" style="117" customWidth="1"/>
    <col min="11" max="14" width="9.140625" style="56" customWidth="1"/>
    <col min="15" max="15" width="15.00390625" style="56" customWidth="1"/>
    <col min="16" max="16" width="19.7109375" style="56" customWidth="1"/>
    <col min="17" max="17" width="16.7109375" style="56" customWidth="1"/>
    <col min="18" max="19" width="9.140625" style="56" customWidth="1"/>
    <col min="20" max="20" width="11.28125" style="56" bestFit="1" customWidth="1"/>
    <col min="21" max="16384" width="9.140625" style="56" customWidth="1"/>
  </cols>
  <sheetData>
    <row r="1" spans="3:6" ht="15.75">
      <c r="C1" s="34"/>
      <c r="D1" s="34"/>
      <c r="E1" s="34"/>
      <c r="F1" s="346" t="s">
        <v>561</v>
      </c>
    </row>
    <row r="2" spans="2:6" ht="15.75">
      <c r="B2" s="290"/>
      <c r="C2" s="47"/>
      <c r="D2" s="47"/>
      <c r="E2" s="47"/>
      <c r="F2" s="47"/>
    </row>
    <row r="3" spans="1:6" ht="20.25" customHeight="1">
      <c r="A3" s="360" t="s">
        <v>555</v>
      </c>
      <c r="B3" s="360"/>
      <c r="C3" s="360"/>
      <c r="D3" s="360"/>
      <c r="E3" s="360"/>
      <c r="F3" s="360"/>
    </row>
    <row r="4" spans="2:6" ht="15.75">
      <c r="B4" s="360"/>
      <c r="C4" s="360"/>
      <c r="D4" s="360"/>
      <c r="E4" s="360"/>
      <c r="F4" s="302"/>
    </row>
    <row r="5" spans="2:6" ht="15.75">
      <c r="B5" s="302"/>
      <c r="C5" s="236"/>
      <c r="D5" s="236"/>
      <c r="E5" s="236"/>
      <c r="F5" s="302"/>
    </row>
    <row r="6" spans="2:6" ht="24" customHeight="1">
      <c r="B6" s="290"/>
      <c r="C6" s="47"/>
      <c r="D6" s="47"/>
      <c r="F6" s="88" t="s">
        <v>169</v>
      </c>
    </row>
    <row r="7" spans="1:6" ht="14.25" customHeight="1">
      <c r="A7" s="303"/>
      <c r="B7" s="295" t="s">
        <v>0</v>
      </c>
      <c r="C7" s="295" t="s">
        <v>1</v>
      </c>
      <c r="D7" s="295" t="s">
        <v>2</v>
      </c>
      <c r="E7" s="295" t="s">
        <v>3</v>
      </c>
      <c r="F7" s="295" t="s">
        <v>4</v>
      </c>
    </row>
    <row r="8" spans="1:6" ht="31.5" customHeight="1">
      <c r="A8" s="387" t="s">
        <v>10</v>
      </c>
      <c r="B8" s="372" t="s">
        <v>11</v>
      </c>
      <c r="C8" s="372"/>
      <c r="D8" s="372"/>
      <c r="E8" s="354" t="s">
        <v>347</v>
      </c>
      <c r="F8" s="354" t="s">
        <v>139</v>
      </c>
    </row>
    <row r="9" spans="1:6" ht="22.5" customHeight="1">
      <c r="A9" s="387"/>
      <c r="B9" s="372"/>
      <c r="C9" s="372"/>
      <c r="D9" s="372"/>
      <c r="E9" s="354"/>
      <c r="F9" s="354"/>
    </row>
    <row r="10" spans="1:6" ht="21" customHeight="1">
      <c r="A10" s="304" t="s">
        <v>15</v>
      </c>
      <c r="B10" s="292" t="s">
        <v>348</v>
      </c>
      <c r="C10" s="382" t="s">
        <v>349</v>
      </c>
      <c r="D10" s="383"/>
      <c r="E10" s="206">
        <f>E11+E13</f>
        <v>104777000</v>
      </c>
      <c r="F10" s="206">
        <f>F11+F13</f>
        <v>96993526</v>
      </c>
    </row>
    <row r="11" spans="1:6" ht="18" customHeight="1">
      <c r="A11" s="304" t="s">
        <v>21</v>
      </c>
      <c r="B11" s="292"/>
      <c r="C11" s="365" t="s">
        <v>350</v>
      </c>
      <c r="D11" s="365"/>
      <c r="E11" s="206">
        <f>SUM(E12:E12)</f>
        <v>0</v>
      </c>
      <c r="F11" s="206"/>
    </row>
    <row r="12" spans="1:6" ht="18" customHeight="1">
      <c r="A12" s="304" t="s">
        <v>22</v>
      </c>
      <c r="B12" s="305"/>
      <c r="C12" s="305"/>
      <c r="D12" s="103"/>
      <c r="E12" s="71"/>
      <c r="F12" s="71"/>
    </row>
    <row r="13" spans="1:6" ht="18" customHeight="1">
      <c r="A13" s="304" t="s">
        <v>47</v>
      </c>
      <c r="B13" s="292"/>
      <c r="C13" s="365" t="s">
        <v>351</v>
      </c>
      <c r="D13" s="365"/>
      <c r="E13" s="206">
        <f>SUM(E14:E41)</f>
        <v>104777000</v>
      </c>
      <c r="F13" s="206">
        <f>SUM(F14:F41)</f>
        <v>96993526</v>
      </c>
    </row>
    <row r="14" spans="1:6" ht="18" customHeight="1">
      <c r="A14" s="304" t="s">
        <v>49</v>
      </c>
      <c r="B14" s="305"/>
      <c r="C14" s="305" t="s">
        <v>10</v>
      </c>
      <c r="D14" s="109" t="s">
        <v>352</v>
      </c>
      <c r="E14" s="306">
        <v>360000</v>
      </c>
      <c r="F14" s="306">
        <v>360000</v>
      </c>
    </row>
    <row r="15" spans="1:6" ht="18" customHeight="1">
      <c r="A15" s="304" t="s">
        <v>44</v>
      </c>
      <c r="B15" s="305"/>
      <c r="C15" s="305" t="s">
        <v>15</v>
      </c>
      <c r="D15" s="109" t="s">
        <v>353</v>
      </c>
      <c r="E15" s="306">
        <v>2540000</v>
      </c>
      <c r="F15" s="306">
        <f>2540000-2010859</f>
        <v>529141</v>
      </c>
    </row>
    <row r="16" spans="1:6" ht="18" customHeight="1">
      <c r="A16" s="304" t="s">
        <v>23</v>
      </c>
      <c r="B16" s="305"/>
      <c r="C16" s="305" t="s">
        <v>21</v>
      </c>
      <c r="D16" s="109" t="s">
        <v>354</v>
      </c>
      <c r="E16" s="306">
        <v>20000000</v>
      </c>
      <c r="F16" s="306">
        <f>16009099-345410-60000-436804-439750-60000-439750</f>
        <v>14227385</v>
      </c>
    </row>
    <row r="17" spans="1:6" ht="18" customHeight="1">
      <c r="A17" s="304" t="s">
        <v>25</v>
      </c>
      <c r="B17" s="305"/>
      <c r="C17" s="305" t="s">
        <v>22</v>
      </c>
      <c r="D17" s="109" t="s">
        <v>355</v>
      </c>
      <c r="E17" s="306">
        <v>3558000</v>
      </c>
      <c r="F17" s="306">
        <v>3558000</v>
      </c>
    </row>
    <row r="18" spans="1:6" ht="18" customHeight="1">
      <c r="A18" s="304" t="s">
        <v>27</v>
      </c>
      <c r="B18" s="305"/>
      <c r="C18" s="305" t="s">
        <v>47</v>
      </c>
      <c r="D18" s="109" t="s">
        <v>356</v>
      </c>
      <c r="E18" s="306">
        <v>3500000</v>
      </c>
      <c r="F18" s="306">
        <v>3500000</v>
      </c>
    </row>
    <row r="19" spans="1:6" ht="18" customHeight="1">
      <c r="A19" s="304" t="s">
        <v>29</v>
      </c>
      <c r="B19" s="305"/>
      <c r="C19" s="305" t="s">
        <v>49</v>
      </c>
      <c r="D19" s="109" t="s">
        <v>357</v>
      </c>
      <c r="E19" s="306">
        <v>3302000</v>
      </c>
      <c r="F19" s="306">
        <v>3302000</v>
      </c>
    </row>
    <row r="20" spans="1:6" ht="18" customHeight="1">
      <c r="A20" s="304" t="s">
        <v>45</v>
      </c>
      <c r="B20" s="305"/>
      <c r="C20" s="305" t="s">
        <v>44</v>
      </c>
      <c r="D20" s="109" t="s">
        <v>358</v>
      </c>
      <c r="E20" s="306">
        <v>868000</v>
      </c>
      <c r="F20" s="306">
        <v>868000</v>
      </c>
    </row>
    <row r="21" spans="1:6" ht="18" customHeight="1">
      <c r="A21" s="304" t="s">
        <v>31</v>
      </c>
      <c r="B21" s="305"/>
      <c r="C21" s="305" t="s">
        <v>23</v>
      </c>
      <c r="D21" s="109" t="s">
        <v>359</v>
      </c>
      <c r="E21" s="306">
        <v>2540000</v>
      </c>
      <c r="F21" s="306">
        <v>2540000</v>
      </c>
    </row>
    <row r="22" spans="1:6" ht="18" customHeight="1">
      <c r="A22" s="304" t="s">
        <v>33</v>
      </c>
      <c r="B22" s="305"/>
      <c r="C22" s="305" t="s">
        <v>25</v>
      </c>
      <c r="D22" s="109" t="s">
        <v>360</v>
      </c>
      <c r="E22" s="306">
        <v>1905000</v>
      </c>
      <c r="F22" s="306">
        <v>1905000</v>
      </c>
    </row>
    <row r="23" spans="1:6" ht="18" customHeight="1">
      <c r="A23" s="304" t="s">
        <v>54</v>
      </c>
      <c r="B23" s="305"/>
      <c r="C23" s="305" t="s">
        <v>27</v>
      </c>
      <c r="D23" s="109" t="s">
        <v>361</v>
      </c>
      <c r="E23" s="306">
        <v>5000000</v>
      </c>
      <c r="F23" s="306">
        <v>5000000</v>
      </c>
    </row>
    <row r="24" spans="1:6" ht="18" customHeight="1">
      <c r="A24" s="304" t="s">
        <v>55</v>
      </c>
      <c r="B24" s="305"/>
      <c r="C24" s="305" t="s">
        <v>29</v>
      </c>
      <c r="D24" s="109" t="s">
        <v>362</v>
      </c>
      <c r="E24" s="306">
        <v>1978000</v>
      </c>
      <c r="F24" s="306">
        <v>1978000</v>
      </c>
    </row>
    <row r="25" spans="1:6" ht="18" customHeight="1">
      <c r="A25" s="304" t="s">
        <v>56</v>
      </c>
      <c r="B25" s="305"/>
      <c r="C25" s="305" t="s">
        <v>45</v>
      </c>
      <c r="D25" s="109" t="s">
        <v>363</v>
      </c>
      <c r="E25" s="306">
        <v>2905000</v>
      </c>
      <c r="F25" s="306">
        <v>2905000</v>
      </c>
    </row>
    <row r="26" spans="1:9" ht="18" customHeight="1">
      <c r="A26" s="304" t="s">
        <v>57</v>
      </c>
      <c r="B26" s="305"/>
      <c r="C26" s="305" t="s">
        <v>31</v>
      </c>
      <c r="D26" s="109" t="s">
        <v>364</v>
      </c>
      <c r="E26" s="306">
        <v>6350000</v>
      </c>
      <c r="F26" s="306">
        <v>6350000</v>
      </c>
      <c r="I26" s="117"/>
    </row>
    <row r="27" spans="1:6" ht="18" customHeight="1">
      <c r="A27" s="304" t="s">
        <v>58</v>
      </c>
      <c r="B27" s="305"/>
      <c r="C27" s="305" t="s">
        <v>33</v>
      </c>
      <c r="D27" s="109" t="s">
        <v>365</v>
      </c>
      <c r="E27" s="306">
        <v>3810000</v>
      </c>
      <c r="F27" s="306">
        <v>3810000</v>
      </c>
    </row>
    <row r="28" spans="1:9" ht="18" customHeight="1">
      <c r="A28" s="304" t="s">
        <v>59</v>
      </c>
      <c r="B28" s="305"/>
      <c r="C28" s="305" t="s">
        <v>54</v>
      </c>
      <c r="D28" s="109" t="s">
        <v>366</v>
      </c>
      <c r="E28" s="306">
        <v>2540000</v>
      </c>
      <c r="F28" s="306">
        <v>2540000</v>
      </c>
      <c r="I28" s="117"/>
    </row>
    <row r="29" spans="1:6" ht="18" customHeight="1">
      <c r="A29" s="304" t="s">
        <v>60</v>
      </c>
      <c r="B29" s="305"/>
      <c r="C29" s="305" t="s">
        <v>55</v>
      </c>
      <c r="D29" s="109" t="s">
        <v>367</v>
      </c>
      <c r="E29" s="306">
        <v>6350000</v>
      </c>
      <c r="F29" s="306">
        <v>6350000</v>
      </c>
    </row>
    <row r="30" spans="1:6" ht="18" customHeight="1">
      <c r="A30" s="304" t="s">
        <v>61</v>
      </c>
      <c r="B30" s="305"/>
      <c r="C30" s="305" t="s">
        <v>56</v>
      </c>
      <c r="D30" s="109" t="s">
        <v>368</v>
      </c>
      <c r="E30" s="306">
        <v>2540000</v>
      </c>
      <c r="F30" s="306">
        <v>2540000</v>
      </c>
    </row>
    <row r="31" spans="1:6" ht="18" customHeight="1">
      <c r="A31" s="304" t="s">
        <v>63</v>
      </c>
      <c r="B31" s="305"/>
      <c r="C31" s="305" t="s">
        <v>57</v>
      </c>
      <c r="D31" s="109" t="s">
        <v>369</v>
      </c>
      <c r="E31" s="306">
        <v>6000000</v>
      </c>
      <c r="F31" s="306">
        <v>6000000</v>
      </c>
    </row>
    <row r="32" spans="1:6" ht="18" customHeight="1">
      <c r="A32" s="304" t="s">
        <v>66</v>
      </c>
      <c r="B32" s="305"/>
      <c r="C32" s="305" t="s">
        <v>58</v>
      </c>
      <c r="D32" s="109" t="s">
        <v>370</v>
      </c>
      <c r="E32" s="306">
        <v>4870000</v>
      </c>
      <c r="F32" s="306">
        <v>4870000</v>
      </c>
    </row>
    <row r="33" spans="1:6" ht="18" customHeight="1">
      <c r="A33" s="304" t="s">
        <v>68</v>
      </c>
      <c r="B33" s="305"/>
      <c r="C33" s="305" t="s">
        <v>59</v>
      </c>
      <c r="D33" s="109" t="s">
        <v>371</v>
      </c>
      <c r="E33" s="306">
        <v>5000000</v>
      </c>
      <c r="F33" s="306">
        <v>5000000</v>
      </c>
    </row>
    <row r="34" spans="1:6" ht="18" customHeight="1">
      <c r="A34" s="304" t="s">
        <v>70</v>
      </c>
      <c r="B34" s="305"/>
      <c r="C34" s="305" t="s">
        <v>60</v>
      </c>
      <c r="D34" s="109" t="s">
        <v>372</v>
      </c>
      <c r="E34" s="306">
        <v>700000</v>
      </c>
      <c r="F34" s="306">
        <v>700000</v>
      </c>
    </row>
    <row r="35" spans="1:6" ht="18" customHeight="1">
      <c r="A35" s="304" t="s">
        <v>72</v>
      </c>
      <c r="B35" s="305"/>
      <c r="C35" s="305" t="s">
        <v>61</v>
      </c>
      <c r="D35" s="109" t="s">
        <v>373</v>
      </c>
      <c r="E35" s="306">
        <v>300000</v>
      </c>
      <c r="F35" s="306">
        <v>300000</v>
      </c>
    </row>
    <row r="36" spans="1:6" ht="18" customHeight="1">
      <c r="A36" s="304" t="s">
        <v>73</v>
      </c>
      <c r="B36" s="305"/>
      <c r="C36" s="305" t="s">
        <v>63</v>
      </c>
      <c r="D36" s="109" t="s">
        <v>374</v>
      </c>
      <c r="E36" s="306">
        <v>5341000</v>
      </c>
      <c r="F36" s="306">
        <v>5341000</v>
      </c>
    </row>
    <row r="37" spans="1:6" ht="18" customHeight="1">
      <c r="A37" s="304" t="s">
        <v>74</v>
      </c>
      <c r="B37" s="305"/>
      <c r="C37" s="305" t="s">
        <v>66</v>
      </c>
      <c r="D37" s="109" t="s">
        <v>375</v>
      </c>
      <c r="E37" s="306">
        <v>3000000</v>
      </c>
      <c r="F37" s="306">
        <v>3000000</v>
      </c>
    </row>
    <row r="38" spans="1:6" ht="18" customHeight="1">
      <c r="A38" s="304" t="s">
        <v>75</v>
      </c>
      <c r="B38" s="305"/>
      <c r="C38" s="305" t="s">
        <v>68</v>
      </c>
      <c r="D38" s="109" t="s">
        <v>376</v>
      </c>
      <c r="E38" s="306">
        <v>250000</v>
      </c>
      <c r="F38" s="306">
        <v>250000</v>
      </c>
    </row>
    <row r="39" spans="1:6" ht="18" customHeight="1">
      <c r="A39" s="304" t="s">
        <v>79</v>
      </c>
      <c r="B39" s="305"/>
      <c r="C39" s="305" t="s">
        <v>70</v>
      </c>
      <c r="D39" s="109" t="s">
        <v>377</v>
      </c>
      <c r="E39" s="306">
        <v>5000000</v>
      </c>
      <c r="F39" s="306">
        <v>5000000</v>
      </c>
    </row>
    <row r="40" spans="1:6" ht="18" customHeight="1">
      <c r="A40" s="304" t="s">
        <v>170</v>
      </c>
      <c r="B40" s="305"/>
      <c r="C40" s="305" t="s">
        <v>72</v>
      </c>
      <c r="D40" s="307" t="s">
        <v>378</v>
      </c>
      <c r="E40" s="308">
        <v>3000000</v>
      </c>
      <c r="F40" s="308">
        <v>3000000</v>
      </c>
    </row>
    <row r="41" spans="1:6" ht="18" customHeight="1">
      <c r="A41" s="304" t="s">
        <v>94</v>
      </c>
      <c r="B41" s="305"/>
      <c r="C41" s="305" t="s">
        <v>73</v>
      </c>
      <c r="D41" s="307" t="s">
        <v>379</v>
      </c>
      <c r="E41" s="308">
        <v>1270000</v>
      </c>
      <c r="F41" s="308">
        <v>1270000</v>
      </c>
    </row>
    <row r="42" spans="1:7" ht="22.5" customHeight="1">
      <c r="A42" s="304" t="s">
        <v>171</v>
      </c>
      <c r="B42" s="292" t="s">
        <v>380</v>
      </c>
      <c r="C42" s="382" t="s">
        <v>381</v>
      </c>
      <c r="D42" s="383"/>
      <c r="E42" s="206">
        <f>SUM(E43:E44)</f>
        <v>0</v>
      </c>
      <c r="F42" s="206">
        <f>SUM(F43:F44)</f>
        <v>0</v>
      </c>
      <c r="G42" s="117"/>
    </row>
    <row r="43" spans="1:7" ht="18" customHeight="1">
      <c r="A43" s="304" t="s">
        <v>175</v>
      </c>
      <c r="B43" s="292"/>
      <c r="C43" s="305" t="s">
        <v>10</v>
      </c>
      <c r="D43" s="309"/>
      <c r="E43" s="71">
        <v>0</v>
      </c>
      <c r="F43" s="71"/>
      <c r="G43" s="117"/>
    </row>
    <row r="44" spans="1:7" ht="18" customHeight="1">
      <c r="A44" s="304" t="s">
        <v>223</v>
      </c>
      <c r="B44" s="292"/>
      <c r="C44" s="305" t="s">
        <v>15</v>
      </c>
      <c r="D44" s="309"/>
      <c r="E44" s="71">
        <v>0</v>
      </c>
      <c r="F44" s="71"/>
      <c r="G44" s="117"/>
    </row>
    <row r="45" spans="1:8" ht="21.75" customHeight="1">
      <c r="A45" s="304" t="s">
        <v>224</v>
      </c>
      <c r="B45" s="292"/>
      <c r="C45" s="59" t="s">
        <v>382</v>
      </c>
      <c r="D45" s="310"/>
      <c r="E45" s="206">
        <f>E42+E10</f>
        <v>104777000</v>
      </c>
      <c r="F45" s="206">
        <f>F42+F10</f>
        <v>96993526</v>
      </c>
      <c r="G45" s="117"/>
      <c r="H45" s="117"/>
    </row>
    <row r="46" spans="1:16" ht="36.75" customHeight="1">
      <c r="A46" s="304" t="s">
        <v>225</v>
      </c>
      <c r="B46" s="292" t="s">
        <v>383</v>
      </c>
      <c r="C46" s="386" t="s">
        <v>384</v>
      </c>
      <c r="D46" s="386"/>
      <c r="E46" s="206">
        <f>SUM(E47:E55)</f>
        <v>17200000</v>
      </c>
      <c r="F46" s="206">
        <f>SUM(F47:F55)</f>
        <v>49883618</v>
      </c>
      <c r="G46" s="117"/>
      <c r="H46" s="117"/>
      <c r="O46" s="311"/>
      <c r="P46" s="311"/>
    </row>
    <row r="47" spans="1:16" ht="18" customHeight="1">
      <c r="A47" s="304" t="s">
        <v>226</v>
      </c>
      <c r="B47" s="305"/>
      <c r="C47" s="305" t="s">
        <v>10</v>
      </c>
      <c r="D47" s="103" t="s">
        <v>385</v>
      </c>
      <c r="E47" s="71">
        <v>10000000</v>
      </c>
      <c r="F47" s="71">
        <v>10000000</v>
      </c>
      <c r="O47" s="311"/>
      <c r="P47" s="311"/>
    </row>
    <row r="48" spans="1:6" ht="18" customHeight="1">
      <c r="A48" s="304" t="s">
        <v>176</v>
      </c>
      <c r="B48" s="305"/>
      <c r="C48" s="305" t="s">
        <v>15</v>
      </c>
      <c r="D48" s="312" t="s">
        <v>386</v>
      </c>
      <c r="E48" s="71">
        <v>1000000</v>
      </c>
      <c r="F48" s="71">
        <v>1000000</v>
      </c>
    </row>
    <row r="49" spans="1:6" ht="18" customHeight="1">
      <c r="A49" s="304" t="s">
        <v>95</v>
      </c>
      <c r="B49" s="305"/>
      <c r="C49" s="305" t="s">
        <v>21</v>
      </c>
      <c r="D49" s="312" t="s">
        <v>387</v>
      </c>
      <c r="E49" s="71">
        <v>6200000</v>
      </c>
      <c r="F49" s="71">
        <v>6200000</v>
      </c>
    </row>
    <row r="50" spans="1:6" ht="18" customHeight="1">
      <c r="A50" s="304" t="s">
        <v>177</v>
      </c>
      <c r="B50" s="305"/>
      <c r="C50" s="305" t="s">
        <v>22</v>
      </c>
      <c r="D50" s="312" t="s">
        <v>388</v>
      </c>
      <c r="E50" s="71">
        <v>0</v>
      </c>
      <c r="F50" s="71">
        <v>22882456</v>
      </c>
    </row>
    <row r="51" spans="1:6" ht="18" customHeight="1">
      <c r="A51" s="304" t="s">
        <v>179</v>
      </c>
      <c r="B51" s="305"/>
      <c r="C51" s="305" t="s">
        <v>47</v>
      </c>
      <c r="D51" s="312" t="s">
        <v>389</v>
      </c>
      <c r="E51" s="71">
        <v>0</v>
      </c>
      <c r="F51" s="71">
        <v>3810000</v>
      </c>
    </row>
    <row r="52" spans="1:6" ht="28.5" customHeight="1">
      <c r="A52" s="304" t="s">
        <v>180</v>
      </c>
      <c r="B52" s="305"/>
      <c r="C52" s="305" t="s">
        <v>49</v>
      </c>
      <c r="D52" s="312" t="s">
        <v>482</v>
      </c>
      <c r="E52" s="71">
        <v>0</v>
      </c>
      <c r="F52" s="71">
        <v>86602</v>
      </c>
    </row>
    <row r="53" spans="1:6" ht="28.5" customHeight="1">
      <c r="A53" s="304" t="s">
        <v>227</v>
      </c>
      <c r="B53" s="305"/>
      <c r="C53" s="305" t="s">
        <v>44</v>
      </c>
      <c r="D53" s="312" t="s">
        <v>483</v>
      </c>
      <c r="E53" s="71">
        <v>0</v>
      </c>
      <c r="F53" s="71">
        <v>1842329</v>
      </c>
    </row>
    <row r="54" spans="1:6" ht="29.25" customHeight="1">
      <c r="A54" s="304" t="s">
        <v>228</v>
      </c>
      <c r="B54" s="305"/>
      <c r="C54" s="305" t="s">
        <v>23</v>
      </c>
      <c r="D54" s="312" t="s">
        <v>484</v>
      </c>
      <c r="E54" s="71">
        <v>0</v>
      </c>
      <c r="F54" s="71">
        <v>4000000</v>
      </c>
    </row>
    <row r="55" spans="1:6" ht="30.75" customHeight="1">
      <c r="A55" s="304" t="s">
        <v>229</v>
      </c>
      <c r="B55" s="305"/>
      <c r="C55" s="305" t="s">
        <v>25</v>
      </c>
      <c r="D55" s="312" t="s">
        <v>485</v>
      </c>
      <c r="E55" s="71">
        <v>0</v>
      </c>
      <c r="F55" s="71">
        <v>62231</v>
      </c>
    </row>
    <row r="56" spans="1:6" ht="31.5" customHeight="1">
      <c r="A56" s="304" t="s">
        <v>230</v>
      </c>
      <c r="B56" s="292" t="s">
        <v>390</v>
      </c>
      <c r="C56" s="313" t="s">
        <v>391</v>
      </c>
      <c r="D56" s="313"/>
      <c r="E56" s="206">
        <f>E45+E46</f>
        <v>121977000</v>
      </c>
      <c r="F56" s="206">
        <f>F45+F46</f>
        <v>146877144</v>
      </c>
    </row>
    <row r="57" spans="1:6" ht="20.25" customHeight="1">
      <c r="A57" s="304" t="s">
        <v>231</v>
      </c>
      <c r="B57" s="292" t="s">
        <v>392</v>
      </c>
      <c r="C57" s="59" t="s">
        <v>393</v>
      </c>
      <c r="D57" s="59"/>
      <c r="E57" s="55"/>
      <c r="F57" s="314"/>
    </row>
    <row r="58" spans="1:9" ht="15.75">
      <c r="A58" s="304" t="s">
        <v>181</v>
      </c>
      <c r="B58" s="315"/>
      <c r="C58" s="59" t="s">
        <v>394</v>
      </c>
      <c r="D58" s="59"/>
      <c r="E58" s="59">
        <f>SUM(E59:E63)</f>
        <v>0</v>
      </c>
      <c r="F58" s="206">
        <f>SUM(F59:F63)</f>
        <v>23591588</v>
      </c>
      <c r="G58" s="117"/>
      <c r="H58" s="117"/>
      <c r="I58" s="117"/>
    </row>
    <row r="59" spans="1:6" ht="15" customHeight="1">
      <c r="A59" s="304" t="s">
        <v>232</v>
      </c>
      <c r="B59" s="305"/>
      <c r="C59" s="103" t="s">
        <v>395</v>
      </c>
      <c r="D59" s="103"/>
      <c r="E59" s="103">
        <v>0</v>
      </c>
      <c r="F59" s="316"/>
    </row>
    <row r="60" spans="1:6" ht="15.75">
      <c r="A60" s="304" t="s">
        <v>233</v>
      </c>
      <c r="B60" s="305"/>
      <c r="C60" s="103" t="s">
        <v>396</v>
      </c>
      <c r="D60" s="103"/>
      <c r="E60" s="103">
        <v>0</v>
      </c>
      <c r="F60" s="316">
        <v>15513456</v>
      </c>
    </row>
    <row r="61" spans="1:6" ht="15.75">
      <c r="A61" s="304" t="s">
        <v>234</v>
      </c>
      <c r="B61" s="305"/>
      <c r="C61" s="103" t="s">
        <v>397</v>
      </c>
      <c r="D61" s="103"/>
      <c r="E61" s="103">
        <v>0</v>
      </c>
      <c r="F61" s="316">
        <v>3062600</v>
      </c>
    </row>
    <row r="62" spans="1:6" ht="15.75">
      <c r="A62" s="304" t="s">
        <v>235</v>
      </c>
      <c r="B62" s="305"/>
      <c r="C62" s="103" t="s">
        <v>398</v>
      </c>
      <c r="D62" s="103"/>
      <c r="E62" s="103">
        <v>0</v>
      </c>
      <c r="F62" s="316">
        <v>5015532</v>
      </c>
    </row>
    <row r="63" spans="1:6" ht="15.75">
      <c r="A63" s="304" t="s">
        <v>236</v>
      </c>
      <c r="B63" s="305"/>
      <c r="C63" s="103"/>
      <c r="D63" s="103"/>
      <c r="E63" s="103"/>
      <c r="F63" s="316"/>
    </row>
    <row r="64" spans="1:9" ht="15.75">
      <c r="A64" s="304" t="s">
        <v>403</v>
      </c>
      <c r="B64" s="315"/>
      <c r="C64" s="59" t="s">
        <v>399</v>
      </c>
      <c r="D64" s="59"/>
      <c r="E64" s="59">
        <f>SUM(E66:E68)</f>
        <v>0</v>
      </c>
      <c r="F64" s="206">
        <f>SUM(F65:F68)</f>
        <v>1861657</v>
      </c>
      <c r="G64" s="117"/>
      <c r="H64" s="117"/>
      <c r="I64" s="117"/>
    </row>
    <row r="65" spans="1:6" ht="15.75">
      <c r="A65" s="304" t="s">
        <v>405</v>
      </c>
      <c r="B65" s="315"/>
      <c r="C65" s="103" t="s">
        <v>400</v>
      </c>
      <c r="D65" s="103"/>
      <c r="E65" s="103">
        <v>0</v>
      </c>
      <c r="F65" s="71"/>
    </row>
    <row r="66" spans="1:6" ht="15.75">
      <c r="A66" s="304" t="s">
        <v>407</v>
      </c>
      <c r="B66" s="305"/>
      <c r="C66" s="103" t="s">
        <v>401</v>
      </c>
      <c r="D66" s="103"/>
      <c r="E66" s="103">
        <v>0</v>
      </c>
      <c r="F66" s="71">
        <v>14086</v>
      </c>
    </row>
    <row r="67" spans="1:6" ht="15.75">
      <c r="A67" s="304" t="s">
        <v>408</v>
      </c>
      <c r="B67" s="305"/>
      <c r="C67" s="103" t="s">
        <v>402</v>
      </c>
      <c r="D67" s="103"/>
      <c r="E67" s="103">
        <v>0</v>
      </c>
      <c r="F67" s="71">
        <v>1451786</v>
      </c>
    </row>
    <row r="68" spans="1:6" ht="15.75">
      <c r="A68" s="304" t="s">
        <v>237</v>
      </c>
      <c r="B68" s="305"/>
      <c r="C68" s="103" t="s">
        <v>404</v>
      </c>
      <c r="D68" s="103"/>
      <c r="E68" s="103">
        <v>0</v>
      </c>
      <c r="F68" s="71">
        <v>395785</v>
      </c>
    </row>
    <row r="69" spans="1:9" ht="15.75">
      <c r="A69" s="304" t="s">
        <v>238</v>
      </c>
      <c r="B69" s="305"/>
      <c r="C69" s="59" t="s">
        <v>406</v>
      </c>
      <c r="D69" s="59"/>
      <c r="E69" s="59">
        <v>0</v>
      </c>
      <c r="F69" s="206">
        <f>SUM(F70:F71)</f>
        <v>325100</v>
      </c>
      <c r="G69" s="117"/>
      <c r="H69" s="117"/>
      <c r="I69" s="117"/>
    </row>
    <row r="70" spans="1:9" ht="15.75">
      <c r="A70" s="304" t="s">
        <v>411</v>
      </c>
      <c r="B70" s="305"/>
      <c r="C70" s="103" t="s">
        <v>402</v>
      </c>
      <c r="D70" s="103"/>
      <c r="E70" s="103">
        <v>0</v>
      </c>
      <c r="F70" s="71">
        <v>255984</v>
      </c>
      <c r="G70" s="117"/>
      <c r="H70" s="117"/>
      <c r="I70" s="117"/>
    </row>
    <row r="71" spans="1:9" ht="15.75">
      <c r="A71" s="304" t="s">
        <v>412</v>
      </c>
      <c r="B71" s="305"/>
      <c r="C71" s="103" t="s">
        <v>404</v>
      </c>
      <c r="D71" s="103"/>
      <c r="E71" s="103">
        <v>0</v>
      </c>
      <c r="F71" s="71">
        <v>69116</v>
      </c>
      <c r="G71" s="117"/>
      <c r="H71" s="117"/>
      <c r="I71" s="117"/>
    </row>
    <row r="72" spans="1:6" ht="15.75">
      <c r="A72" s="304" t="s">
        <v>414</v>
      </c>
      <c r="B72" s="305"/>
      <c r="C72" s="59"/>
      <c r="D72" s="59"/>
      <c r="E72" s="59"/>
      <c r="F72" s="206"/>
    </row>
    <row r="73" spans="1:9" ht="15.75">
      <c r="A73" s="304" t="s">
        <v>415</v>
      </c>
      <c r="B73" s="315"/>
      <c r="C73" s="59" t="s">
        <v>409</v>
      </c>
      <c r="D73" s="59"/>
      <c r="E73" s="59">
        <f>SUM(E74:E76)</f>
        <v>0</v>
      </c>
      <c r="F73" s="206">
        <f>SUM(F74:F76)</f>
        <v>2184650</v>
      </c>
      <c r="G73" s="117"/>
      <c r="H73" s="117"/>
      <c r="I73" s="117"/>
    </row>
    <row r="74" spans="1:6" ht="15.75">
      <c r="A74" s="304" t="s">
        <v>416</v>
      </c>
      <c r="B74" s="315"/>
      <c r="C74" s="103" t="s">
        <v>410</v>
      </c>
      <c r="D74" s="103"/>
      <c r="E74" s="103">
        <v>0</v>
      </c>
      <c r="F74" s="71">
        <v>2061807</v>
      </c>
    </row>
    <row r="75" spans="1:6" ht="15.75">
      <c r="A75" s="304" t="s">
        <v>417</v>
      </c>
      <c r="B75" s="315"/>
      <c r="C75" s="103" t="s">
        <v>404</v>
      </c>
      <c r="D75" s="103"/>
      <c r="E75" s="103">
        <v>0</v>
      </c>
      <c r="F75" s="71">
        <v>122843</v>
      </c>
    </row>
    <row r="76" spans="1:6" ht="15.75">
      <c r="A76" s="304" t="s">
        <v>419</v>
      </c>
      <c r="B76" s="305"/>
      <c r="C76" s="103"/>
      <c r="D76" s="103"/>
      <c r="E76" s="103"/>
      <c r="F76" s="71"/>
    </row>
    <row r="77" spans="1:9" ht="15.75">
      <c r="A77" s="304" t="s">
        <v>421</v>
      </c>
      <c r="B77" s="315"/>
      <c r="C77" s="59" t="s">
        <v>413</v>
      </c>
      <c r="D77" s="59"/>
      <c r="E77" s="59">
        <f>SUM(E78:E83)</f>
        <v>0</v>
      </c>
      <c r="F77" s="206">
        <f>SUM(F78:F83)</f>
        <v>3805297</v>
      </c>
      <c r="G77" s="117"/>
      <c r="H77" s="117"/>
      <c r="I77" s="117"/>
    </row>
    <row r="78" spans="1:6" ht="15.75">
      <c r="A78" s="304" t="s">
        <v>422</v>
      </c>
      <c r="B78" s="305"/>
      <c r="C78" s="103" t="s">
        <v>401</v>
      </c>
      <c r="D78" s="103"/>
      <c r="E78" s="103">
        <v>0</v>
      </c>
      <c r="F78" s="71">
        <v>386548</v>
      </c>
    </row>
    <row r="79" spans="1:6" ht="15.75">
      <c r="A79" s="304" t="s">
        <v>424</v>
      </c>
      <c r="B79" s="305"/>
      <c r="C79" s="103" t="s">
        <v>402</v>
      </c>
      <c r="D79" s="103"/>
      <c r="E79" s="103">
        <v>0</v>
      </c>
      <c r="F79" s="71">
        <v>3062138</v>
      </c>
    </row>
    <row r="80" spans="1:17" ht="15.75">
      <c r="A80" s="304" t="s">
        <v>426</v>
      </c>
      <c r="B80" s="305"/>
      <c r="C80" s="103" t="s">
        <v>404</v>
      </c>
      <c r="D80" s="103"/>
      <c r="E80" s="103">
        <v>0</v>
      </c>
      <c r="F80" s="71">
        <v>356611</v>
      </c>
      <c r="P80" s="317"/>
      <c r="Q80" s="317"/>
    </row>
    <row r="81" spans="1:17" ht="15.75">
      <c r="A81" s="304" t="s">
        <v>427</v>
      </c>
      <c r="B81" s="305"/>
      <c r="C81" s="103" t="s">
        <v>418</v>
      </c>
      <c r="D81" s="103"/>
      <c r="E81" s="103">
        <v>0</v>
      </c>
      <c r="F81" s="71"/>
      <c r="P81" s="317"/>
      <c r="Q81" s="317"/>
    </row>
    <row r="82" spans="1:17" ht="15.75">
      <c r="A82" s="304" t="s">
        <v>428</v>
      </c>
      <c r="B82" s="305"/>
      <c r="C82" s="103" t="s">
        <v>420</v>
      </c>
      <c r="D82" s="103"/>
      <c r="E82" s="103">
        <v>0</v>
      </c>
      <c r="F82" s="71"/>
      <c r="P82" s="317"/>
      <c r="Q82" s="317"/>
    </row>
    <row r="83" spans="1:6" ht="15.75">
      <c r="A83" s="304" t="s">
        <v>429</v>
      </c>
      <c r="B83" s="305"/>
      <c r="C83" s="103"/>
      <c r="D83" s="103"/>
      <c r="E83" s="103"/>
      <c r="F83" s="71"/>
    </row>
    <row r="84" spans="1:17" ht="15.75">
      <c r="A84" s="304" t="s">
        <v>430</v>
      </c>
      <c r="B84" s="315"/>
      <c r="C84" s="59" t="s">
        <v>423</v>
      </c>
      <c r="D84" s="59"/>
      <c r="E84" s="206">
        <f>SUM(E86:E91)</f>
        <v>0</v>
      </c>
      <c r="F84" s="206">
        <f>SUM(F86:F91)</f>
        <v>1461303981</v>
      </c>
      <c r="G84" s="117"/>
      <c r="H84" s="117"/>
      <c r="I84" s="117"/>
      <c r="K84" s="117"/>
      <c r="L84" s="117"/>
      <c r="O84" s="311"/>
      <c r="P84" s="311"/>
      <c r="Q84" s="311"/>
    </row>
    <row r="85" spans="1:17" ht="15.75">
      <c r="A85" s="304" t="s">
        <v>431</v>
      </c>
      <c r="B85" s="315"/>
      <c r="C85" s="103" t="s">
        <v>425</v>
      </c>
      <c r="D85" s="103"/>
      <c r="E85" s="71">
        <v>0</v>
      </c>
      <c r="F85" s="71">
        <v>4585000</v>
      </c>
      <c r="O85" s="117"/>
      <c r="P85" s="117"/>
      <c r="Q85" s="117"/>
    </row>
    <row r="86" spans="1:20" ht="15.75">
      <c r="A86" s="304" t="s">
        <v>432</v>
      </c>
      <c r="B86" s="305"/>
      <c r="C86" s="103" t="s">
        <v>395</v>
      </c>
      <c r="D86" s="103"/>
      <c r="E86" s="103">
        <v>0</v>
      </c>
      <c r="F86" s="71">
        <v>834125884</v>
      </c>
      <c r="O86" s="311"/>
      <c r="P86" s="311"/>
      <c r="Q86" s="311"/>
      <c r="T86" s="117"/>
    </row>
    <row r="87" spans="1:6" ht="15.75">
      <c r="A87" s="304" t="s">
        <v>434</v>
      </c>
      <c r="B87" s="305"/>
      <c r="C87" s="103" t="s">
        <v>396</v>
      </c>
      <c r="D87" s="103"/>
      <c r="E87" s="103">
        <v>0</v>
      </c>
      <c r="F87" s="71">
        <v>14869736</v>
      </c>
    </row>
    <row r="88" spans="1:17" ht="15.75">
      <c r="A88" s="304" t="s">
        <v>436</v>
      </c>
      <c r="B88" s="305"/>
      <c r="C88" s="103" t="s">
        <v>397</v>
      </c>
      <c r="D88" s="103"/>
      <c r="E88" s="103">
        <v>0</v>
      </c>
      <c r="F88" s="71">
        <v>63660975</v>
      </c>
      <c r="P88" s="117"/>
      <c r="Q88" s="311"/>
    </row>
    <row r="89" spans="1:16" ht="15.75">
      <c r="A89" s="304" t="s">
        <v>438</v>
      </c>
      <c r="B89" s="305"/>
      <c r="C89" s="103" t="s">
        <v>398</v>
      </c>
      <c r="D89" s="103"/>
      <c r="E89" s="103">
        <v>0</v>
      </c>
      <c r="F89" s="71">
        <v>116577824</v>
      </c>
      <c r="P89" s="318"/>
    </row>
    <row r="90" spans="1:16" ht="15.75">
      <c r="A90" s="304" t="s">
        <v>440</v>
      </c>
      <c r="B90" s="305"/>
      <c r="C90" s="103" t="s">
        <v>418</v>
      </c>
      <c r="D90" s="103"/>
      <c r="E90" s="103">
        <v>0</v>
      </c>
      <c r="F90" s="71">
        <v>340658349</v>
      </c>
      <c r="P90" s="318"/>
    </row>
    <row r="91" spans="1:6" ht="15.75">
      <c r="A91" s="304" t="s">
        <v>443</v>
      </c>
      <c r="B91" s="305"/>
      <c r="C91" s="103" t="s">
        <v>420</v>
      </c>
      <c r="D91" s="103"/>
      <c r="E91" s="103">
        <v>0</v>
      </c>
      <c r="F91" s="71">
        <v>91411213</v>
      </c>
    </row>
    <row r="92" spans="1:16" ht="22.5" customHeight="1">
      <c r="A92" s="304" t="s">
        <v>445</v>
      </c>
      <c r="B92" s="292" t="s">
        <v>392</v>
      </c>
      <c r="C92" s="59" t="s">
        <v>433</v>
      </c>
      <c r="D92" s="103"/>
      <c r="E92" s="206">
        <f>E84+E77+E73+E69+E64+E58</f>
        <v>0</v>
      </c>
      <c r="F92" s="206">
        <f>F84+F77+F73+F69+F64+F58</f>
        <v>1493072273</v>
      </c>
      <c r="P92" s="318"/>
    </row>
    <row r="93" spans="1:6" ht="15.75" customHeight="1">
      <c r="A93" s="304" t="s">
        <v>447</v>
      </c>
      <c r="B93" s="292" t="s">
        <v>435</v>
      </c>
      <c r="C93" s="381" t="s">
        <v>384</v>
      </c>
      <c r="D93" s="370"/>
      <c r="E93" s="206">
        <f>SUM(E94:E95)</f>
        <v>0</v>
      </c>
      <c r="F93" s="206">
        <f>SUM(F94:F95)</f>
        <v>3000000</v>
      </c>
    </row>
    <row r="94" spans="1:6" ht="15.75">
      <c r="A94" s="304" t="s">
        <v>487</v>
      </c>
      <c r="B94" s="305"/>
      <c r="C94" s="382" t="s">
        <v>437</v>
      </c>
      <c r="D94" s="383"/>
      <c r="E94" s="206">
        <v>0</v>
      </c>
      <c r="F94" s="71"/>
    </row>
    <row r="95" spans="1:6" ht="15.75">
      <c r="A95" s="304" t="s">
        <v>488</v>
      </c>
      <c r="B95" s="305"/>
      <c r="C95" s="384" t="s">
        <v>439</v>
      </c>
      <c r="D95" s="385"/>
      <c r="E95" s="103"/>
      <c r="F95" s="71">
        <v>3000000</v>
      </c>
    </row>
    <row r="96" spans="1:6" ht="23.25" customHeight="1">
      <c r="A96" s="304" t="s">
        <v>489</v>
      </c>
      <c r="B96" s="292" t="s">
        <v>441</v>
      </c>
      <c r="C96" s="59" t="s">
        <v>442</v>
      </c>
      <c r="D96" s="59"/>
      <c r="E96" s="206">
        <f>E92+E93</f>
        <v>0</v>
      </c>
      <c r="F96" s="206">
        <f>F92+F93</f>
        <v>1496072273</v>
      </c>
    </row>
    <row r="97" spans="1:6" ht="22.5" customHeight="1">
      <c r="A97" s="304" t="s">
        <v>490</v>
      </c>
      <c r="B97" s="305"/>
      <c r="C97" s="59" t="s">
        <v>444</v>
      </c>
      <c r="D97" s="59"/>
      <c r="E97" s="206">
        <f>E96+E56</f>
        <v>121977000</v>
      </c>
      <c r="F97" s="206">
        <f>F56+F96</f>
        <v>1642949417</v>
      </c>
    </row>
    <row r="98" spans="1:9" ht="25.5" customHeight="1">
      <c r="A98" s="304" t="s">
        <v>491</v>
      </c>
      <c r="B98" s="291" t="s">
        <v>446</v>
      </c>
      <c r="C98" s="59"/>
      <c r="D98" s="59"/>
      <c r="E98" s="206">
        <f>E45+E92</f>
        <v>104777000</v>
      </c>
      <c r="F98" s="206">
        <f>F45+F92</f>
        <v>1590065799</v>
      </c>
      <c r="G98" s="117"/>
      <c r="H98" s="117"/>
      <c r="I98" s="117"/>
    </row>
    <row r="99" spans="1:6" ht="24.75" customHeight="1">
      <c r="A99" s="304" t="s">
        <v>492</v>
      </c>
      <c r="B99" s="291" t="s">
        <v>448</v>
      </c>
      <c r="C99" s="59"/>
      <c r="D99" s="59"/>
      <c r="E99" s="206">
        <f>E46+E93</f>
        <v>17200000</v>
      </c>
      <c r="F99" s="206">
        <f>F46+F93</f>
        <v>52883618</v>
      </c>
    </row>
  </sheetData>
  <sheetProtection/>
  <mergeCells count="14">
    <mergeCell ref="A3:F3"/>
    <mergeCell ref="B4:E4"/>
    <mergeCell ref="A8:A9"/>
    <mergeCell ref="B8:D9"/>
    <mergeCell ref="E8:E9"/>
    <mergeCell ref="F8:F9"/>
    <mergeCell ref="C93:D93"/>
    <mergeCell ref="C94:D94"/>
    <mergeCell ref="C95:D95"/>
    <mergeCell ref="C10:D10"/>
    <mergeCell ref="C11:D11"/>
    <mergeCell ref="C13:D13"/>
    <mergeCell ref="C42:D42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8"/>
  <sheetViews>
    <sheetView zoomScale="90" zoomScaleNormal="90" zoomScalePageLayoutView="0" workbookViewId="0" topLeftCell="A1">
      <pane xSplit="2" ySplit="1" topLeftCell="C2" activePane="bottomRight" state="frozen"/>
      <selection pane="topLeft" activeCell="N2" sqref="N2"/>
      <selection pane="topRight" activeCell="N2" sqref="N2"/>
      <selection pane="bottomLeft" activeCell="N2" sqref="N2"/>
      <selection pane="bottomRight" activeCell="F1" sqref="F1"/>
    </sheetView>
  </sheetViews>
  <sheetFormatPr defaultColWidth="8.8515625" defaultRowHeight="12.75"/>
  <cols>
    <col min="1" max="1" width="3.8515625" style="242" customWidth="1"/>
    <col min="2" max="2" width="4.28125" style="242" customWidth="1"/>
    <col min="3" max="3" width="7.140625" style="239" customWidth="1"/>
    <col min="4" max="4" width="82.00390625" style="277" customWidth="1"/>
    <col min="5" max="5" width="16.7109375" style="244" customWidth="1"/>
    <col min="6" max="6" width="18.00390625" style="242" customWidth="1"/>
    <col min="7" max="8" width="15.7109375" style="242" customWidth="1"/>
    <col min="9" max="9" width="17.7109375" style="242" customWidth="1"/>
    <col min="10" max="10" width="8.8515625" style="242" customWidth="1"/>
    <col min="11" max="11" width="12.421875" style="242" customWidth="1"/>
    <col min="12" max="12" width="19.421875" style="242" customWidth="1"/>
    <col min="13" max="14" width="8.8515625" style="235" customWidth="1"/>
    <col min="15" max="16384" width="8.8515625" style="242" customWidth="1"/>
  </cols>
  <sheetData>
    <row r="1" spans="1:6" ht="15.75">
      <c r="A1" s="239"/>
      <c r="B1" s="239"/>
      <c r="D1" s="240"/>
      <c r="E1" s="241"/>
      <c r="F1" s="346" t="s">
        <v>562</v>
      </c>
    </row>
    <row r="2" spans="1:6" ht="18.75" customHeight="1">
      <c r="A2" s="404"/>
      <c r="C2" s="405" t="s">
        <v>556</v>
      </c>
      <c r="D2" s="405"/>
      <c r="E2" s="405"/>
      <c r="F2" s="405"/>
    </row>
    <row r="3" spans="1:5" ht="18.75" customHeight="1">
      <c r="A3" s="404"/>
      <c r="C3" s="405"/>
      <c r="D3" s="406"/>
      <c r="E3" s="406"/>
    </row>
    <row r="4" spans="1:6" ht="15.75" customHeight="1">
      <c r="A4" s="239"/>
      <c r="C4" s="243"/>
      <c r="D4" s="240"/>
      <c r="F4" s="245" t="s">
        <v>169</v>
      </c>
    </row>
    <row r="5" spans="1:6" ht="18.75" customHeight="1">
      <c r="A5" s="246"/>
      <c r="B5" s="246"/>
      <c r="C5" s="246" t="s">
        <v>0</v>
      </c>
      <c r="D5" s="246" t="s">
        <v>1</v>
      </c>
      <c r="E5" s="247" t="s">
        <v>2</v>
      </c>
      <c r="F5" s="247" t="s">
        <v>3</v>
      </c>
    </row>
    <row r="6" spans="1:6" s="250" customFormat="1" ht="36.75" customHeight="1">
      <c r="A6" s="248" t="s">
        <v>10</v>
      </c>
      <c r="B6" s="401" t="s">
        <v>80</v>
      </c>
      <c r="C6" s="402"/>
      <c r="D6" s="403"/>
      <c r="E6" s="249" t="s">
        <v>128</v>
      </c>
      <c r="F6" s="249" t="s">
        <v>246</v>
      </c>
    </row>
    <row r="7" spans="1:6" s="250" customFormat="1" ht="21" customHeight="1">
      <c r="A7" s="246" t="s">
        <v>15</v>
      </c>
      <c r="B7" s="401" t="s">
        <v>81</v>
      </c>
      <c r="C7" s="402"/>
      <c r="D7" s="402"/>
      <c r="E7" s="251"/>
      <c r="F7" s="251"/>
    </row>
    <row r="8" spans="1:6" s="250" customFormat="1" ht="18.75" customHeight="1">
      <c r="A8" s="246" t="s">
        <v>21</v>
      </c>
      <c r="B8" s="400" t="s">
        <v>82</v>
      </c>
      <c r="C8" s="400"/>
      <c r="D8" s="400"/>
      <c r="E8" s="252"/>
      <c r="F8" s="252"/>
    </row>
    <row r="9" spans="1:14" ht="18.75" customHeight="1">
      <c r="A9" s="246" t="s">
        <v>22</v>
      </c>
      <c r="B9" s="253"/>
      <c r="C9" s="254" t="s">
        <v>10</v>
      </c>
      <c r="D9" s="255" t="s">
        <v>215</v>
      </c>
      <c r="E9" s="256">
        <v>6534173</v>
      </c>
      <c r="F9" s="256">
        <f>6534173-4000000-1130000</f>
        <v>1404173</v>
      </c>
      <c r="I9" s="34"/>
      <c r="J9" s="337"/>
      <c r="K9" s="34"/>
      <c r="L9" s="338"/>
      <c r="M9" s="338"/>
      <c r="N9" s="338"/>
    </row>
    <row r="10" spans="1:14" ht="18.75" customHeight="1">
      <c r="A10" s="246" t="s">
        <v>47</v>
      </c>
      <c r="B10" s="253"/>
      <c r="C10" s="254" t="s">
        <v>15</v>
      </c>
      <c r="D10" s="255" t="s">
        <v>167</v>
      </c>
      <c r="E10" s="256">
        <v>770000</v>
      </c>
      <c r="F10" s="256">
        <v>770000</v>
      </c>
      <c r="I10" s="34"/>
      <c r="J10" s="337"/>
      <c r="K10" s="34"/>
      <c r="L10" s="338"/>
      <c r="M10" s="338"/>
      <c r="N10" s="338"/>
    </row>
    <row r="11" spans="1:14" ht="18.75" customHeight="1">
      <c r="A11" s="246" t="s">
        <v>49</v>
      </c>
      <c r="B11" s="253"/>
      <c r="C11" s="254" t="s">
        <v>21</v>
      </c>
      <c r="D11" s="124" t="s">
        <v>163</v>
      </c>
      <c r="E11" s="256">
        <v>1000000</v>
      </c>
      <c r="F11" s="256">
        <v>1000000</v>
      </c>
      <c r="I11" s="34"/>
      <c r="J11" s="337"/>
      <c r="K11" s="339"/>
      <c r="L11" s="338"/>
      <c r="M11" s="338"/>
      <c r="N11" s="338"/>
    </row>
    <row r="12" spans="1:14" ht="18.75" customHeight="1">
      <c r="A12" s="246" t="s">
        <v>44</v>
      </c>
      <c r="B12" s="253"/>
      <c r="C12" s="254" t="s">
        <v>22</v>
      </c>
      <c r="D12" s="255" t="s">
        <v>164</v>
      </c>
      <c r="E12" s="256">
        <v>1850000</v>
      </c>
      <c r="F12" s="256">
        <f>1850000-666000</f>
        <v>1184000</v>
      </c>
      <c r="I12" s="34"/>
      <c r="J12" s="337"/>
      <c r="K12" s="34"/>
      <c r="L12" s="338"/>
      <c r="M12" s="338"/>
      <c r="N12" s="338"/>
    </row>
    <row r="13" spans="1:14" ht="18.75" customHeight="1">
      <c r="A13" s="246" t="s">
        <v>23</v>
      </c>
      <c r="B13" s="253"/>
      <c r="C13" s="254" t="s">
        <v>47</v>
      </c>
      <c r="D13" s="255" t="s">
        <v>173</v>
      </c>
      <c r="E13" s="256">
        <v>10771206</v>
      </c>
      <c r="F13" s="256">
        <v>8682979</v>
      </c>
      <c r="I13" s="34"/>
      <c r="J13" s="337"/>
      <c r="K13" s="34"/>
      <c r="L13" s="338"/>
      <c r="M13" s="338"/>
      <c r="N13" s="338"/>
    </row>
    <row r="14" spans="1:14" ht="18.75" customHeight="1">
      <c r="A14" s="246" t="s">
        <v>25</v>
      </c>
      <c r="B14" s="253"/>
      <c r="C14" s="254" t="s">
        <v>49</v>
      </c>
      <c r="D14" s="255" t="s">
        <v>172</v>
      </c>
      <c r="E14" s="256">
        <v>6690206</v>
      </c>
      <c r="F14" s="256">
        <v>0</v>
      </c>
      <c r="I14" s="34"/>
      <c r="J14" s="337"/>
      <c r="K14" s="34"/>
      <c r="L14" s="338"/>
      <c r="M14" s="338"/>
      <c r="N14" s="338"/>
    </row>
    <row r="15" spans="1:14" ht="18.75" customHeight="1">
      <c r="A15" s="246" t="s">
        <v>27</v>
      </c>
      <c r="B15" s="253"/>
      <c r="C15" s="254" t="s">
        <v>44</v>
      </c>
      <c r="D15" s="255" t="s">
        <v>168</v>
      </c>
      <c r="E15" s="256">
        <v>5924000</v>
      </c>
      <c r="F15" s="256">
        <v>-278939</v>
      </c>
      <c r="I15" s="34"/>
      <c r="J15" s="337"/>
      <c r="K15" s="34"/>
      <c r="L15" s="338"/>
      <c r="M15" s="338"/>
      <c r="N15" s="338"/>
    </row>
    <row r="16" spans="1:14" ht="18.75" customHeight="1">
      <c r="A16" s="246" t="s">
        <v>29</v>
      </c>
      <c r="B16" s="253"/>
      <c r="C16" s="254" t="s">
        <v>23</v>
      </c>
      <c r="D16" s="255" t="s">
        <v>216</v>
      </c>
      <c r="E16" s="256">
        <v>15000000</v>
      </c>
      <c r="F16" s="256">
        <v>-37602</v>
      </c>
      <c r="I16" s="34"/>
      <c r="J16" s="337"/>
      <c r="K16" s="34"/>
      <c r="L16" s="338"/>
      <c r="M16" s="338"/>
      <c r="N16" s="338"/>
    </row>
    <row r="17" spans="1:14" ht="18.75" customHeight="1">
      <c r="A17" s="246" t="s">
        <v>45</v>
      </c>
      <c r="B17" s="253"/>
      <c r="C17" s="254" t="s">
        <v>25</v>
      </c>
      <c r="D17" s="255" t="s">
        <v>300</v>
      </c>
      <c r="E17" s="257">
        <v>0</v>
      </c>
      <c r="F17" s="257">
        <v>1125000</v>
      </c>
      <c r="I17" s="34"/>
      <c r="J17" s="337"/>
      <c r="K17" s="34"/>
      <c r="L17" s="338"/>
      <c r="M17" s="338"/>
      <c r="N17" s="338"/>
    </row>
    <row r="18" spans="1:14" ht="22.5" customHeight="1">
      <c r="A18" s="246" t="s">
        <v>31</v>
      </c>
      <c r="B18" s="253"/>
      <c r="C18" s="254" t="s">
        <v>27</v>
      </c>
      <c r="D18" s="293" t="s">
        <v>301</v>
      </c>
      <c r="E18" s="124"/>
      <c r="F18" s="257">
        <v>4821434</v>
      </c>
      <c r="I18" s="34"/>
      <c r="J18" s="337"/>
      <c r="K18" s="34"/>
      <c r="L18" s="338"/>
      <c r="M18" s="338"/>
      <c r="N18" s="338"/>
    </row>
    <row r="19" spans="1:14" ht="18.75" customHeight="1">
      <c r="A19" s="246" t="s">
        <v>33</v>
      </c>
      <c r="B19" s="253"/>
      <c r="C19" s="254" t="s">
        <v>29</v>
      </c>
      <c r="D19" s="282" t="s">
        <v>321</v>
      </c>
      <c r="E19" s="283">
        <v>0</v>
      </c>
      <c r="F19" s="283">
        <v>300392111</v>
      </c>
      <c r="I19" s="34"/>
      <c r="J19" s="337"/>
      <c r="K19" s="34"/>
      <c r="L19" s="338"/>
      <c r="M19" s="338"/>
      <c r="N19" s="338"/>
    </row>
    <row r="20" spans="1:14" ht="18.75" customHeight="1">
      <c r="A20" s="246" t="s">
        <v>54</v>
      </c>
      <c r="B20" s="253"/>
      <c r="C20" s="254" t="s">
        <v>45</v>
      </c>
      <c r="D20" s="255" t="s">
        <v>302</v>
      </c>
      <c r="E20" s="257">
        <v>0</v>
      </c>
      <c r="F20" s="257">
        <v>5020094</v>
      </c>
      <c r="I20" s="34"/>
      <c r="J20" s="337"/>
      <c r="K20" s="34"/>
      <c r="L20" s="338"/>
      <c r="M20" s="338"/>
      <c r="N20" s="338"/>
    </row>
    <row r="21" spans="1:14" ht="18.75" customHeight="1">
      <c r="A21" s="246" t="s">
        <v>55</v>
      </c>
      <c r="B21" s="253"/>
      <c r="C21" s="254" t="s">
        <v>31</v>
      </c>
      <c r="D21" s="258" t="s">
        <v>303</v>
      </c>
      <c r="E21" s="257">
        <v>0</v>
      </c>
      <c r="F21" s="257">
        <v>-1137300</v>
      </c>
      <c r="I21" s="34"/>
      <c r="J21" s="337"/>
      <c r="K21" s="340"/>
      <c r="L21" s="338"/>
      <c r="M21" s="338"/>
      <c r="N21" s="338"/>
    </row>
    <row r="22" spans="1:14" ht="18.75" customHeight="1">
      <c r="A22" s="246" t="s">
        <v>56</v>
      </c>
      <c r="B22" s="253"/>
      <c r="C22" s="254" t="s">
        <v>33</v>
      </c>
      <c r="D22" s="258" t="s">
        <v>304</v>
      </c>
      <c r="E22" s="257">
        <v>0</v>
      </c>
      <c r="F22" s="257">
        <f>-7000000+7000000</f>
        <v>0</v>
      </c>
      <c r="I22" s="34"/>
      <c r="J22" s="337"/>
      <c r="K22" s="340"/>
      <c r="L22" s="338"/>
      <c r="M22" s="338"/>
      <c r="N22" s="338"/>
    </row>
    <row r="23" spans="1:14" ht="18.75" customHeight="1">
      <c r="A23" s="246" t="s">
        <v>57</v>
      </c>
      <c r="B23" s="253"/>
      <c r="C23" s="254" t="s">
        <v>54</v>
      </c>
      <c r="D23" s="341" t="s">
        <v>305</v>
      </c>
      <c r="E23" s="256">
        <v>0</v>
      </c>
      <c r="F23" s="257">
        <v>-300000</v>
      </c>
      <c r="I23" s="34"/>
      <c r="J23" s="337"/>
      <c r="K23" s="340"/>
      <c r="L23" s="338"/>
      <c r="M23" s="338"/>
      <c r="N23" s="338"/>
    </row>
    <row r="24" spans="1:14" ht="18.75" customHeight="1">
      <c r="A24" s="246" t="s">
        <v>58</v>
      </c>
      <c r="B24" s="253"/>
      <c r="C24" s="254" t="s">
        <v>55</v>
      </c>
      <c r="D24" s="258" t="s">
        <v>473</v>
      </c>
      <c r="E24" s="257">
        <v>0</v>
      </c>
      <c r="F24" s="257">
        <f>146188947-6000000</f>
        <v>140188947</v>
      </c>
      <c r="I24" s="34"/>
      <c r="J24" s="337"/>
      <c r="K24" s="34"/>
      <c r="L24" s="338"/>
      <c r="M24" s="338"/>
      <c r="N24" s="338"/>
    </row>
    <row r="25" spans="1:14" ht="18.75" customHeight="1">
      <c r="A25" s="246" t="s">
        <v>59</v>
      </c>
      <c r="B25" s="253"/>
      <c r="C25" s="254" t="s">
        <v>56</v>
      </c>
      <c r="D25" s="258" t="s">
        <v>306</v>
      </c>
      <c r="E25" s="257">
        <v>0</v>
      </c>
      <c r="F25" s="257">
        <v>-23000000</v>
      </c>
      <c r="I25" s="34"/>
      <c r="J25" s="337"/>
      <c r="K25" s="340"/>
      <c r="L25" s="338"/>
      <c r="M25" s="338"/>
      <c r="N25" s="338"/>
    </row>
    <row r="26" spans="1:14" ht="18.75" customHeight="1">
      <c r="A26" s="246" t="s">
        <v>60</v>
      </c>
      <c r="B26" s="253"/>
      <c r="C26" s="254" t="s">
        <v>57</v>
      </c>
      <c r="D26" s="258" t="s">
        <v>474</v>
      </c>
      <c r="E26" s="257">
        <v>0</v>
      </c>
      <c r="F26" s="257">
        <v>-26000000</v>
      </c>
      <c r="I26" s="34"/>
      <c r="J26" s="337"/>
      <c r="K26" s="340"/>
      <c r="L26" s="338"/>
      <c r="M26" s="338"/>
      <c r="N26" s="338"/>
    </row>
    <row r="27" spans="1:14" ht="18.75" customHeight="1">
      <c r="A27" s="246" t="s">
        <v>61</v>
      </c>
      <c r="B27" s="253"/>
      <c r="C27" s="254" t="s">
        <v>58</v>
      </c>
      <c r="D27" s="258" t="s">
        <v>475</v>
      </c>
      <c r="E27" s="257">
        <v>0</v>
      </c>
      <c r="F27" s="257">
        <v>-12886178</v>
      </c>
      <c r="I27" s="34"/>
      <c r="J27" s="337"/>
      <c r="K27" s="340"/>
      <c r="L27" s="338"/>
      <c r="M27" s="338"/>
      <c r="N27" s="338"/>
    </row>
    <row r="28" spans="1:14" ht="18.75" customHeight="1">
      <c r="A28" s="246" t="s">
        <v>63</v>
      </c>
      <c r="B28" s="253"/>
      <c r="C28" s="254" t="s">
        <v>59</v>
      </c>
      <c r="D28" s="258" t="s">
        <v>332</v>
      </c>
      <c r="E28" s="256">
        <v>0</v>
      </c>
      <c r="F28" s="256">
        <v>66502352</v>
      </c>
      <c r="I28" s="34"/>
      <c r="J28" s="337"/>
      <c r="K28" s="340"/>
      <c r="L28" s="338"/>
      <c r="M28" s="338"/>
      <c r="N28" s="338"/>
    </row>
    <row r="29" spans="1:14" ht="18.75" customHeight="1">
      <c r="A29" s="246" t="s">
        <v>66</v>
      </c>
      <c r="B29" s="253"/>
      <c r="C29" s="254" t="s">
        <v>60</v>
      </c>
      <c r="D29" s="258" t="s">
        <v>476</v>
      </c>
      <c r="E29" s="256">
        <v>0</v>
      </c>
      <c r="F29" s="256">
        <v>4000000</v>
      </c>
      <c r="I29" s="34"/>
      <c r="J29" s="337"/>
      <c r="K29" s="340"/>
      <c r="L29" s="338"/>
      <c r="M29" s="338"/>
      <c r="N29" s="338"/>
    </row>
    <row r="30" spans="1:14" ht="18.75" customHeight="1">
      <c r="A30" s="246" t="s">
        <v>68</v>
      </c>
      <c r="B30" s="253"/>
      <c r="C30" s="254" t="s">
        <v>61</v>
      </c>
      <c r="D30" s="258" t="s">
        <v>460</v>
      </c>
      <c r="E30" s="256">
        <v>0</v>
      </c>
      <c r="F30" s="256">
        <v>3994150</v>
      </c>
      <c r="I30" s="34"/>
      <c r="J30" s="337"/>
      <c r="K30" s="340"/>
      <c r="L30" s="338"/>
      <c r="M30" s="338"/>
      <c r="N30" s="338"/>
    </row>
    <row r="31" spans="1:14" ht="18.75" customHeight="1">
      <c r="A31" s="246" t="s">
        <v>70</v>
      </c>
      <c r="B31" s="253"/>
      <c r="C31" s="254" t="s">
        <v>63</v>
      </c>
      <c r="D31" s="258" t="s">
        <v>333</v>
      </c>
      <c r="E31" s="256">
        <v>0</v>
      </c>
      <c r="F31" s="256">
        <v>-50473083</v>
      </c>
      <c r="H31" s="274"/>
      <c r="I31" s="34"/>
      <c r="J31" s="337"/>
      <c r="K31" s="340"/>
      <c r="L31" s="338"/>
      <c r="M31" s="338"/>
      <c r="N31" s="338"/>
    </row>
    <row r="32" spans="1:14" ht="18.75" customHeight="1">
      <c r="A32" s="246" t="s">
        <v>72</v>
      </c>
      <c r="B32" s="253"/>
      <c r="C32" s="254" t="s">
        <v>66</v>
      </c>
      <c r="D32" s="258" t="s">
        <v>477</v>
      </c>
      <c r="E32" s="256">
        <v>0</v>
      </c>
      <c r="F32" s="256">
        <v>37298400</v>
      </c>
      <c r="I32" s="34"/>
      <c r="J32" s="337"/>
      <c r="K32" s="340"/>
      <c r="L32" s="338"/>
      <c r="M32" s="338"/>
      <c r="N32" s="338"/>
    </row>
    <row r="33" spans="1:14" ht="18.75" customHeight="1">
      <c r="A33" s="246" t="s">
        <v>73</v>
      </c>
      <c r="B33" s="253"/>
      <c r="C33" s="254" t="s">
        <v>68</v>
      </c>
      <c r="D33" s="258" t="s">
        <v>478</v>
      </c>
      <c r="E33" s="256">
        <v>0</v>
      </c>
      <c r="F33" s="256">
        <v>-63811952</v>
      </c>
      <c r="I33" s="395"/>
      <c r="J33" s="395"/>
      <c r="K33" s="395"/>
      <c r="L33" s="342"/>
      <c r="M33" s="342"/>
      <c r="N33" s="342"/>
    </row>
    <row r="34" spans="1:9" ht="18.75" customHeight="1">
      <c r="A34" s="246" t="s">
        <v>74</v>
      </c>
      <c r="B34" s="396" t="s">
        <v>96</v>
      </c>
      <c r="C34" s="397"/>
      <c r="D34" s="397"/>
      <c r="E34" s="260">
        <f>SUM(E9:E33)</f>
        <v>48539585</v>
      </c>
      <c r="F34" s="260">
        <f>SUM(F9:F33)</f>
        <v>398458586</v>
      </c>
      <c r="G34" s="259"/>
      <c r="H34" s="259"/>
      <c r="I34" s="259"/>
    </row>
    <row r="35" spans="1:6" s="250" customFormat="1" ht="21" customHeight="1">
      <c r="A35" s="246" t="s">
        <v>75</v>
      </c>
      <c r="B35" s="398" t="s">
        <v>83</v>
      </c>
      <c r="C35" s="399"/>
      <c r="D35" s="399"/>
      <c r="E35" s="260"/>
      <c r="F35" s="260"/>
    </row>
    <row r="36" spans="1:6" s="250" customFormat="1" ht="24" customHeight="1">
      <c r="A36" s="246" t="s">
        <v>79</v>
      </c>
      <c r="B36" s="388" t="s">
        <v>82</v>
      </c>
      <c r="C36" s="389"/>
      <c r="D36" s="389"/>
      <c r="E36" s="261"/>
      <c r="F36" s="261"/>
    </row>
    <row r="37" spans="1:6" ht="20.25" customHeight="1">
      <c r="A37" s="246" t="s">
        <v>170</v>
      </c>
      <c r="B37" s="262"/>
      <c r="C37" s="254" t="s">
        <v>10</v>
      </c>
      <c r="D37" s="214" t="s">
        <v>486</v>
      </c>
      <c r="E37" s="215">
        <v>267500</v>
      </c>
      <c r="F37" s="215">
        <f>267500+18030609</f>
        <v>18298109</v>
      </c>
    </row>
    <row r="38" spans="1:6" ht="20.25" customHeight="1">
      <c r="A38" s="246" t="s">
        <v>94</v>
      </c>
      <c r="B38" s="253"/>
      <c r="C38" s="254" t="s">
        <v>15</v>
      </c>
      <c r="D38" s="214" t="s">
        <v>174</v>
      </c>
      <c r="E38" s="215">
        <v>48809743</v>
      </c>
      <c r="F38" s="215">
        <v>15085766</v>
      </c>
    </row>
    <row r="39" spans="1:6" ht="18.75" customHeight="1">
      <c r="A39" s="246" t="s">
        <v>171</v>
      </c>
      <c r="B39" s="253"/>
      <c r="C39" s="254" t="s">
        <v>21</v>
      </c>
      <c r="D39" s="214" t="s">
        <v>196</v>
      </c>
      <c r="E39" s="215">
        <v>383772760</v>
      </c>
      <c r="F39" s="215">
        <v>989113</v>
      </c>
    </row>
    <row r="40" spans="1:6" ht="18.75" customHeight="1">
      <c r="A40" s="246" t="s">
        <v>175</v>
      </c>
      <c r="B40" s="253"/>
      <c r="C40" s="254" t="s">
        <v>22</v>
      </c>
      <c r="D40" s="214" t="s">
        <v>197</v>
      </c>
      <c r="E40" s="215">
        <v>78738</v>
      </c>
      <c r="F40" s="215">
        <v>0</v>
      </c>
    </row>
    <row r="41" spans="1:6" ht="18.75" customHeight="1">
      <c r="A41" s="246" t="s">
        <v>223</v>
      </c>
      <c r="B41" s="253"/>
      <c r="C41" s="254" t="s">
        <v>47</v>
      </c>
      <c r="D41" s="214" t="s">
        <v>198</v>
      </c>
      <c r="E41" s="215">
        <v>290322891</v>
      </c>
      <c r="F41" s="215">
        <v>0</v>
      </c>
    </row>
    <row r="42" spans="1:6" ht="18.75" customHeight="1">
      <c r="A42" s="246" t="s">
        <v>224</v>
      </c>
      <c r="B42" s="253"/>
      <c r="C42" s="254" t="s">
        <v>49</v>
      </c>
      <c r="D42" s="214" t="s">
        <v>199</v>
      </c>
      <c r="E42" s="215">
        <v>236974145</v>
      </c>
      <c r="F42" s="215">
        <v>154183</v>
      </c>
    </row>
    <row r="43" spans="1:6" ht="18.75" customHeight="1">
      <c r="A43" s="246" t="s">
        <v>225</v>
      </c>
      <c r="B43" s="253"/>
      <c r="C43" s="254" t="s">
        <v>44</v>
      </c>
      <c r="D43" s="214" t="s">
        <v>200</v>
      </c>
      <c r="E43" s="215">
        <v>102717623</v>
      </c>
      <c r="F43" s="215">
        <v>0</v>
      </c>
    </row>
    <row r="44" spans="1:6" ht="18.75" customHeight="1">
      <c r="A44" s="246" t="s">
        <v>226</v>
      </c>
      <c r="B44" s="253"/>
      <c r="C44" s="254" t="s">
        <v>23</v>
      </c>
      <c r="D44" s="214" t="s">
        <v>201</v>
      </c>
      <c r="E44" s="215">
        <v>18264592</v>
      </c>
      <c r="F44" s="215">
        <v>0</v>
      </c>
    </row>
    <row r="45" spans="1:6" ht="18.75" customHeight="1">
      <c r="A45" s="246" t="s">
        <v>176</v>
      </c>
      <c r="B45" s="253"/>
      <c r="C45" s="254" t="s">
        <v>25</v>
      </c>
      <c r="D45" s="214" t="s">
        <v>202</v>
      </c>
      <c r="E45" s="215">
        <v>361535</v>
      </c>
      <c r="F45" s="215">
        <v>6249824</v>
      </c>
    </row>
    <row r="46" spans="1:6" ht="18.75" customHeight="1">
      <c r="A46" s="246" t="s">
        <v>95</v>
      </c>
      <c r="B46" s="253"/>
      <c r="C46" s="254" t="s">
        <v>27</v>
      </c>
      <c r="D46" s="214" t="s">
        <v>203</v>
      </c>
      <c r="E46" s="215">
        <v>560776</v>
      </c>
      <c r="F46" s="215">
        <v>560776</v>
      </c>
    </row>
    <row r="47" spans="1:6" ht="18.75" customHeight="1">
      <c r="A47" s="246" t="s">
        <v>177</v>
      </c>
      <c r="B47" s="253"/>
      <c r="C47" s="254" t="s">
        <v>29</v>
      </c>
      <c r="D47" s="214" t="s">
        <v>204</v>
      </c>
      <c r="E47" s="215">
        <v>0</v>
      </c>
      <c r="F47" s="215">
        <v>0</v>
      </c>
    </row>
    <row r="48" spans="1:6" ht="18.75" customHeight="1">
      <c r="A48" s="246" t="s">
        <v>179</v>
      </c>
      <c r="B48" s="253"/>
      <c r="C48" s="254" t="s">
        <v>45</v>
      </c>
      <c r="D48" s="214" t="s">
        <v>205</v>
      </c>
      <c r="E48" s="215">
        <v>119715867</v>
      </c>
      <c r="F48" s="215">
        <v>0</v>
      </c>
    </row>
    <row r="49" spans="1:6" ht="18.75" customHeight="1">
      <c r="A49" s="246" t="s">
        <v>180</v>
      </c>
      <c r="B49" s="253"/>
      <c r="C49" s="254" t="s">
        <v>31</v>
      </c>
      <c r="D49" s="214" t="s">
        <v>206</v>
      </c>
      <c r="E49" s="215">
        <v>6395965</v>
      </c>
      <c r="F49" s="215">
        <v>9697965</v>
      </c>
    </row>
    <row r="50" spans="1:6" ht="18.75" customHeight="1">
      <c r="A50" s="246" t="s">
        <v>227</v>
      </c>
      <c r="B50" s="253"/>
      <c r="C50" s="254" t="s">
        <v>33</v>
      </c>
      <c r="D50" s="214" t="s">
        <v>207</v>
      </c>
      <c r="E50" s="215">
        <v>107280</v>
      </c>
      <c r="F50" s="279">
        <v>0</v>
      </c>
    </row>
    <row r="51" spans="1:6" ht="18.75" customHeight="1">
      <c r="A51" s="246" t="s">
        <v>228</v>
      </c>
      <c r="B51" s="253"/>
      <c r="C51" s="254" t="s">
        <v>54</v>
      </c>
      <c r="D51" s="214" t="s">
        <v>208</v>
      </c>
      <c r="E51" s="215">
        <v>87778372</v>
      </c>
      <c r="F51" s="390">
        <v>0</v>
      </c>
    </row>
    <row r="52" spans="1:12" ht="18.75" customHeight="1">
      <c r="A52" s="246" t="s">
        <v>229</v>
      </c>
      <c r="B52" s="253"/>
      <c r="C52" s="254" t="s">
        <v>55</v>
      </c>
      <c r="D52" s="214" t="s">
        <v>209</v>
      </c>
      <c r="E52" s="215">
        <v>20280775</v>
      </c>
      <c r="F52" s="391"/>
      <c r="L52" s="263"/>
    </row>
    <row r="53" spans="1:6" ht="18.75" customHeight="1">
      <c r="A53" s="246" t="s">
        <v>230</v>
      </c>
      <c r="B53" s="253"/>
      <c r="C53" s="254" t="s">
        <v>56</v>
      </c>
      <c r="D53" s="214" t="s">
        <v>210</v>
      </c>
      <c r="E53" s="215">
        <v>217818</v>
      </c>
      <c r="F53" s="215">
        <v>217818</v>
      </c>
    </row>
    <row r="54" spans="1:6" ht="18.75" customHeight="1">
      <c r="A54" s="246" t="s">
        <v>231</v>
      </c>
      <c r="B54" s="253"/>
      <c r="C54" s="254" t="s">
        <v>57</v>
      </c>
      <c r="D54" s="214" t="s">
        <v>211</v>
      </c>
      <c r="E54" s="215">
        <v>29999953</v>
      </c>
      <c r="F54" s="215">
        <v>0</v>
      </c>
    </row>
    <row r="55" spans="1:6" ht="18.75" customHeight="1">
      <c r="A55" s="246" t="s">
        <v>181</v>
      </c>
      <c r="B55" s="253"/>
      <c r="C55" s="254" t="s">
        <v>58</v>
      </c>
      <c r="D55" s="214" t="s">
        <v>212</v>
      </c>
      <c r="E55" s="215">
        <v>867875</v>
      </c>
      <c r="F55" s="215">
        <f>867875-73750</f>
        <v>794125</v>
      </c>
    </row>
    <row r="56" spans="1:12" ht="18.75" customHeight="1">
      <c r="A56" s="246" t="s">
        <v>232</v>
      </c>
      <c r="B56" s="253"/>
      <c r="C56" s="254" t="s">
        <v>59</v>
      </c>
      <c r="D56" s="214" t="s">
        <v>213</v>
      </c>
      <c r="E56" s="215">
        <v>5</v>
      </c>
      <c r="F56" s="215">
        <v>5</v>
      </c>
      <c r="L56" s="263"/>
    </row>
    <row r="57" spans="1:6" ht="18.75" customHeight="1">
      <c r="A57" s="246" t="s">
        <v>233</v>
      </c>
      <c r="B57" s="253"/>
      <c r="C57" s="254" t="s">
        <v>60</v>
      </c>
      <c r="D57" s="264" t="s">
        <v>194</v>
      </c>
      <c r="E57" s="215">
        <v>13937000</v>
      </c>
      <c r="F57" s="215">
        <v>10907736</v>
      </c>
    </row>
    <row r="58" spans="1:6" ht="18.75" customHeight="1">
      <c r="A58" s="246" t="s">
        <v>234</v>
      </c>
      <c r="B58" s="253"/>
      <c r="C58" s="254" t="s">
        <v>61</v>
      </c>
      <c r="D58" s="264" t="s">
        <v>307</v>
      </c>
      <c r="E58" s="215">
        <v>2183651</v>
      </c>
      <c r="F58" s="215">
        <v>0</v>
      </c>
    </row>
    <row r="59" spans="1:12" ht="18.75" customHeight="1">
      <c r="A59" s="246" t="s">
        <v>235</v>
      </c>
      <c r="B59" s="253"/>
      <c r="C59" s="254" t="s">
        <v>63</v>
      </c>
      <c r="D59" s="264" t="s">
        <v>195</v>
      </c>
      <c r="E59" s="215">
        <v>55682112</v>
      </c>
      <c r="F59" s="215">
        <v>0</v>
      </c>
      <c r="G59" s="274"/>
      <c r="L59" s="263"/>
    </row>
    <row r="60" spans="1:6" ht="18.75" customHeight="1">
      <c r="A60" s="246" t="s">
        <v>236</v>
      </c>
      <c r="B60" s="253"/>
      <c r="C60" s="254" t="s">
        <v>66</v>
      </c>
      <c r="D60" s="214" t="s">
        <v>214</v>
      </c>
      <c r="E60" s="215">
        <v>28484653</v>
      </c>
      <c r="F60" s="215">
        <v>0</v>
      </c>
    </row>
    <row r="61" spans="1:6" ht="18.75" customHeight="1">
      <c r="A61" s="246" t="s">
        <v>403</v>
      </c>
      <c r="B61" s="253"/>
      <c r="C61" s="254" t="s">
        <v>68</v>
      </c>
      <c r="D61" s="214" t="s">
        <v>221</v>
      </c>
      <c r="E61" s="215">
        <v>15691455</v>
      </c>
      <c r="F61" s="215">
        <v>15691455</v>
      </c>
    </row>
    <row r="62" spans="1:6" ht="18.75" customHeight="1">
      <c r="A62" s="246" t="s">
        <v>405</v>
      </c>
      <c r="B62" s="253"/>
      <c r="C62" s="254" t="s">
        <v>70</v>
      </c>
      <c r="D62" s="214" t="s">
        <v>220</v>
      </c>
      <c r="E62" s="215">
        <v>33500000</v>
      </c>
      <c r="F62" s="215">
        <v>33500000</v>
      </c>
    </row>
    <row r="63" spans="1:6" ht="18.75" customHeight="1">
      <c r="A63" s="246" t="s">
        <v>407</v>
      </c>
      <c r="B63" s="253"/>
      <c r="C63" s="254" t="s">
        <v>72</v>
      </c>
      <c r="D63" s="216" t="s">
        <v>322</v>
      </c>
      <c r="E63" s="217">
        <v>0</v>
      </c>
      <c r="F63" s="217">
        <v>0</v>
      </c>
    </row>
    <row r="64" spans="1:6" ht="18.75" customHeight="1">
      <c r="A64" s="246" t="s">
        <v>408</v>
      </c>
      <c r="B64" s="253"/>
      <c r="C64" s="254" t="s">
        <v>73</v>
      </c>
      <c r="D64" s="216" t="s">
        <v>334</v>
      </c>
      <c r="E64" s="217">
        <v>0</v>
      </c>
      <c r="F64" s="217">
        <v>181000000</v>
      </c>
    </row>
    <row r="65" spans="1:6" ht="18.75" customHeight="1">
      <c r="A65" s="246" t="s">
        <v>237</v>
      </c>
      <c r="B65" s="253"/>
      <c r="C65" s="254" t="s">
        <v>74</v>
      </c>
      <c r="D65" s="216" t="s">
        <v>335</v>
      </c>
      <c r="E65" s="217">
        <v>0</v>
      </c>
      <c r="F65" s="217">
        <v>39277844</v>
      </c>
    </row>
    <row r="66" spans="1:6" ht="18.75" customHeight="1">
      <c r="A66" s="246" t="s">
        <v>238</v>
      </c>
      <c r="B66" s="253"/>
      <c r="C66" s="254" t="s">
        <v>75</v>
      </c>
      <c r="D66" s="216" t="s">
        <v>479</v>
      </c>
      <c r="E66" s="217">
        <v>0</v>
      </c>
      <c r="F66" s="217">
        <v>20703539</v>
      </c>
    </row>
    <row r="67" spans="1:6" ht="18.75" customHeight="1">
      <c r="A67" s="246" t="s">
        <v>411</v>
      </c>
      <c r="B67" s="253"/>
      <c r="C67" s="254" t="s">
        <v>75</v>
      </c>
      <c r="D67" s="216" t="s">
        <v>480</v>
      </c>
      <c r="E67" s="217">
        <v>0</v>
      </c>
      <c r="F67" s="217">
        <v>120000000</v>
      </c>
    </row>
    <row r="68" spans="1:6" ht="18.75" customHeight="1">
      <c r="A68" s="246" t="s">
        <v>412</v>
      </c>
      <c r="B68" s="253"/>
      <c r="C68" s="254" t="s">
        <v>79</v>
      </c>
      <c r="D68" s="343" t="s">
        <v>481</v>
      </c>
      <c r="E68" s="217">
        <v>0</v>
      </c>
      <c r="F68" s="217">
        <v>2460000</v>
      </c>
    </row>
    <row r="69" spans="1:11" s="250" customFormat="1" ht="17.25" customHeight="1">
      <c r="A69" s="246" t="s">
        <v>414</v>
      </c>
      <c r="B69" s="268" t="s">
        <v>77</v>
      </c>
      <c r="C69" s="392" t="s">
        <v>97</v>
      </c>
      <c r="D69" s="393"/>
      <c r="E69" s="269">
        <f>SUM(E37:E68)</f>
        <v>1496973084</v>
      </c>
      <c r="F69" s="269">
        <f>SUM(F37:F68)</f>
        <v>475588258</v>
      </c>
      <c r="G69" s="270"/>
      <c r="H69" s="270"/>
      <c r="I69" s="270"/>
      <c r="K69" s="270"/>
    </row>
    <row r="70" spans="1:6" s="250" customFormat="1" ht="21.75" customHeight="1">
      <c r="A70" s="246" t="s">
        <v>415</v>
      </c>
      <c r="B70" s="271" t="s">
        <v>78</v>
      </c>
      <c r="C70" s="394" t="s">
        <v>84</v>
      </c>
      <c r="D70" s="394"/>
      <c r="E70" s="273">
        <f>E34+E69</f>
        <v>1545512669</v>
      </c>
      <c r="F70" s="273">
        <f>F34+F69</f>
        <v>874046844</v>
      </c>
    </row>
    <row r="71" spans="1:6" ht="18.75" customHeight="1" hidden="1">
      <c r="A71" s="246" t="s">
        <v>416</v>
      </c>
      <c r="C71" s="242"/>
      <c r="D71" s="242"/>
      <c r="E71" s="242"/>
      <c r="F71" s="274">
        <v>852220289</v>
      </c>
    </row>
    <row r="72" spans="1:6" ht="18.75" customHeight="1" hidden="1">
      <c r="A72" s="246" t="s">
        <v>417</v>
      </c>
      <c r="B72" s="242" t="s">
        <v>327</v>
      </c>
      <c r="C72" s="242"/>
      <c r="D72" s="242"/>
      <c r="E72" s="275">
        <f>E71-E70</f>
        <v>-1545512669</v>
      </c>
      <c r="F72" s="275">
        <f>F71-F70</f>
        <v>-21826555</v>
      </c>
    </row>
    <row r="73" spans="1:5" ht="18.75" customHeight="1" hidden="1">
      <c r="A73" s="246" t="s">
        <v>419</v>
      </c>
      <c r="C73" s="242"/>
      <c r="D73" s="242"/>
      <c r="E73" s="242"/>
    </row>
    <row r="74" spans="1:6" ht="18.75" customHeight="1" hidden="1">
      <c r="A74" s="246" t="s">
        <v>421</v>
      </c>
      <c r="C74" s="242"/>
      <c r="D74" s="265" t="s">
        <v>308</v>
      </c>
      <c r="E74" s="266">
        <v>22447455</v>
      </c>
      <c r="F74" s="276"/>
    </row>
    <row r="75" spans="1:8" ht="18.75" customHeight="1" hidden="1">
      <c r="A75" s="246" t="s">
        <v>422</v>
      </c>
      <c r="C75" s="242"/>
      <c r="D75" s="265" t="s">
        <v>309</v>
      </c>
      <c r="E75" s="266">
        <v>32235714</v>
      </c>
      <c r="F75" s="276"/>
      <c r="H75" s="250">
        <v>69446861</v>
      </c>
    </row>
    <row r="76" spans="1:8" ht="18.75" customHeight="1" hidden="1">
      <c r="A76" s="246" t="s">
        <v>424</v>
      </c>
      <c r="C76" s="242"/>
      <c r="D76" s="265" t="s">
        <v>310</v>
      </c>
      <c r="E76" s="266">
        <v>11836378</v>
      </c>
      <c r="F76" s="276"/>
      <c r="H76" s="242">
        <v>10517523</v>
      </c>
    </row>
    <row r="77" spans="1:8" ht="18.75" customHeight="1" hidden="1">
      <c r="A77" s="246" t="s">
        <v>426</v>
      </c>
      <c r="C77" s="242"/>
      <c r="D77" s="265" t="s">
        <v>311</v>
      </c>
      <c r="E77" s="266">
        <v>0</v>
      </c>
      <c r="F77" s="276"/>
      <c r="H77" s="242">
        <f>H75-H76</f>
        <v>58929338</v>
      </c>
    </row>
    <row r="78" spans="1:6" ht="38.25" customHeight="1" hidden="1">
      <c r="A78" s="246" t="s">
        <v>427</v>
      </c>
      <c r="C78" s="277"/>
      <c r="D78" s="265" t="s">
        <v>312</v>
      </c>
      <c r="E78" s="266">
        <v>46573451</v>
      </c>
      <c r="F78" s="276"/>
    </row>
    <row r="79" spans="1:6" ht="18.75" customHeight="1" hidden="1">
      <c r="A79" s="246" t="s">
        <v>428</v>
      </c>
      <c r="C79" s="242"/>
      <c r="D79" s="265" t="s">
        <v>313</v>
      </c>
      <c r="E79" s="266">
        <v>2579519</v>
      </c>
      <c r="F79" s="276"/>
    </row>
    <row r="80" spans="1:6" ht="18.75" customHeight="1" hidden="1">
      <c r="A80" s="246" t="s">
        <v>429</v>
      </c>
      <c r="C80" s="242"/>
      <c r="D80" s="265" t="s">
        <v>314</v>
      </c>
      <c r="E80" s="266">
        <v>7524888</v>
      </c>
      <c r="F80" s="276"/>
    </row>
    <row r="81" spans="1:6" ht="18.75" customHeight="1" hidden="1">
      <c r="A81" s="246" t="s">
        <v>430</v>
      </c>
      <c r="C81" s="242"/>
      <c r="D81" s="267" t="s">
        <v>315</v>
      </c>
      <c r="E81" s="266">
        <v>10277361</v>
      </c>
      <c r="F81" s="276"/>
    </row>
    <row r="82" spans="1:5" ht="18.75" customHeight="1" hidden="1">
      <c r="A82" s="246" t="s">
        <v>431</v>
      </c>
      <c r="C82" s="242"/>
      <c r="D82" s="272" t="s">
        <v>102</v>
      </c>
      <c r="E82" s="278">
        <f>SUM(E74:E81)</f>
        <v>133474766</v>
      </c>
    </row>
    <row r="83" spans="1:5" ht="18.75" customHeight="1" hidden="1">
      <c r="A83" s="246" t="s">
        <v>432</v>
      </c>
      <c r="C83" s="242"/>
      <c r="D83" s="242"/>
      <c r="E83" s="242"/>
    </row>
    <row r="84" spans="1:5" ht="18.75" customHeight="1" hidden="1">
      <c r="A84" s="246" t="s">
        <v>434</v>
      </c>
      <c r="C84" s="242"/>
      <c r="D84" s="242"/>
      <c r="E84" s="242"/>
    </row>
    <row r="85" spans="1:5" ht="18.75" customHeight="1" hidden="1">
      <c r="A85" s="246" t="s">
        <v>436</v>
      </c>
      <c r="C85" s="242"/>
      <c r="D85" s="242" t="s">
        <v>317</v>
      </c>
      <c r="E85" s="274">
        <v>1978000</v>
      </c>
    </row>
    <row r="86" spans="1:5" ht="18.75" customHeight="1" hidden="1">
      <c r="A86" s="246" t="s">
        <v>438</v>
      </c>
      <c r="C86" s="242"/>
      <c r="D86" s="242" t="s">
        <v>318</v>
      </c>
      <c r="E86" s="274">
        <v>30889596</v>
      </c>
    </row>
    <row r="87" spans="1:5" ht="18.75" customHeight="1" hidden="1">
      <c r="A87" s="246" t="s">
        <v>440</v>
      </c>
      <c r="C87" s="242"/>
      <c r="D87" s="242" t="s">
        <v>319</v>
      </c>
      <c r="E87" s="274">
        <v>38557265</v>
      </c>
    </row>
    <row r="88" spans="1:5" ht="18.75" customHeight="1" hidden="1">
      <c r="A88" s="246" t="s">
        <v>443</v>
      </c>
      <c r="C88" s="242"/>
      <c r="D88" s="242" t="s">
        <v>320</v>
      </c>
      <c r="E88" s="274">
        <v>112639546</v>
      </c>
    </row>
    <row r="89" spans="1:5" ht="18.75" customHeight="1" hidden="1">
      <c r="A89" s="246" t="s">
        <v>445</v>
      </c>
      <c r="C89" s="242"/>
      <c r="D89" s="242"/>
      <c r="E89" s="242"/>
    </row>
    <row r="90" spans="1:5" ht="18.75" customHeight="1" hidden="1">
      <c r="A90" s="246" t="s">
        <v>447</v>
      </c>
      <c r="C90" s="242"/>
      <c r="D90" s="242"/>
      <c r="E90" s="242"/>
    </row>
    <row r="91" spans="1:5" ht="18.75" customHeight="1" hidden="1">
      <c r="A91" s="246" t="s">
        <v>487</v>
      </c>
      <c r="C91" s="242"/>
      <c r="D91" s="242"/>
      <c r="E91" s="242"/>
    </row>
    <row r="92" spans="1:5" ht="18.75" customHeight="1" hidden="1">
      <c r="A92" s="246" t="s">
        <v>488</v>
      </c>
      <c r="C92" s="242"/>
      <c r="D92" s="242"/>
      <c r="E92" s="242"/>
    </row>
    <row r="93" spans="1:5" ht="18.75" customHeight="1" hidden="1">
      <c r="A93" s="246" t="s">
        <v>489</v>
      </c>
      <c r="C93" s="242"/>
      <c r="D93" s="242"/>
      <c r="E93" s="242"/>
    </row>
    <row r="94" spans="1:5" ht="18.75" customHeight="1" hidden="1">
      <c r="A94" s="246" t="s">
        <v>490</v>
      </c>
      <c r="C94" s="242"/>
      <c r="D94" s="242"/>
      <c r="E94" s="242"/>
    </row>
    <row r="95" spans="1:5" ht="18.75" customHeight="1" hidden="1">
      <c r="A95" s="246" t="s">
        <v>491</v>
      </c>
      <c r="C95" s="242"/>
      <c r="D95" s="242"/>
      <c r="E95" s="242"/>
    </row>
    <row r="96" spans="1:5" ht="18.75" customHeight="1" hidden="1">
      <c r="A96" s="246" t="s">
        <v>492</v>
      </c>
      <c r="C96" s="242"/>
      <c r="D96" s="242"/>
      <c r="E96" s="242"/>
    </row>
    <row r="97" spans="1:5" ht="18.75" customHeight="1" hidden="1">
      <c r="A97" s="246" t="s">
        <v>494</v>
      </c>
      <c r="C97" s="242"/>
      <c r="D97" s="242"/>
      <c r="E97" s="242"/>
    </row>
    <row r="98" spans="1:5" ht="18.75" customHeight="1" hidden="1">
      <c r="A98" s="246" t="s">
        <v>495</v>
      </c>
      <c r="C98" s="242"/>
      <c r="D98" s="242"/>
      <c r="E98" s="242"/>
    </row>
    <row r="99" spans="1:5" ht="18.75" customHeight="1" hidden="1">
      <c r="A99" s="246" t="s">
        <v>496</v>
      </c>
      <c r="C99" s="242"/>
      <c r="D99" s="242"/>
      <c r="E99" s="242"/>
    </row>
    <row r="100" spans="1:5" ht="18.75" customHeight="1" hidden="1">
      <c r="A100" s="246" t="s">
        <v>497</v>
      </c>
      <c r="C100" s="242"/>
      <c r="D100" s="242"/>
      <c r="E100" s="242"/>
    </row>
    <row r="101" spans="1:5" ht="18.75" customHeight="1" hidden="1">
      <c r="A101" s="246" t="s">
        <v>498</v>
      </c>
      <c r="C101" s="242"/>
      <c r="D101" s="242"/>
      <c r="E101" s="242"/>
    </row>
    <row r="102" spans="1:5" ht="18.75" customHeight="1" hidden="1">
      <c r="A102" s="246" t="s">
        <v>499</v>
      </c>
      <c r="C102" s="242"/>
      <c r="D102" s="242"/>
      <c r="E102" s="242"/>
    </row>
    <row r="103" spans="1:5" ht="18.75" customHeight="1" hidden="1">
      <c r="A103" s="246" t="s">
        <v>500</v>
      </c>
      <c r="C103" s="242"/>
      <c r="D103" s="242"/>
      <c r="E103" s="242"/>
    </row>
    <row r="104" spans="1:5" ht="18.75" customHeight="1" hidden="1">
      <c r="A104" s="246" t="s">
        <v>501</v>
      </c>
      <c r="C104" s="242"/>
      <c r="D104" s="242"/>
      <c r="E104" s="242"/>
    </row>
    <row r="105" spans="1:5" ht="18.75" customHeight="1" hidden="1">
      <c r="A105" s="246" t="s">
        <v>502</v>
      </c>
      <c r="C105" s="242"/>
      <c r="D105" s="242"/>
      <c r="E105" s="242"/>
    </row>
    <row r="106" spans="1:5" ht="18.75" customHeight="1" hidden="1">
      <c r="A106" s="246" t="s">
        <v>503</v>
      </c>
      <c r="C106" s="242"/>
      <c r="D106" s="242"/>
      <c r="E106" s="242"/>
    </row>
    <row r="107" spans="1:5" ht="18.75" customHeight="1" hidden="1">
      <c r="A107" s="246" t="s">
        <v>504</v>
      </c>
      <c r="C107" s="242"/>
      <c r="D107" s="242"/>
      <c r="E107" s="242"/>
    </row>
    <row r="108" ht="15" hidden="1">
      <c r="A108" s="246" t="s">
        <v>505</v>
      </c>
    </row>
    <row r="109" ht="15" hidden="1">
      <c r="A109" s="246" t="s">
        <v>506</v>
      </c>
    </row>
    <row r="110" ht="15" hidden="1">
      <c r="A110" s="246" t="s">
        <v>507</v>
      </c>
    </row>
    <row r="111" ht="15" hidden="1">
      <c r="A111" s="246" t="s">
        <v>508</v>
      </c>
    </row>
    <row r="112" ht="15" hidden="1">
      <c r="A112" s="246" t="s">
        <v>509</v>
      </c>
    </row>
    <row r="113" ht="15" hidden="1">
      <c r="A113" s="246" t="s">
        <v>510</v>
      </c>
    </row>
    <row r="114" ht="15" hidden="1">
      <c r="A114" s="246" t="s">
        <v>511</v>
      </c>
    </row>
    <row r="115" ht="15" hidden="1">
      <c r="A115" s="246" t="s">
        <v>512</v>
      </c>
    </row>
    <row r="116" ht="15" hidden="1">
      <c r="A116" s="246" t="s">
        <v>513</v>
      </c>
    </row>
    <row r="117" ht="15" hidden="1">
      <c r="A117" s="246" t="s">
        <v>514</v>
      </c>
    </row>
    <row r="118" ht="15" hidden="1">
      <c r="A118" s="246" t="s">
        <v>515</v>
      </c>
    </row>
    <row r="119" ht="15" hidden="1">
      <c r="A119" s="246" t="s">
        <v>516</v>
      </c>
    </row>
    <row r="120" ht="15" hidden="1">
      <c r="A120" s="246" t="s">
        <v>517</v>
      </c>
    </row>
    <row r="121" ht="15" hidden="1">
      <c r="A121" s="246" t="s">
        <v>518</v>
      </c>
    </row>
    <row r="122" ht="15" hidden="1">
      <c r="A122" s="246" t="s">
        <v>519</v>
      </c>
    </row>
    <row r="123" ht="15" hidden="1">
      <c r="A123" s="246" t="s">
        <v>520</v>
      </c>
    </row>
    <row r="124" ht="15" hidden="1">
      <c r="A124" s="246" t="s">
        <v>521</v>
      </c>
    </row>
    <row r="125" ht="15" hidden="1">
      <c r="A125" s="246" t="s">
        <v>522</v>
      </c>
    </row>
    <row r="126" ht="15" hidden="1">
      <c r="A126" s="246" t="s">
        <v>523</v>
      </c>
    </row>
    <row r="127" ht="15" hidden="1">
      <c r="A127" s="246" t="s">
        <v>524</v>
      </c>
    </row>
    <row r="128" ht="15" hidden="1">
      <c r="A128" s="246" t="s">
        <v>525</v>
      </c>
    </row>
    <row r="129" ht="15" hidden="1">
      <c r="A129" s="246" t="s">
        <v>526</v>
      </c>
    </row>
    <row r="130" ht="15" hidden="1">
      <c r="A130" s="246" t="s">
        <v>527</v>
      </c>
    </row>
    <row r="131" ht="15" hidden="1">
      <c r="A131" s="246" t="s">
        <v>528</v>
      </c>
    </row>
    <row r="132" ht="15" hidden="1">
      <c r="A132" s="246" t="s">
        <v>529</v>
      </c>
    </row>
    <row r="133" ht="15" hidden="1">
      <c r="A133" s="246" t="s">
        <v>530</v>
      </c>
    </row>
    <row r="134" ht="15" hidden="1">
      <c r="A134" s="246" t="s">
        <v>531</v>
      </c>
    </row>
    <row r="135" ht="15" hidden="1">
      <c r="A135" s="246" t="s">
        <v>532</v>
      </c>
    </row>
    <row r="136" ht="15" hidden="1">
      <c r="A136" s="246" t="s">
        <v>533</v>
      </c>
    </row>
    <row r="137" ht="15" hidden="1">
      <c r="A137" s="246" t="s">
        <v>534</v>
      </c>
    </row>
    <row r="138" ht="15" hidden="1">
      <c r="A138" s="246" t="s">
        <v>535</v>
      </c>
    </row>
    <row r="139" ht="15" hidden="1">
      <c r="A139" s="246" t="s">
        <v>536</v>
      </c>
    </row>
    <row r="140" ht="15" hidden="1">
      <c r="A140" s="246" t="s">
        <v>537</v>
      </c>
    </row>
    <row r="141" ht="15" hidden="1">
      <c r="A141" s="246" t="s">
        <v>538</v>
      </c>
    </row>
    <row r="142" ht="15" hidden="1">
      <c r="A142" s="246" t="s">
        <v>539</v>
      </c>
    </row>
    <row r="143" ht="15" hidden="1">
      <c r="A143" s="246" t="s">
        <v>540</v>
      </c>
    </row>
    <row r="144" ht="15" hidden="1">
      <c r="A144" s="246" t="s">
        <v>541</v>
      </c>
    </row>
    <row r="145" ht="15" hidden="1">
      <c r="A145" s="246" t="s">
        <v>542</v>
      </c>
    </row>
    <row r="146" ht="15" hidden="1">
      <c r="A146" s="246" t="s">
        <v>543</v>
      </c>
    </row>
    <row r="147" ht="15">
      <c r="F147" s="274"/>
    </row>
    <row r="148" ht="15">
      <c r="F148" s="344"/>
    </row>
  </sheetData>
  <sheetProtection/>
  <mergeCells count="13">
    <mergeCell ref="B8:D8"/>
    <mergeCell ref="B6:D6"/>
    <mergeCell ref="B7:D7"/>
    <mergeCell ref="A2:A3"/>
    <mergeCell ref="C3:E3"/>
    <mergeCell ref="C2:F2"/>
    <mergeCell ref="B36:D36"/>
    <mergeCell ref="F51:F52"/>
    <mergeCell ref="C69:D69"/>
    <mergeCell ref="C70:D70"/>
    <mergeCell ref="I33:K33"/>
    <mergeCell ref="B34:D34"/>
    <mergeCell ref="B35:D3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70" zoomScaleNormal="80" zoomScaleSheetLayoutView="70" zoomScalePageLayoutView="0" workbookViewId="0" topLeftCell="A1">
      <pane xSplit="2" ySplit="9" topLeftCell="C10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R1" sqref="R1"/>
    </sheetView>
  </sheetViews>
  <sheetFormatPr defaultColWidth="9.140625" defaultRowHeight="12.75"/>
  <cols>
    <col min="1" max="1" width="4.00390625" style="80" customWidth="1"/>
    <col min="2" max="2" width="19.140625" style="80" customWidth="1"/>
    <col min="3" max="3" width="13.140625" style="80" customWidth="1"/>
    <col min="4" max="4" width="13.8515625" style="80" customWidth="1"/>
    <col min="5" max="5" width="17.140625" style="80" customWidth="1"/>
    <col min="6" max="6" width="18.8515625" style="80" customWidth="1"/>
    <col min="7" max="7" width="14.28125" style="80" bestFit="1" customWidth="1"/>
    <col min="8" max="8" width="15.7109375" style="80" customWidth="1"/>
    <col min="9" max="9" width="15.8515625" style="80" customWidth="1"/>
    <col min="10" max="10" width="14.8515625" style="80" customWidth="1"/>
    <col min="11" max="11" width="13.28125" style="80" customWidth="1"/>
    <col min="12" max="12" width="14.140625" style="80" customWidth="1"/>
    <col min="13" max="13" width="15.28125" style="80" customWidth="1"/>
    <col min="14" max="15" width="15.00390625" style="80" customWidth="1"/>
    <col min="16" max="16" width="16.140625" style="80" customWidth="1"/>
    <col min="17" max="17" width="14.7109375" style="80" customWidth="1"/>
    <col min="18" max="18" width="14.8515625" style="80" customWidth="1"/>
    <col min="19" max="16384" width="9.140625" style="80" customWidth="1"/>
  </cols>
  <sheetData>
    <row r="1" spans="1:18" ht="23.25" customHeight="1">
      <c r="A1" s="79"/>
      <c r="C1" s="34"/>
      <c r="D1" s="34"/>
      <c r="E1" s="97"/>
      <c r="R1" s="346" t="s">
        <v>563</v>
      </c>
    </row>
    <row r="2" spans="2:18" s="101" customFormat="1" ht="42" customHeight="1">
      <c r="B2" s="222"/>
      <c r="C2" s="407" t="s">
        <v>544</v>
      </c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</row>
    <row r="3" spans="1:5" ht="15" customHeight="1">
      <c r="A3" s="81"/>
      <c r="B3" s="223"/>
      <c r="C3" s="223"/>
      <c r="D3" s="223"/>
      <c r="E3" s="223"/>
    </row>
    <row r="4" spans="1:18" ht="21.75" customHeight="1">
      <c r="A4" s="81"/>
      <c r="B4" s="224"/>
      <c r="C4" s="224"/>
      <c r="D4" s="224"/>
      <c r="E4" s="224"/>
      <c r="F4" s="79"/>
      <c r="R4" s="96" t="s">
        <v>169</v>
      </c>
    </row>
    <row r="5" spans="1:18" s="121" customFormat="1" ht="16.5" customHeight="1">
      <c r="A5" s="119"/>
      <c r="B5" s="120" t="s">
        <v>0</v>
      </c>
      <c r="C5" s="120" t="s">
        <v>1</v>
      </c>
      <c r="D5" s="120" t="s">
        <v>2</v>
      </c>
      <c r="E5" s="120" t="s">
        <v>239</v>
      </c>
      <c r="F5" s="120" t="s">
        <v>5</v>
      </c>
      <c r="G5" s="120" t="s">
        <v>6</v>
      </c>
      <c r="H5" s="120" t="s">
        <v>7</v>
      </c>
      <c r="I5" s="120" t="s">
        <v>8</v>
      </c>
      <c r="J5" s="120" t="s">
        <v>85</v>
      </c>
      <c r="K5" s="120" t="s">
        <v>1</v>
      </c>
      <c r="L5" s="120" t="s">
        <v>2</v>
      </c>
      <c r="M5" s="120" t="s">
        <v>239</v>
      </c>
      <c r="N5" s="120" t="s">
        <v>5</v>
      </c>
      <c r="O5" s="120" t="s">
        <v>6</v>
      </c>
      <c r="P5" s="120" t="s">
        <v>7</v>
      </c>
      <c r="Q5" s="120" t="s">
        <v>8</v>
      </c>
      <c r="R5" s="120" t="s">
        <v>85</v>
      </c>
    </row>
    <row r="6" spans="1:18" s="121" customFormat="1" ht="15.75" customHeight="1">
      <c r="A6" s="410" t="s">
        <v>10</v>
      </c>
      <c r="B6" s="412" t="s">
        <v>11</v>
      </c>
      <c r="C6" s="414" t="s">
        <v>165</v>
      </c>
      <c r="D6" s="415"/>
      <c r="E6" s="415"/>
      <c r="F6" s="415"/>
      <c r="G6" s="415"/>
      <c r="H6" s="415"/>
      <c r="I6" s="415"/>
      <c r="J6" s="415"/>
      <c r="K6" s="414" t="s">
        <v>166</v>
      </c>
      <c r="L6" s="415"/>
      <c r="M6" s="415"/>
      <c r="N6" s="415"/>
      <c r="O6" s="415"/>
      <c r="P6" s="415"/>
      <c r="Q6" s="415"/>
      <c r="R6" s="415"/>
    </row>
    <row r="7" spans="1:18" s="121" customFormat="1" ht="19.5" customHeight="1">
      <c r="A7" s="410"/>
      <c r="B7" s="412"/>
      <c r="C7" s="416"/>
      <c r="D7" s="417"/>
      <c r="E7" s="417"/>
      <c r="F7" s="417"/>
      <c r="G7" s="417"/>
      <c r="H7" s="417"/>
      <c r="I7" s="417"/>
      <c r="J7" s="417"/>
      <c r="K7" s="416"/>
      <c r="L7" s="417"/>
      <c r="M7" s="417"/>
      <c r="N7" s="417"/>
      <c r="O7" s="417"/>
      <c r="P7" s="417"/>
      <c r="Q7" s="417"/>
      <c r="R7" s="417"/>
    </row>
    <row r="8" spans="1:18" s="121" customFormat="1" ht="51.75" customHeight="1">
      <c r="A8" s="411"/>
      <c r="B8" s="413"/>
      <c r="C8" s="408" t="s">
        <v>98</v>
      </c>
      <c r="D8" s="409"/>
      <c r="E8" s="408" t="s">
        <v>99</v>
      </c>
      <c r="F8" s="409"/>
      <c r="G8" s="408" t="s">
        <v>100</v>
      </c>
      <c r="H8" s="409"/>
      <c r="I8" s="408" t="s">
        <v>87</v>
      </c>
      <c r="J8" s="409"/>
      <c r="K8" s="408" t="s">
        <v>98</v>
      </c>
      <c r="L8" s="409"/>
      <c r="M8" s="408" t="s">
        <v>99</v>
      </c>
      <c r="N8" s="409"/>
      <c r="O8" s="408" t="s">
        <v>100</v>
      </c>
      <c r="P8" s="409"/>
      <c r="Q8" s="408" t="s">
        <v>87</v>
      </c>
      <c r="R8" s="409"/>
    </row>
    <row r="9" spans="1:18" s="121" customFormat="1" ht="32.25" customHeight="1">
      <c r="A9" s="122">
        <v>2</v>
      </c>
      <c r="B9" s="123"/>
      <c r="C9" s="113" t="s">
        <v>128</v>
      </c>
      <c r="D9" s="113" t="s">
        <v>246</v>
      </c>
      <c r="E9" s="115" t="s">
        <v>128</v>
      </c>
      <c r="F9" s="113" t="s">
        <v>246</v>
      </c>
      <c r="G9" s="115" t="s">
        <v>128</v>
      </c>
      <c r="H9" s="113" t="s">
        <v>246</v>
      </c>
      <c r="I9" s="115" t="s">
        <v>128</v>
      </c>
      <c r="J9" s="113" t="s">
        <v>246</v>
      </c>
      <c r="K9" s="115" t="s">
        <v>128</v>
      </c>
      <c r="L9" s="113" t="s">
        <v>246</v>
      </c>
      <c r="M9" s="115" t="s">
        <v>128</v>
      </c>
      <c r="N9" s="113" t="s">
        <v>246</v>
      </c>
      <c r="O9" s="115" t="s">
        <v>128</v>
      </c>
      <c r="P9" s="113" t="s">
        <v>246</v>
      </c>
      <c r="Q9" s="115" t="s">
        <v>128</v>
      </c>
      <c r="R9" s="113" t="s">
        <v>246</v>
      </c>
    </row>
    <row r="10" spans="1:18" s="121" customFormat="1" ht="48.75" customHeight="1">
      <c r="A10" s="120">
        <v>3</v>
      </c>
      <c r="B10" s="124" t="s">
        <v>136</v>
      </c>
      <c r="C10" s="125"/>
      <c r="D10" s="126"/>
      <c r="E10" s="126"/>
      <c r="F10" s="126"/>
      <c r="G10" s="127">
        <f>1!AA11</f>
        <v>674927249</v>
      </c>
      <c r="H10" s="127">
        <f>1!AB11</f>
        <v>883608427</v>
      </c>
      <c r="I10" s="127">
        <f>1!AA11</f>
        <v>674927249</v>
      </c>
      <c r="J10" s="127">
        <f>1!AB11</f>
        <v>883608427</v>
      </c>
      <c r="K10" s="126"/>
      <c r="L10" s="126"/>
      <c r="M10" s="127"/>
      <c r="N10" s="127"/>
      <c r="O10" s="127">
        <f>2!AC11</f>
        <v>674927249</v>
      </c>
      <c r="P10" s="127">
        <f>2!AD11</f>
        <v>883608427</v>
      </c>
      <c r="Q10" s="127">
        <f>2!AC11</f>
        <v>674927249</v>
      </c>
      <c r="R10" s="127">
        <f>2!AD11</f>
        <v>883608427</v>
      </c>
    </row>
    <row r="11" spans="1:18" s="121" customFormat="1" ht="49.5" customHeight="1">
      <c r="A11" s="120">
        <v>4</v>
      </c>
      <c r="B11" s="124" t="s">
        <v>88</v>
      </c>
      <c r="C11" s="129"/>
      <c r="D11" s="129"/>
      <c r="E11" s="129">
        <v>61259350</v>
      </c>
      <c r="F11" s="125">
        <v>107399529</v>
      </c>
      <c r="G11" s="129">
        <f>I11-E11</f>
        <v>60856775</v>
      </c>
      <c r="H11" s="129">
        <f>J11-F11</f>
        <v>87581609</v>
      </c>
      <c r="I11" s="127">
        <f>1!AA12</f>
        <v>122116125</v>
      </c>
      <c r="J11" s="127">
        <f>1!AB12</f>
        <v>194981138</v>
      </c>
      <c r="K11" s="129"/>
      <c r="L11" s="129"/>
      <c r="M11" s="129"/>
      <c r="N11" s="129">
        <v>107399529</v>
      </c>
      <c r="O11" s="125">
        <f>Q11-M11</f>
        <v>122116125</v>
      </c>
      <c r="P11" s="125">
        <f>R11-N11</f>
        <v>87581609</v>
      </c>
      <c r="Q11" s="127">
        <f>2!AC12</f>
        <v>122116125</v>
      </c>
      <c r="R11" s="127">
        <f>2!AD12</f>
        <v>194981138</v>
      </c>
    </row>
    <row r="12" spans="1:18" s="121" customFormat="1" ht="49.5" customHeight="1">
      <c r="A12" s="120">
        <v>5</v>
      </c>
      <c r="B12" s="124" t="s">
        <v>28</v>
      </c>
      <c r="C12" s="125"/>
      <c r="D12" s="125"/>
      <c r="E12" s="125">
        <f>1!AA13</f>
        <v>40095000</v>
      </c>
      <c r="F12" s="125">
        <f>1!AB13</f>
        <v>50617221</v>
      </c>
      <c r="G12" s="125"/>
      <c r="H12" s="125"/>
      <c r="I12" s="127">
        <f>1!AA13</f>
        <v>40095000</v>
      </c>
      <c r="J12" s="127">
        <f>1!AB13</f>
        <v>50617221</v>
      </c>
      <c r="K12" s="125"/>
      <c r="L12" s="125"/>
      <c r="M12" s="125">
        <f>2!AC13</f>
        <v>40095000</v>
      </c>
      <c r="N12" s="125">
        <f>2!AD13</f>
        <v>50617221</v>
      </c>
      <c r="O12" s="125"/>
      <c r="P12" s="125"/>
      <c r="Q12" s="127">
        <f>2!AC13</f>
        <v>40095000</v>
      </c>
      <c r="R12" s="127">
        <f>2!AD13</f>
        <v>50617221</v>
      </c>
    </row>
    <row r="13" spans="1:18" s="121" customFormat="1" ht="49.5" customHeight="1">
      <c r="A13" s="120">
        <v>6</v>
      </c>
      <c r="B13" s="124" t="s">
        <v>26</v>
      </c>
      <c r="C13" s="125"/>
      <c r="D13" s="125"/>
      <c r="E13" s="125"/>
      <c r="F13" s="125"/>
      <c r="G13" s="125">
        <f>1!AA14</f>
        <v>23320000</v>
      </c>
      <c r="H13" s="125">
        <f>1!AB14</f>
        <v>31970907</v>
      </c>
      <c r="I13" s="127">
        <f>1!AA14</f>
        <v>23320000</v>
      </c>
      <c r="J13" s="127">
        <f>1!AB14</f>
        <v>31970907</v>
      </c>
      <c r="K13" s="125"/>
      <c r="L13" s="125"/>
      <c r="M13" s="125"/>
      <c r="N13" s="125"/>
      <c r="O13" s="125">
        <f>2!AC14</f>
        <v>23320000</v>
      </c>
      <c r="P13" s="125">
        <f>2!AD14</f>
        <v>31970907</v>
      </c>
      <c r="Q13" s="127">
        <f>2!AC14</f>
        <v>23320000</v>
      </c>
      <c r="R13" s="127">
        <f>2!AD14</f>
        <v>31970907</v>
      </c>
    </row>
    <row r="14" spans="1:18" s="133" customFormat="1" ht="48.75" customHeight="1">
      <c r="A14" s="130">
        <v>7</v>
      </c>
      <c r="B14" s="131" t="s">
        <v>249</v>
      </c>
      <c r="C14" s="132">
        <f>SUM(C10:C13)</f>
        <v>0</v>
      </c>
      <c r="D14" s="132">
        <f aca="true" t="shared" si="0" ref="D14:P14">SUM(D10:D13)</f>
        <v>0</v>
      </c>
      <c r="E14" s="132">
        <f t="shared" si="0"/>
        <v>101354350</v>
      </c>
      <c r="F14" s="132">
        <f t="shared" si="0"/>
        <v>158016750</v>
      </c>
      <c r="G14" s="132">
        <f t="shared" si="0"/>
        <v>759104024</v>
      </c>
      <c r="H14" s="132">
        <f t="shared" si="0"/>
        <v>1003160943</v>
      </c>
      <c r="I14" s="132">
        <f t="shared" si="0"/>
        <v>860458374</v>
      </c>
      <c r="J14" s="132">
        <f t="shared" si="0"/>
        <v>1161177693</v>
      </c>
      <c r="K14" s="132">
        <f t="shared" si="0"/>
        <v>0</v>
      </c>
      <c r="L14" s="132">
        <f t="shared" si="0"/>
        <v>0</v>
      </c>
      <c r="M14" s="132">
        <f t="shared" si="0"/>
        <v>40095000</v>
      </c>
      <c r="N14" s="132">
        <f t="shared" si="0"/>
        <v>158016750</v>
      </c>
      <c r="O14" s="132">
        <f t="shared" si="0"/>
        <v>820363374</v>
      </c>
      <c r="P14" s="132">
        <f t="shared" si="0"/>
        <v>1003160943</v>
      </c>
      <c r="Q14" s="132">
        <f>SUM(Q10:Q13)</f>
        <v>860458374</v>
      </c>
      <c r="R14" s="132">
        <f>SUM(R10:R13)</f>
        <v>1161177693</v>
      </c>
    </row>
    <row r="15" spans="1:18" s="121" customFormat="1" ht="39" customHeight="1">
      <c r="A15" s="120">
        <v>8</v>
      </c>
      <c r="B15" s="124" t="s">
        <v>30</v>
      </c>
      <c r="C15" s="125">
        <v>677000</v>
      </c>
      <c r="D15" s="125">
        <v>677000</v>
      </c>
      <c r="E15" s="125">
        <f>I15-C15-G15</f>
        <v>497533000</v>
      </c>
      <c r="F15" s="125">
        <f>J15-D15-H15</f>
        <v>470040220</v>
      </c>
      <c r="G15" s="125">
        <v>58432000</v>
      </c>
      <c r="H15" s="125">
        <v>58432000</v>
      </c>
      <c r="I15" s="127">
        <f>1!AA16</f>
        <v>556642000</v>
      </c>
      <c r="J15" s="127">
        <f>1!AB16</f>
        <v>529149220</v>
      </c>
      <c r="K15" s="125">
        <v>93000</v>
      </c>
      <c r="L15" s="125">
        <v>93000</v>
      </c>
      <c r="M15" s="125">
        <f>Q15-K15-O15</f>
        <v>484193000</v>
      </c>
      <c r="N15" s="125">
        <f>R15-L15-P15</f>
        <v>456669629</v>
      </c>
      <c r="O15" s="125">
        <v>72356000</v>
      </c>
      <c r="P15" s="125">
        <v>72386591</v>
      </c>
      <c r="Q15" s="127">
        <f>2!AC16</f>
        <v>556642000</v>
      </c>
      <c r="R15" s="127">
        <f>2!AD16</f>
        <v>529149220</v>
      </c>
    </row>
    <row r="16" spans="1:18" s="121" customFormat="1" ht="40.5" customHeight="1">
      <c r="A16" s="120">
        <v>9</v>
      </c>
      <c r="B16" s="124" t="s">
        <v>89</v>
      </c>
      <c r="C16" s="125"/>
      <c r="D16" s="125"/>
      <c r="E16" s="125">
        <f>I16-G16</f>
        <v>3395860618</v>
      </c>
      <c r="F16" s="125">
        <f>J16-H16</f>
        <v>4462454035</v>
      </c>
      <c r="G16" s="125">
        <v>88319455</v>
      </c>
      <c r="H16" s="125">
        <v>437999254</v>
      </c>
      <c r="I16" s="127">
        <f>1!AA17</f>
        <v>3484180073</v>
      </c>
      <c r="J16" s="127">
        <f>1!AB17</f>
        <v>4900453289</v>
      </c>
      <c r="K16" s="125"/>
      <c r="L16" s="125"/>
      <c r="M16" s="125">
        <f>Q16-K16-O16</f>
        <v>3349173073</v>
      </c>
      <c r="N16" s="125">
        <f>R16-L16-P16</f>
        <v>4069508408</v>
      </c>
      <c r="O16" s="127">
        <v>135007000</v>
      </c>
      <c r="P16" s="127">
        <v>830944881</v>
      </c>
      <c r="Q16" s="127">
        <f>2!AC17</f>
        <v>3484180073</v>
      </c>
      <c r="R16" s="127">
        <f>2!AD17</f>
        <v>4900453289</v>
      </c>
    </row>
    <row r="17" spans="1:18" s="121" customFormat="1" ht="48.75" customHeight="1">
      <c r="A17" s="120">
        <v>10</v>
      </c>
      <c r="B17" s="131" t="s">
        <v>101</v>
      </c>
      <c r="C17" s="132">
        <f>SUM(C14:C16)</f>
        <v>677000</v>
      </c>
      <c r="D17" s="132">
        <f aca="true" t="shared" si="1" ref="D17:P17">SUM(D14:D16)</f>
        <v>677000</v>
      </c>
      <c r="E17" s="132">
        <f t="shared" si="1"/>
        <v>3994747968</v>
      </c>
      <c r="F17" s="132">
        <f t="shared" si="1"/>
        <v>5090511005</v>
      </c>
      <c r="G17" s="132">
        <f t="shared" si="1"/>
        <v>905855479</v>
      </c>
      <c r="H17" s="132">
        <f t="shared" si="1"/>
        <v>1499592197</v>
      </c>
      <c r="I17" s="132">
        <f t="shared" si="1"/>
        <v>4901280447</v>
      </c>
      <c r="J17" s="132">
        <f t="shared" si="1"/>
        <v>6590780202</v>
      </c>
      <c r="K17" s="132">
        <f t="shared" si="1"/>
        <v>93000</v>
      </c>
      <c r="L17" s="132">
        <f t="shared" si="1"/>
        <v>93000</v>
      </c>
      <c r="M17" s="132">
        <f t="shared" si="1"/>
        <v>3873461073</v>
      </c>
      <c r="N17" s="132">
        <f t="shared" si="1"/>
        <v>4684194787</v>
      </c>
      <c r="O17" s="132">
        <f t="shared" si="1"/>
        <v>1027726374</v>
      </c>
      <c r="P17" s="132">
        <f t="shared" si="1"/>
        <v>1906492415</v>
      </c>
      <c r="Q17" s="132">
        <f>SUM(Q14:Q16)</f>
        <v>4901280447</v>
      </c>
      <c r="R17" s="132">
        <f>SUM(R14:R16)</f>
        <v>6590780202</v>
      </c>
    </row>
    <row r="18" spans="1:8" ht="16.5" customHeight="1">
      <c r="A18" s="81"/>
      <c r="B18" s="83"/>
      <c r="C18" s="84"/>
      <c r="D18" s="84"/>
      <c r="E18" s="84"/>
      <c r="H18" s="102"/>
    </row>
    <row r="19" spans="1:18" ht="30.75" customHeight="1">
      <c r="A19" s="81"/>
      <c r="B19" s="85"/>
      <c r="C19" s="86"/>
      <c r="D19" s="352"/>
      <c r="E19" s="87"/>
      <c r="I19" s="102"/>
      <c r="J19" s="102"/>
      <c r="Q19" s="102"/>
      <c r="R19" s="102"/>
    </row>
    <row r="20" spans="9:18" ht="12.75">
      <c r="I20" s="102"/>
      <c r="J20" s="102"/>
      <c r="Q20" s="102"/>
      <c r="R20" s="102"/>
    </row>
    <row r="21" spans="9:18" ht="12.75">
      <c r="I21" s="102"/>
      <c r="J21" s="102"/>
      <c r="Q21" s="102"/>
      <c r="R21" s="102"/>
    </row>
    <row r="22" ht="16.5" customHeight="1">
      <c r="H22" s="128"/>
    </row>
    <row r="24" ht="12.75">
      <c r="P24" s="80" t="s">
        <v>137</v>
      </c>
    </row>
  </sheetData>
  <sheetProtection/>
  <mergeCells count="13">
    <mergeCell ref="E8:F8"/>
    <mergeCell ref="G8:H8"/>
    <mergeCell ref="I8:J8"/>
    <mergeCell ref="C2:R2"/>
    <mergeCell ref="K8:L8"/>
    <mergeCell ref="M8:N8"/>
    <mergeCell ref="O8:P8"/>
    <mergeCell ref="Q8:R8"/>
    <mergeCell ref="A6:A8"/>
    <mergeCell ref="B6:B8"/>
    <mergeCell ref="C6:J7"/>
    <mergeCell ref="K6:R7"/>
    <mergeCell ref="C8:D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3"/>
  <sheetViews>
    <sheetView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5.00390625" style="1" customWidth="1"/>
    <col min="2" max="2" width="65.57421875" style="1" customWidth="1"/>
    <col min="3" max="4" width="18.140625" style="1" customWidth="1"/>
    <col min="5" max="5" width="9.140625" style="1" customWidth="1"/>
    <col min="6" max="6" width="26.421875" style="67" customWidth="1"/>
    <col min="7" max="9" width="9.140625" style="1" customWidth="1"/>
    <col min="10" max="10" width="16.7109375" style="67" customWidth="1"/>
    <col min="11" max="11" width="9.140625" style="1" customWidth="1"/>
    <col min="12" max="12" width="12.421875" style="1" customWidth="1"/>
    <col min="13" max="13" width="13.8515625" style="1" customWidth="1"/>
    <col min="14" max="14" width="14.421875" style="1" customWidth="1"/>
    <col min="15" max="16" width="9.140625" style="1" customWidth="1"/>
    <col min="17" max="17" width="10.140625" style="1" customWidth="1"/>
    <col min="18" max="21" width="9.140625" style="1" customWidth="1"/>
    <col min="22" max="23" width="13.8515625" style="1" bestFit="1" customWidth="1"/>
    <col min="24" max="25" width="9.140625" style="1" customWidth="1"/>
    <col min="26" max="26" width="12.140625" style="1" customWidth="1"/>
    <col min="27" max="27" width="12.421875" style="1" bestFit="1" customWidth="1"/>
    <col min="28" max="16384" width="9.140625" style="1" customWidth="1"/>
  </cols>
  <sheetData>
    <row r="1" spans="2:4" ht="15.75">
      <c r="B1" s="349"/>
      <c r="C1" s="349"/>
      <c r="D1" s="346" t="s">
        <v>564</v>
      </c>
    </row>
    <row r="2" spans="2:4" ht="12.75">
      <c r="B2" s="58"/>
      <c r="C2" s="58"/>
      <c r="D2" s="58"/>
    </row>
    <row r="3" spans="1:10" s="97" customFormat="1" ht="48.75" customHeight="1">
      <c r="A3" s="237"/>
      <c r="B3" s="420" t="s">
        <v>557</v>
      </c>
      <c r="C3" s="420"/>
      <c r="D3" s="420"/>
      <c r="F3" s="238"/>
      <c r="J3" s="238"/>
    </row>
    <row r="4" spans="1:4" ht="18" customHeight="1">
      <c r="A4" s="325"/>
      <c r="B4" s="326"/>
      <c r="C4" s="326"/>
      <c r="D4" s="326"/>
    </row>
    <row r="5" spans="1:4" ht="14.25" customHeight="1">
      <c r="A5" s="421"/>
      <c r="B5" s="421"/>
      <c r="C5" s="421"/>
      <c r="D5" s="421"/>
    </row>
    <row r="6" spans="1:4" ht="15.75">
      <c r="A6" s="353"/>
      <c r="B6" s="353"/>
      <c r="C6" s="353"/>
      <c r="D6" s="88" t="s">
        <v>169</v>
      </c>
    </row>
    <row r="7" spans="1:10" s="38" customFormat="1" ht="39.75" customHeight="1">
      <c r="A7" s="422"/>
      <c r="B7" s="422"/>
      <c r="C7" s="422"/>
      <c r="D7" s="422"/>
      <c r="F7" s="100"/>
      <c r="J7" s="100"/>
    </row>
    <row r="8" spans="1:10" s="38" customFormat="1" ht="21.75" customHeight="1">
      <c r="A8" s="12"/>
      <c r="B8" s="12" t="s">
        <v>0</v>
      </c>
      <c r="C8" s="12" t="s">
        <v>1</v>
      </c>
      <c r="D8" s="12" t="s">
        <v>2</v>
      </c>
      <c r="F8" s="100"/>
      <c r="J8" s="100"/>
    </row>
    <row r="9" spans="1:10" s="38" customFormat="1" ht="15" customHeight="1">
      <c r="A9" s="423" t="s">
        <v>10</v>
      </c>
      <c r="B9" s="424" t="s">
        <v>126</v>
      </c>
      <c r="C9" s="425" t="s">
        <v>127</v>
      </c>
      <c r="D9" s="426"/>
      <c r="F9" s="100"/>
      <c r="J9" s="100"/>
    </row>
    <row r="10" spans="1:10" s="38" customFormat="1" ht="32.25" customHeight="1">
      <c r="A10" s="423"/>
      <c r="B10" s="424"/>
      <c r="C10" s="62" t="s">
        <v>128</v>
      </c>
      <c r="D10" s="62" t="s">
        <v>139</v>
      </c>
      <c r="F10" s="100"/>
      <c r="J10" s="100"/>
    </row>
    <row r="11" spans="1:13" s="38" customFormat="1" ht="19.5" customHeight="1">
      <c r="A11" s="13" t="s">
        <v>15</v>
      </c>
      <c r="B11" s="14" t="s">
        <v>147</v>
      </c>
      <c r="C11" s="15"/>
      <c r="D11" s="15"/>
      <c r="F11" s="33"/>
      <c r="J11" s="327"/>
      <c r="M11" s="100"/>
    </row>
    <row r="12" spans="1:19" s="38" customFormat="1" ht="19.5" customHeight="1">
      <c r="A12" s="13" t="s">
        <v>21</v>
      </c>
      <c r="B12" s="14" t="s">
        <v>153</v>
      </c>
      <c r="C12" s="25">
        <f>SUM(C13:C21)</f>
        <v>50700000</v>
      </c>
      <c r="D12" s="25">
        <f>SUM(D13:D21)</f>
        <v>38200000</v>
      </c>
      <c r="F12" s="100"/>
      <c r="J12" s="328"/>
      <c r="L12" s="294"/>
      <c r="M12" s="100"/>
      <c r="O12" s="294"/>
      <c r="Q12" s="329"/>
      <c r="R12" s="329"/>
      <c r="S12" s="329"/>
    </row>
    <row r="13" spans="1:14" s="38" customFormat="1" ht="19.5" customHeight="1">
      <c r="A13" s="13" t="s">
        <v>22</v>
      </c>
      <c r="B13" s="26" t="s">
        <v>134</v>
      </c>
      <c r="C13" s="15">
        <v>1200000</v>
      </c>
      <c r="D13" s="15">
        <v>300000</v>
      </c>
      <c r="F13" s="100"/>
      <c r="J13" s="100"/>
      <c r="L13" s="33"/>
      <c r="M13" s="33"/>
      <c r="N13" s="33"/>
    </row>
    <row r="14" spans="1:14" s="38" customFormat="1" ht="19.5" customHeight="1">
      <c r="A14" s="13" t="s">
        <v>47</v>
      </c>
      <c r="B14" s="26" t="s">
        <v>148</v>
      </c>
      <c r="C14" s="15">
        <v>3500000</v>
      </c>
      <c r="D14" s="15">
        <v>1400000</v>
      </c>
      <c r="F14" s="100"/>
      <c r="J14" s="100"/>
      <c r="M14" s="300"/>
      <c r="N14" s="300"/>
    </row>
    <row r="15" spans="1:10" s="38" customFormat="1" ht="19.5" customHeight="1">
      <c r="A15" s="13" t="s">
        <v>49</v>
      </c>
      <c r="B15" s="26" t="s">
        <v>178</v>
      </c>
      <c r="C15" s="15">
        <v>1000000</v>
      </c>
      <c r="D15" s="15">
        <v>1300000</v>
      </c>
      <c r="F15" s="100"/>
      <c r="J15" s="100"/>
    </row>
    <row r="16" spans="1:16" s="38" customFormat="1" ht="19.5" customHeight="1">
      <c r="A16" s="13" t="s">
        <v>44</v>
      </c>
      <c r="B16" s="26" t="s">
        <v>135</v>
      </c>
      <c r="C16" s="15">
        <v>2000000</v>
      </c>
      <c r="D16" s="15">
        <v>400000</v>
      </c>
      <c r="F16" s="100"/>
      <c r="J16" s="100"/>
      <c r="L16" s="330"/>
      <c r="M16" s="330"/>
      <c r="N16" s="330"/>
      <c r="O16" s="118"/>
      <c r="P16" s="118"/>
    </row>
    <row r="17" spans="1:10" s="38" customFormat="1" ht="19.5" customHeight="1">
      <c r="A17" s="13" t="s">
        <v>23</v>
      </c>
      <c r="B17" s="26" t="s">
        <v>149</v>
      </c>
      <c r="C17" s="15">
        <v>1000000</v>
      </c>
      <c r="D17" s="15">
        <v>400000</v>
      </c>
      <c r="F17" s="100"/>
      <c r="J17" s="100"/>
    </row>
    <row r="18" spans="1:10" s="38" customFormat="1" ht="19.5" customHeight="1">
      <c r="A18" s="13" t="s">
        <v>25</v>
      </c>
      <c r="B18" s="331" t="s">
        <v>150</v>
      </c>
      <c r="C18" s="15">
        <v>500000</v>
      </c>
      <c r="D18" s="15">
        <v>0</v>
      </c>
      <c r="F18" s="100"/>
      <c r="J18" s="100"/>
    </row>
    <row r="19" spans="1:10" s="38" customFormat="1" ht="21" customHeight="1">
      <c r="A19" s="13" t="s">
        <v>27</v>
      </c>
      <c r="B19" s="26" t="s">
        <v>142</v>
      </c>
      <c r="C19" s="15">
        <v>30000000</v>
      </c>
      <c r="D19" s="15">
        <v>25500000</v>
      </c>
      <c r="F19" s="100"/>
      <c r="J19" s="100"/>
    </row>
    <row r="20" spans="1:10" s="38" customFormat="1" ht="21" customHeight="1">
      <c r="A20" s="13" t="s">
        <v>29</v>
      </c>
      <c r="B20" s="27" t="s">
        <v>468</v>
      </c>
      <c r="C20" s="110">
        <v>11500000</v>
      </c>
      <c r="D20" s="289">
        <v>7600000</v>
      </c>
      <c r="F20" s="100"/>
      <c r="J20" s="100"/>
    </row>
    <row r="21" spans="1:10" s="38" customFormat="1" ht="21" customHeight="1">
      <c r="A21" s="13" t="s">
        <v>45</v>
      </c>
      <c r="B21" s="27" t="s">
        <v>469</v>
      </c>
      <c r="C21" s="110">
        <v>0</v>
      </c>
      <c r="D21" s="289">
        <v>1300000</v>
      </c>
      <c r="F21" s="100"/>
      <c r="J21" s="100"/>
    </row>
    <row r="22" spans="1:18" s="38" customFormat="1" ht="19.5" customHeight="1">
      <c r="A22" s="13" t="s">
        <v>31</v>
      </c>
      <c r="B22" s="14" t="s">
        <v>154</v>
      </c>
      <c r="C22" s="25">
        <f>SUM(C23:C27)</f>
        <v>62500000</v>
      </c>
      <c r="D22" s="25">
        <f>SUM(D23:D27)</f>
        <v>46160000</v>
      </c>
      <c r="F22" s="100"/>
      <c r="J22" s="328"/>
      <c r="R22" s="100"/>
    </row>
    <row r="23" spans="1:23" s="38" customFormat="1" ht="19.5" customHeight="1">
      <c r="A23" s="13" t="s">
        <v>33</v>
      </c>
      <c r="B23" s="26" t="s">
        <v>145</v>
      </c>
      <c r="C23" s="15">
        <v>500000</v>
      </c>
      <c r="D23" s="15">
        <v>400000</v>
      </c>
      <c r="F23" s="100"/>
      <c r="J23" s="100"/>
      <c r="Q23" s="329"/>
      <c r="R23" s="299"/>
      <c r="S23" s="329"/>
      <c r="T23" s="329"/>
      <c r="V23" s="100"/>
      <c r="W23" s="100"/>
    </row>
    <row r="24" spans="1:23" s="38" customFormat="1" ht="19.5" customHeight="1">
      <c r="A24" s="13" t="s">
        <v>54</v>
      </c>
      <c r="B24" s="26" t="s">
        <v>146</v>
      </c>
      <c r="C24" s="15">
        <v>15000000</v>
      </c>
      <c r="D24" s="15">
        <v>16960000</v>
      </c>
      <c r="F24" s="100"/>
      <c r="J24" s="100"/>
      <c r="R24" s="100"/>
      <c r="V24" s="332"/>
      <c r="W24" s="332"/>
    </row>
    <row r="25" spans="1:23" s="38" customFormat="1" ht="19.5" customHeight="1">
      <c r="A25" s="13" t="s">
        <v>55</v>
      </c>
      <c r="B25" s="26" t="s">
        <v>470</v>
      </c>
      <c r="C25" s="15">
        <v>10000000</v>
      </c>
      <c r="D25" s="15">
        <v>3000000</v>
      </c>
      <c r="F25" s="100"/>
      <c r="J25" s="100"/>
      <c r="R25" s="100"/>
      <c r="V25" s="333"/>
      <c r="W25" s="333"/>
    </row>
    <row r="26" spans="1:18" s="38" customFormat="1" ht="19.5" customHeight="1">
      <c r="A26" s="13" t="s">
        <v>56</v>
      </c>
      <c r="B26" s="26" t="s">
        <v>151</v>
      </c>
      <c r="C26" s="15">
        <v>36000000</v>
      </c>
      <c r="D26" s="15">
        <v>25000000</v>
      </c>
      <c r="F26" s="100"/>
      <c r="J26" s="100"/>
      <c r="R26" s="100"/>
    </row>
    <row r="27" spans="1:27" s="38" customFormat="1" ht="19.5" customHeight="1">
      <c r="A27" s="13" t="s">
        <v>57</v>
      </c>
      <c r="B27" s="26" t="s">
        <v>152</v>
      </c>
      <c r="C27" s="15">
        <v>1000000</v>
      </c>
      <c r="D27" s="15">
        <v>800000</v>
      </c>
      <c r="F27" s="100"/>
      <c r="J27" s="100"/>
      <c r="R27" s="100"/>
      <c r="AA27" s="100"/>
    </row>
    <row r="28" spans="1:18" s="38" customFormat="1" ht="19.5" customHeight="1">
      <c r="A28" s="13" t="s">
        <v>58</v>
      </c>
      <c r="B28" s="17" t="s">
        <v>155</v>
      </c>
      <c r="C28" s="18">
        <v>2500000</v>
      </c>
      <c r="D28" s="18">
        <v>2500000</v>
      </c>
      <c r="F28" s="100"/>
      <c r="J28" s="328"/>
      <c r="R28" s="100"/>
    </row>
    <row r="29" spans="1:13" s="38" customFormat="1" ht="19.5" customHeight="1">
      <c r="A29" s="13" t="s">
        <v>60</v>
      </c>
      <c r="B29" s="17" t="s">
        <v>471</v>
      </c>
      <c r="C29" s="18">
        <v>6000000</v>
      </c>
      <c r="D29" s="18">
        <v>6000000</v>
      </c>
      <c r="F29" s="100"/>
      <c r="J29" s="328"/>
      <c r="M29" s="328"/>
    </row>
    <row r="30" spans="1:10" s="38" customFormat="1" ht="27.75" customHeight="1">
      <c r="A30" s="13" t="s">
        <v>61</v>
      </c>
      <c r="B30" s="28" t="s">
        <v>156</v>
      </c>
      <c r="C30" s="29">
        <f>C12+C22+C28+C29</f>
        <v>121700000</v>
      </c>
      <c r="D30" s="29">
        <f>D12+D22+D28+D29</f>
        <v>92860000</v>
      </c>
      <c r="F30" s="100"/>
      <c r="J30" s="328"/>
    </row>
    <row r="31" spans="1:10" s="47" customFormat="1" ht="21.75" customHeight="1">
      <c r="A31" s="13" t="s">
        <v>63</v>
      </c>
      <c r="B31" s="19" t="s">
        <v>137</v>
      </c>
      <c r="C31" s="418" t="s">
        <v>140</v>
      </c>
      <c r="D31" s="419"/>
      <c r="F31" s="104"/>
      <c r="J31" s="104"/>
    </row>
    <row r="32" spans="1:17" s="38" customFormat="1" ht="45" customHeight="1">
      <c r="A32" s="13" t="s">
        <v>66</v>
      </c>
      <c r="B32" s="17" t="s">
        <v>159</v>
      </c>
      <c r="C32" s="20" t="s">
        <v>141</v>
      </c>
      <c r="D32" s="20" t="s">
        <v>139</v>
      </c>
      <c r="F32" s="100"/>
      <c r="J32" s="100"/>
      <c r="L32" s="118"/>
      <c r="M32" s="334"/>
      <c r="N32" s="118"/>
      <c r="O32" s="118"/>
      <c r="P32" s="118"/>
      <c r="Q32" s="118"/>
    </row>
    <row r="33" spans="1:10" s="38" customFormat="1" ht="19.5" customHeight="1">
      <c r="A33" s="13" t="s">
        <v>68</v>
      </c>
      <c r="B33" s="26" t="s">
        <v>132</v>
      </c>
      <c r="C33" s="15">
        <v>4850000</v>
      </c>
      <c r="D33" s="15">
        <v>4850000</v>
      </c>
      <c r="F33" s="100"/>
      <c r="J33" s="100"/>
    </row>
    <row r="34" spans="1:10" s="38" customFormat="1" ht="19.5" customHeight="1">
      <c r="A34" s="13" t="s">
        <v>70</v>
      </c>
      <c r="B34" s="26" t="s">
        <v>133</v>
      </c>
      <c r="C34" s="15">
        <v>1100000</v>
      </c>
      <c r="D34" s="15">
        <v>1100000</v>
      </c>
      <c r="F34" s="100"/>
      <c r="J34" s="100"/>
    </row>
    <row r="35" spans="1:10" s="38" customFormat="1" ht="19.5" customHeight="1">
      <c r="A35" s="13" t="s">
        <v>72</v>
      </c>
      <c r="B35" s="335" t="s">
        <v>472</v>
      </c>
      <c r="C35" s="336">
        <v>0</v>
      </c>
      <c r="D35" s="336">
        <v>7000000</v>
      </c>
      <c r="F35" s="100"/>
      <c r="J35" s="100"/>
    </row>
    <row r="36" spans="1:10" s="38" customFormat="1" ht="19.5" customHeight="1">
      <c r="A36" s="13" t="s">
        <v>73</v>
      </c>
      <c r="B36" s="30" t="s">
        <v>157</v>
      </c>
      <c r="C36" s="30">
        <f>SUM(C33:C35)</f>
        <v>5950000</v>
      </c>
      <c r="D36" s="30">
        <f>SUM(D33:D35)</f>
        <v>12950000</v>
      </c>
      <c r="F36" s="100"/>
      <c r="J36" s="100"/>
    </row>
    <row r="37" spans="1:10" s="38" customFormat="1" ht="33.75" customHeight="1">
      <c r="A37" s="13" t="s">
        <v>74</v>
      </c>
      <c r="B37" s="21" t="s">
        <v>158</v>
      </c>
      <c r="C37" s="22">
        <f>C36+C30</f>
        <v>127650000</v>
      </c>
      <c r="D37" s="22">
        <f>D30+D36</f>
        <v>105810000</v>
      </c>
      <c r="F37" s="100"/>
      <c r="J37" s="100"/>
    </row>
    <row r="38" ht="12.75"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53" ht="12.75">
      <c r="G53" s="67"/>
    </row>
    <row r="143" ht="12.75">
      <c r="G143" s="67"/>
    </row>
  </sheetData>
  <sheetProtection/>
  <mergeCells count="7">
    <mergeCell ref="C31:D31"/>
    <mergeCell ref="B3:D3"/>
    <mergeCell ref="A5:D5"/>
    <mergeCell ref="A7:D7"/>
    <mergeCell ref="A9:A10"/>
    <mergeCell ref="B9:B10"/>
    <mergeCell ref="C9:D9"/>
  </mergeCells>
  <printOptions/>
  <pageMargins left="0.5511811023622047" right="0.5511811023622047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zoomScale="90" zoomScaleNormal="90" zoomScalePageLayoutView="0" workbookViewId="0" topLeftCell="A1">
      <selection activeCell="O1" sqref="O1"/>
    </sheetView>
  </sheetViews>
  <sheetFormatPr defaultColWidth="9.140625" defaultRowHeight="12.75"/>
  <cols>
    <col min="1" max="1" width="5.140625" style="1" customWidth="1"/>
    <col min="2" max="2" width="29.28125" style="1" customWidth="1"/>
    <col min="3" max="3" width="12.7109375" style="1" bestFit="1" customWidth="1"/>
    <col min="4" max="15" width="11.140625" style="1" bestFit="1" customWidth="1"/>
    <col min="16" max="16" width="10.8515625" style="1" bestFit="1" customWidth="1"/>
    <col min="17" max="17" width="12.57421875" style="1" bestFit="1" customWidth="1"/>
    <col min="18" max="16384" width="9.140625" style="1" customWidth="1"/>
  </cols>
  <sheetData>
    <row r="1" spans="1:15" ht="15.75">
      <c r="A1" s="4"/>
      <c r="B1" s="431"/>
      <c r="C1" s="431"/>
      <c r="D1" s="432"/>
      <c r="E1" s="432"/>
      <c r="F1" s="432"/>
      <c r="J1" s="350"/>
      <c r="K1" s="350"/>
      <c r="L1" s="350"/>
      <c r="M1" s="350"/>
      <c r="N1" s="350"/>
      <c r="O1" s="218" t="s">
        <v>565</v>
      </c>
    </row>
    <row r="2" spans="1:15" ht="12.75">
      <c r="A2" s="4"/>
      <c r="N2" s="58"/>
      <c r="O2" s="58"/>
    </row>
    <row r="3" ht="12.75">
      <c r="A3" s="4"/>
    </row>
    <row r="4" spans="1:15" ht="20.25">
      <c r="A4" s="4"/>
      <c r="B4" s="428" t="s">
        <v>217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5" ht="20.25">
      <c r="A5" s="4"/>
      <c r="B5" s="428" t="s">
        <v>103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</row>
    <row r="6" spans="1:15" ht="20.25">
      <c r="A6" s="4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9.5" customHeight="1">
      <c r="A7" s="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ht="12.75" customHeight="1">
      <c r="A8" s="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98"/>
      <c r="O8" s="99" t="s">
        <v>169</v>
      </c>
    </row>
    <row r="9" spans="1:15" ht="12" customHeight="1">
      <c r="A9" s="24"/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76</v>
      </c>
      <c r="I9" s="24" t="s">
        <v>6</v>
      </c>
      <c r="J9" s="24" t="s">
        <v>7</v>
      </c>
      <c r="K9" s="24" t="s">
        <v>37</v>
      </c>
      <c r="L9" s="24" t="s">
        <v>8</v>
      </c>
      <c r="M9" s="24" t="s">
        <v>85</v>
      </c>
      <c r="N9" s="24" t="s">
        <v>38</v>
      </c>
      <c r="O9" s="24" t="s">
        <v>9</v>
      </c>
    </row>
    <row r="10" spans="1:15" s="72" customFormat="1" ht="31.5" customHeight="1">
      <c r="A10" s="13" t="s">
        <v>10</v>
      </c>
      <c r="B10" s="62" t="s">
        <v>104</v>
      </c>
      <c r="C10" s="62" t="s">
        <v>105</v>
      </c>
      <c r="D10" s="63" t="s">
        <v>106</v>
      </c>
      <c r="E10" s="63" t="s">
        <v>107</v>
      </c>
      <c r="F10" s="63" t="s">
        <v>108</v>
      </c>
      <c r="G10" s="63" t="s">
        <v>109</v>
      </c>
      <c r="H10" s="63" t="s">
        <v>110</v>
      </c>
      <c r="I10" s="63" t="s">
        <v>111</v>
      </c>
      <c r="J10" s="63" t="s">
        <v>112</v>
      </c>
      <c r="K10" s="63" t="s">
        <v>113</v>
      </c>
      <c r="L10" s="63" t="s">
        <v>114</v>
      </c>
      <c r="M10" s="63" t="s">
        <v>115</v>
      </c>
      <c r="N10" s="63" t="s">
        <v>116</v>
      </c>
      <c r="O10" s="63" t="s">
        <v>117</v>
      </c>
    </row>
    <row r="11" spans="1:17" ht="24.75" customHeight="1">
      <c r="A11" s="13" t="s">
        <v>22</v>
      </c>
      <c r="B11" s="64" t="s">
        <v>118</v>
      </c>
      <c r="C11" s="65">
        <f>1!D18</f>
        <v>1516377402</v>
      </c>
      <c r="D11" s="66">
        <f aca="true" t="shared" si="0" ref="D11:D16">C11/12</f>
        <v>126364783.5</v>
      </c>
      <c r="E11" s="66">
        <f>D11</f>
        <v>126364783.5</v>
      </c>
      <c r="F11" s="66">
        <f aca="true" t="shared" si="1" ref="F11:O11">E11</f>
        <v>126364783.5</v>
      </c>
      <c r="G11" s="66">
        <f t="shared" si="1"/>
        <v>126364783.5</v>
      </c>
      <c r="H11" s="66">
        <f t="shared" si="1"/>
        <v>126364783.5</v>
      </c>
      <c r="I11" s="66">
        <f t="shared" si="1"/>
        <v>126364783.5</v>
      </c>
      <c r="J11" s="66">
        <f t="shared" si="1"/>
        <v>126364783.5</v>
      </c>
      <c r="K11" s="66">
        <f t="shared" si="1"/>
        <v>126364783.5</v>
      </c>
      <c r="L11" s="66">
        <f t="shared" si="1"/>
        <v>126364783.5</v>
      </c>
      <c r="M11" s="66">
        <f t="shared" si="1"/>
        <v>126364783.5</v>
      </c>
      <c r="N11" s="66">
        <f t="shared" si="1"/>
        <v>126364783.5</v>
      </c>
      <c r="O11" s="66">
        <f t="shared" si="1"/>
        <v>126364783.5</v>
      </c>
      <c r="P11" s="67"/>
      <c r="Q11" s="73"/>
    </row>
    <row r="12" spans="1:16" ht="24" customHeight="1">
      <c r="A12" s="13" t="s">
        <v>21</v>
      </c>
      <c r="B12" s="64" t="s">
        <v>17</v>
      </c>
      <c r="C12" s="65">
        <f>1!F18</f>
        <v>580041000</v>
      </c>
      <c r="D12" s="66">
        <f t="shared" si="0"/>
        <v>48336750</v>
      </c>
      <c r="E12" s="66">
        <f aca="true" t="shared" si="2" ref="E12:O12">D12</f>
        <v>48336750</v>
      </c>
      <c r="F12" s="66">
        <f t="shared" si="2"/>
        <v>48336750</v>
      </c>
      <c r="G12" s="66">
        <f t="shared" si="2"/>
        <v>48336750</v>
      </c>
      <c r="H12" s="66">
        <f t="shared" si="2"/>
        <v>48336750</v>
      </c>
      <c r="I12" s="66">
        <f t="shared" si="2"/>
        <v>48336750</v>
      </c>
      <c r="J12" s="66">
        <f t="shared" si="2"/>
        <v>48336750</v>
      </c>
      <c r="K12" s="66">
        <f t="shared" si="2"/>
        <v>48336750</v>
      </c>
      <c r="L12" s="66">
        <f t="shared" si="2"/>
        <v>48336750</v>
      </c>
      <c r="M12" s="66">
        <f t="shared" si="2"/>
        <v>48336750</v>
      </c>
      <c r="N12" s="66">
        <f t="shared" si="2"/>
        <v>48336750</v>
      </c>
      <c r="O12" s="66">
        <f t="shared" si="2"/>
        <v>48336750</v>
      </c>
      <c r="P12" s="67"/>
    </row>
    <row r="13" spans="1:17" ht="24.75" customHeight="1">
      <c r="A13" s="13" t="s">
        <v>15</v>
      </c>
      <c r="B13" s="64" t="s">
        <v>16</v>
      </c>
      <c r="C13" s="65">
        <f>1!H18</f>
        <v>520215771</v>
      </c>
      <c r="D13" s="66">
        <f t="shared" si="0"/>
        <v>43351314.25</v>
      </c>
      <c r="E13" s="66">
        <f aca="true" t="shared" si="3" ref="E13:O13">D13</f>
        <v>43351314.25</v>
      </c>
      <c r="F13" s="66">
        <f t="shared" si="3"/>
        <v>43351314.25</v>
      </c>
      <c r="G13" s="66">
        <f t="shared" si="3"/>
        <v>43351314.25</v>
      </c>
      <c r="H13" s="66">
        <f t="shared" si="3"/>
        <v>43351314.25</v>
      </c>
      <c r="I13" s="66">
        <f t="shared" si="3"/>
        <v>43351314.25</v>
      </c>
      <c r="J13" s="66">
        <f t="shared" si="3"/>
        <v>43351314.25</v>
      </c>
      <c r="K13" s="66">
        <f t="shared" si="3"/>
        <v>43351314.25</v>
      </c>
      <c r="L13" s="66">
        <f t="shared" si="3"/>
        <v>43351314.25</v>
      </c>
      <c r="M13" s="66">
        <f t="shared" si="3"/>
        <v>43351314.25</v>
      </c>
      <c r="N13" s="66">
        <f t="shared" si="3"/>
        <v>43351314.25</v>
      </c>
      <c r="O13" s="66">
        <f t="shared" si="3"/>
        <v>43351314.25</v>
      </c>
      <c r="P13" s="67"/>
      <c r="Q13" s="9"/>
    </row>
    <row r="14" spans="1:16" ht="24.75" customHeight="1">
      <c r="A14" s="13" t="s">
        <v>47</v>
      </c>
      <c r="B14" s="64" t="s">
        <v>143</v>
      </c>
      <c r="C14" s="65">
        <f>1!J18</f>
        <v>935780740</v>
      </c>
      <c r="D14" s="66">
        <f t="shared" si="0"/>
        <v>77981728.33333333</v>
      </c>
      <c r="E14" s="66">
        <f aca="true" t="shared" si="4" ref="E14:O14">D14</f>
        <v>77981728.33333333</v>
      </c>
      <c r="F14" s="66">
        <f t="shared" si="4"/>
        <v>77981728.33333333</v>
      </c>
      <c r="G14" s="66">
        <f t="shared" si="4"/>
        <v>77981728.33333333</v>
      </c>
      <c r="H14" s="66">
        <f t="shared" si="4"/>
        <v>77981728.33333333</v>
      </c>
      <c r="I14" s="66">
        <f t="shared" si="4"/>
        <v>77981728.33333333</v>
      </c>
      <c r="J14" s="66">
        <f t="shared" si="4"/>
        <v>77981728.33333333</v>
      </c>
      <c r="K14" s="66">
        <f t="shared" si="4"/>
        <v>77981728.33333333</v>
      </c>
      <c r="L14" s="66">
        <f t="shared" si="4"/>
        <v>77981728.33333333</v>
      </c>
      <c r="M14" s="66">
        <f t="shared" si="4"/>
        <v>77981728.33333333</v>
      </c>
      <c r="N14" s="66">
        <f t="shared" si="4"/>
        <v>77981728.33333333</v>
      </c>
      <c r="O14" s="66">
        <f t="shared" si="4"/>
        <v>77981728.33333333</v>
      </c>
      <c r="P14" s="67"/>
    </row>
    <row r="15" spans="1:16" ht="29.25" customHeight="1">
      <c r="A15" s="13" t="s">
        <v>44</v>
      </c>
      <c r="B15" s="64" t="s">
        <v>129</v>
      </c>
      <c r="C15" s="65">
        <f>1!R18</f>
        <v>561771090</v>
      </c>
      <c r="D15" s="66">
        <f t="shared" si="0"/>
        <v>46814257.5</v>
      </c>
      <c r="E15" s="66">
        <f aca="true" t="shared" si="5" ref="E15:O15">D15</f>
        <v>46814257.5</v>
      </c>
      <c r="F15" s="66">
        <f t="shared" si="5"/>
        <v>46814257.5</v>
      </c>
      <c r="G15" s="66">
        <f t="shared" si="5"/>
        <v>46814257.5</v>
      </c>
      <c r="H15" s="66">
        <f t="shared" si="5"/>
        <v>46814257.5</v>
      </c>
      <c r="I15" s="66">
        <f t="shared" si="5"/>
        <v>46814257.5</v>
      </c>
      <c r="J15" s="66">
        <f t="shared" si="5"/>
        <v>46814257.5</v>
      </c>
      <c r="K15" s="66">
        <f t="shared" si="5"/>
        <v>46814257.5</v>
      </c>
      <c r="L15" s="66">
        <f t="shared" si="5"/>
        <v>46814257.5</v>
      </c>
      <c r="M15" s="66">
        <f t="shared" si="5"/>
        <v>46814257.5</v>
      </c>
      <c r="N15" s="66">
        <f t="shared" si="5"/>
        <v>46814257.5</v>
      </c>
      <c r="O15" s="66">
        <f t="shared" si="5"/>
        <v>46814257.5</v>
      </c>
      <c r="P15" s="67"/>
    </row>
    <row r="16" spans="1:16" ht="24.75" customHeight="1">
      <c r="A16" s="13" t="s">
        <v>23</v>
      </c>
      <c r="B16" s="64" t="s">
        <v>20</v>
      </c>
      <c r="C16" s="65">
        <f>1!T18</f>
        <v>40504724</v>
      </c>
      <c r="D16" s="66">
        <f t="shared" si="0"/>
        <v>3375393.6666666665</v>
      </c>
      <c r="E16" s="66">
        <f aca="true" t="shared" si="6" ref="E16:O16">D16</f>
        <v>3375393.6666666665</v>
      </c>
      <c r="F16" s="66">
        <f t="shared" si="6"/>
        <v>3375393.6666666665</v>
      </c>
      <c r="G16" s="66">
        <f t="shared" si="6"/>
        <v>3375393.6666666665</v>
      </c>
      <c r="H16" s="66">
        <f t="shared" si="6"/>
        <v>3375393.6666666665</v>
      </c>
      <c r="I16" s="66">
        <f t="shared" si="6"/>
        <v>3375393.6666666665</v>
      </c>
      <c r="J16" s="66">
        <f t="shared" si="6"/>
        <v>3375393.6666666665</v>
      </c>
      <c r="K16" s="66">
        <f t="shared" si="6"/>
        <v>3375393.6666666665</v>
      </c>
      <c r="L16" s="66">
        <f t="shared" si="6"/>
        <v>3375393.6666666665</v>
      </c>
      <c r="M16" s="66">
        <f t="shared" si="6"/>
        <v>3375393.6666666665</v>
      </c>
      <c r="N16" s="66">
        <f t="shared" si="6"/>
        <v>3375393.6666666665</v>
      </c>
      <c r="O16" s="66">
        <f t="shared" si="6"/>
        <v>3375393.6666666665</v>
      </c>
      <c r="P16" s="67"/>
    </row>
    <row r="17" spans="1:16" ht="33.75" customHeight="1">
      <c r="A17" s="13" t="s">
        <v>25</v>
      </c>
      <c r="B17" s="64" t="s">
        <v>219</v>
      </c>
      <c r="C17" s="65">
        <f>1!L18+1!N18+1!X18</f>
        <v>2436089475</v>
      </c>
      <c r="D17" s="66">
        <f>C17/12-2314833</f>
        <v>200692623.25</v>
      </c>
      <c r="E17" s="66">
        <f>D17</f>
        <v>200692623.25</v>
      </c>
      <c r="F17" s="66">
        <f>E17+6944500</f>
        <v>207637123.25</v>
      </c>
      <c r="G17" s="66">
        <f>E17</f>
        <v>200692623.25</v>
      </c>
      <c r="H17" s="66">
        <f>G17</f>
        <v>200692623.25</v>
      </c>
      <c r="I17" s="66">
        <f>H17+6944500</f>
        <v>207637123.25</v>
      </c>
      <c r="J17" s="66">
        <f>H17</f>
        <v>200692623.25</v>
      </c>
      <c r="K17" s="66">
        <f>J17</f>
        <v>200692623.25</v>
      </c>
      <c r="L17" s="66">
        <f>K17+6944500</f>
        <v>207637123.25</v>
      </c>
      <c r="M17" s="66">
        <f>K17</f>
        <v>200692623.25</v>
      </c>
      <c r="N17" s="66">
        <f>M17</f>
        <v>200692623.25</v>
      </c>
      <c r="O17" s="66">
        <f>N17+6944482+14</f>
        <v>207637119.25</v>
      </c>
      <c r="P17" s="67"/>
    </row>
    <row r="18" spans="1:16" s="72" customFormat="1" ht="24.75" customHeight="1">
      <c r="A18" s="13" t="s">
        <v>29</v>
      </c>
      <c r="B18" s="70" t="s">
        <v>87</v>
      </c>
      <c r="C18" s="65">
        <f aca="true" t="shared" si="7" ref="C18:O18">SUM(C11:C17)</f>
        <v>6590780202</v>
      </c>
      <c r="D18" s="65">
        <f t="shared" si="7"/>
        <v>546916850.5</v>
      </c>
      <c r="E18" s="65">
        <f t="shared" si="7"/>
        <v>546916850.5</v>
      </c>
      <c r="F18" s="65">
        <f t="shared" si="7"/>
        <v>553861350.5</v>
      </c>
      <c r="G18" s="65">
        <f t="shared" si="7"/>
        <v>546916850.5</v>
      </c>
      <c r="H18" s="65">
        <f t="shared" si="7"/>
        <v>546916850.5</v>
      </c>
      <c r="I18" s="65">
        <f t="shared" si="7"/>
        <v>553861350.5</v>
      </c>
      <c r="J18" s="65">
        <f t="shared" si="7"/>
        <v>546916850.5</v>
      </c>
      <c r="K18" s="65">
        <f t="shared" si="7"/>
        <v>546916850.5</v>
      </c>
      <c r="L18" s="65">
        <f t="shared" si="7"/>
        <v>553861350.5</v>
      </c>
      <c r="M18" s="65">
        <f t="shared" si="7"/>
        <v>546916850.5</v>
      </c>
      <c r="N18" s="65">
        <f t="shared" si="7"/>
        <v>546916850.5</v>
      </c>
      <c r="O18" s="65">
        <f t="shared" si="7"/>
        <v>553861346.5</v>
      </c>
      <c r="P18" s="67"/>
    </row>
    <row r="19" spans="4:15" ht="12.75"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4:15" ht="12.75">
      <c r="D20" s="3"/>
      <c r="E20" s="67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4:15" ht="12.75"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4:15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4" spans="10:22" ht="20.25"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27"/>
      <c r="N30" s="429"/>
      <c r="O30" s="429"/>
    </row>
    <row r="31" spans="2:1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1"/>
      <c r="O31" s="11"/>
    </row>
    <row r="32" spans="2:15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1"/>
      <c r="O32" s="11"/>
    </row>
    <row r="33" spans="2:1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22.5"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2:15" ht="20.25"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</row>
    <row r="36" spans="2:15" ht="20.2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5" ht="20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 ht="20.2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27"/>
      <c r="O39" s="427"/>
    </row>
    <row r="40" spans="2:15" ht="12.75">
      <c r="B40" s="77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</sheetData>
  <sheetProtection/>
  <mergeCells count="8">
    <mergeCell ref="N39:O39"/>
    <mergeCell ref="J24:V24"/>
    <mergeCell ref="M30:O30"/>
    <mergeCell ref="B34:O34"/>
    <mergeCell ref="B1:F1"/>
    <mergeCell ref="B4:O4"/>
    <mergeCell ref="B5:O5"/>
    <mergeCell ref="B35:O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0" zoomScaleNormal="80" zoomScalePageLayoutView="0" workbookViewId="0" topLeftCell="A1">
      <selection activeCell="O1" sqref="O1"/>
    </sheetView>
  </sheetViews>
  <sheetFormatPr defaultColWidth="9.140625" defaultRowHeight="12.75"/>
  <cols>
    <col min="1" max="1" width="6.00390625" style="1" customWidth="1"/>
    <col min="2" max="2" width="23.140625" style="1" customWidth="1"/>
    <col min="3" max="3" width="15.57421875" style="1" customWidth="1"/>
    <col min="4" max="15" width="12.140625" style="1" customWidth="1"/>
    <col min="16" max="16" width="13.57421875" style="1" customWidth="1"/>
    <col min="17" max="16384" width="9.140625" style="1" customWidth="1"/>
  </cols>
  <sheetData>
    <row r="1" spans="1:15" ht="15.75">
      <c r="A1" s="4"/>
      <c r="B1" s="431"/>
      <c r="C1" s="431"/>
      <c r="D1" s="432"/>
      <c r="E1" s="432"/>
      <c r="F1" s="432"/>
      <c r="J1" s="350"/>
      <c r="K1" s="350"/>
      <c r="L1" s="350"/>
      <c r="M1" s="350"/>
      <c r="N1" s="350"/>
      <c r="O1" s="218" t="s">
        <v>566</v>
      </c>
    </row>
    <row r="2" ht="12.75">
      <c r="A2" s="4"/>
    </row>
    <row r="3" ht="12.75">
      <c r="A3" s="4"/>
    </row>
    <row r="4" spans="1:15" ht="20.25">
      <c r="A4" s="4"/>
      <c r="B4" s="428" t="s">
        <v>323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5" ht="20.25">
      <c r="A5" s="4"/>
      <c r="B5" s="428" t="s">
        <v>119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</row>
    <row r="6" spans="1:15" ht="19.5" customHeight="1">
      <c r="A6" s="4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</row>
    <row r="7" spans="1:15" ht="12.75" customHeight="1">
      <c r="A7" s="4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97"/>
      <c r="N7" s="97"/>
      <c r="O7" s="88" t="s">
        <v>169</v>
      </c>
    </row>
    <row r="8" spans="1:15" ht="12.75" customHeight="1">
      <c r="A8" s="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6" ht="12.75">
      <c r="A9" s="5"/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76</v>
      </c>
      <c r="I9" s="24" t="s">
        <v>6</v>
      </c>
      <c r="J9" s="24" t="s">
        <v>7</v>
      </c>
      <c r="K9" s="24" t="s">
        <v>37</v>
      </c>
      <c r="L9" s="24" t="s">
        <v>8</v>
      </c>
      <c r="M9" s="24" t="s">
        <v>85</v>
      </c>
      <c r="N9" s="24" t="s">
        <v>38</v>
      </c>
      <c r="O9" s="24" t="s">
        <v>9</v>
      </c>
      <c r="P9" s="67"/>
    </row>
    <row r="10" spans="1:16" ht="25.5">
      <c r="A10" s="61" t="s">
        <v>10</v>
      </c>
      <c r="B10" s="62" t="s">
        <v>120</v>
      </c>
      <c r="C10" s="62" t="s">
        <v>105</v>
      </c>
      <c r="D10" s="63" t="s">
        <v>106</v>
      </c>
      <c r="E10" s="63" t="s">
        <v>107</v>
      </c>
      <c r="F10" s="63" t="s">
        <v>108</v>
      </c>
      <c r="G10" s="63" t="s">
        <v>109</v>
      </c>
      <c r="H10" s="63" t="s">
        <v>110</v>
      </c>
      <c r="I10" s="63" t="s">
        <v>111</v>
      </c>
      <c r="J10" s="63" t="s">
        <v>112</v>
      </c>
      <c r="K10" s="63" t="s">
        <v>113</v>
      </c>
      <c r="L10" s="63" t="s">
        <v>114</v>
      </c>
      <c r="M10" s="63" t="s">
        <v>115</v>
      </c>
      <c r="N10" s="63" t="s">
        <v>116</v>
      </c>
      <c r="O10" s="63" t="s">
        <v>117</v>
      </c>
      <c r="P10" s="67"/>
    </row>
    <row r="11" spans="1:16" ht="27" customHeight="1">
      <c r="A11" s="61" t="s">
        <v>15</v>
      </c>
      <c r="B11" s="64" t="s">
        <v>40</v>
      </c>
      <c r="C11" s="65">
        <f>2!D18</f>
        <v>1221881543</v>
      </c>
      <c r="D11" s="66">
        <f aca="true" t="shared" si="0" ref="D11:D18">C11/12</f>
        <v>101823461.91666667</v>
      </c>
      <c r="E11" s="66">
        <f aca="true" t="shared" si="1" ref="E11:E18">D11</f>
        <v>101823461.91666667</v>
      </c>
      <c r="F11" s="66">
        <f aca="true" t="shared" si="2" ref="F11:N11">E11</f>
        <v>101823461.91666667</v>
      </c>
      <c r="G11" s="66">
        <f t="shared" si="2"/>
        <v>101823461.91666667</v>
      </c>
      <c r="H11" s="66">
        <f t="shared" si="2"/>
        <v>101823461.91666667</v>
      </c>
      <c r="I11" s="66">
        <f t="shared" si="2"/>
        <v>101823461.91666667</v>
      </c>
      <c r="J11" s="66">
        <f t="shared" si="2"/>
        <v>101823461.91666667</v>
      </c>
      <c r="K11" s="66">
        <f t="shared" si="2"/>
        <v>101823461.91666667</v>
      </c>
      <c r="L11" s="66">
        <f t="shared" si="2"/>
        <v>101823461.91666667</v>
      </c>
      <c r="M11" s="66">
        <f t="shared" si="2"/>
        <v>101823461.91666667</v>
      </c>
      <c r="N11" s="66">
        <f t="shared" si="2"/>
        <v>101823461.91666667</v>
      </c>
      <c r="O11" s="66">
        <f>N11</f>
        <v>101823461.91666667</v>
      </c>
      <c r="P11" s="67"/>
    </row>
    <row r="12" spans="1:16" ht="27" customHeight="1">
      <c r="A12" s="61" t="s">
        <v>21</v>
      </c>
      <c r="B12" s="64" t="s">
        <v>121</v>
      </c>
      <c r="C12" s="65">
        <f>2!F18</f>
        <v>194676316</v>
      </c>
      <c r="D12" s="66">
        <f t="shared" si="0"/>
        <v>16223026.333333334</v>
      </c>
      <c r="E12" s="66">
        <f t="shared" si="1"/>
        <v>16223026.333333334</v>
      </c>
      <c r="F12" s="66">
        <f aca="true" t="shared" si="3" ref="F12:O12">E12</f>
        <v>16223026.333333334</v>
      </c>
      <c r="G12" s="66">
        <f t="shared" si="3"/>
        <v>16223026.333333334</v>
      </c>
      <c r="H12" s="66">
        <f t="shared" si="3"/>
        <v>16223026.333333334</v>
      </c>
      <c r="I12" s="66">
        <f t="shared" si="3"/>
        <v>16223026.333333334</v>
      </c>
      <c r="J12" s="66">
        <f t="shared" si="3"/>
        <v>16223026.333333334</v>
      </c>
      <c r="K12" s="66">
        <f t="shared" si="3"/>
        <v>16223026.333333334</v>
      </c>
      <c r="L12" s="66">
        <f t="shared" si="3"/>
        <v>16223026.333333334</v>
      </c>
      <c r="M12" s="66">
        <f t="shared" si="3"/>
        <v>16223026.333333334</v>
      </c>
      <c r="N12" s="66">
        <f t="shared" si="3"/>
        <v>16223026.333333334</v>
      </c>
      <c r="O12" s="66">
        <f t="shared" si="3"/>
        <v>16223026.333333334</v>
      </c>
      <c r="P12" s="67"/>
    </row>
    <row r="13" spans="1:16" s="4" customFormat="1" ht="27" customHeight="1">
      <c r="A13" s="61" t="s">
        <v>22</v>
      </c>
      <c r="B13" s="68" t="s">
        <v>130</v>
      </c>
      <c r="C13" s="69">
        <f>2!H18</f>
        <v>1093252098</v>
      </c>
      <c r="D13" s="66">
        <f t="shared" si="0"/>
        <v>91104341.5</v>
      </c>
      <c r="E13" s="66">
        <f t="shared" si="1"/>
        <v>91104341.5</v>
      </c>
      <c r="F13" s="66">
        <f aca="true" t="shared" si="4" ref="F13:O13">E13</f>
        <v>91104341.5</v>
      </c>
      <c r="G13" s="66">
        <f t="shared" si="4"/>
        <v>91104341.5</v>
      </c>
      <c r="H13" s="66">
        <f t="shared" si="4"/>
        <v>91104341.5</v>
      </c>
      <c r="I13" s="66">
        <f t="shared" si="4"/>
        <v>91104341.5</v>
      </c>
      <c r="J13" s="66">
        <f t="shared" si="4"/>
        <v>91104341.5</v>
      </c>
      <c r="K13" s="66">
        <f t="shared" si="4"/>
        <v>91104341.5</v>
      </c>
      <c r="L13" s="66">
        <f t="shared" si="4"/>
        <v>91104341.5</v>
      </c>
      <c r="M13" s="66">
        <f t="shared" si="4"/>
        <v>91104341.5</v>
      </c>
      <c r="N13" s="66">
        <f t="shared" si="4"/>
        <v>91104341.5</v>
      </c>
      <c r="O13" s="66">
        <f t="shared" si="4"/>
        <v>91104341.5</v>
      </c>
      <c r="P13" s="67"/>
    </row>
    <row r="14" spans="1:16" ht="27" customHeight="1">
      <c r="A14" s="61" t="s">
        <v>49</v>
      </c>
      <c r="B14" s="64" t="s">
        <v>144</v>
      </c>
      <c r="C14" s="65">
        <f>2!J18</f>
        <v>86860000</v>
      </c>
      <c r="D14" s="66">
        <f t="shared" si="0"/>
        <v>7238333.333333333</v>
      </c>
      <c r="E14" s="66">
        <f t="shared" si="1"/>
        <v>7238333.333333333</v>
      </c>
      <c r="F14" s="66">
        <f aca="true" t="shared" si="5" ref="F14:O14">E14</f>
        <v>7238333.333333333</v>
      </c>
      <c r="G14" s="66">
        <f t="shared" si="5"/>
        <v>7238333.333333333</v>
      </c>
      <c r="H14" s="66">
        <f t="shared" si="5"/>
        <v>7238333.333333333</v>
      </c>
      <c r="I14" s="66">
        <f t="shared" si="5"/>
        <v>7238333.333333333</v>
      </c>
      <c r="J14" s="66">
        <f t="shared" si="5"/>
        <v>7238333.333333333</v>
      </c>
      <c r="K14" s="66">
        <f t="shared" si="5"/>
        <v>7238333.333333333</v>
      </c>
      <c r="L14" s="66">
        <f t="shared" si="5"/>
        <v>7238333.333333333</v>
      </c>
      <c r="M14" s="66">
        <f t="shared" si="5"/>
        <v>7238333.333333333</v>
      </c>
      <c r="N14" s="66">
        <f t="shared" si="5"/>
        <v>7238333.333333333</v>
      </c>
      <c r="O14" s="66">
        <f t="shared" si="5"/>
        <v>7238333.333333333</v>
      </c>
      <c r="P14" s="67"/>
    </row>
    <row r="15" spans="1:16" ht="31.5" customHeight="1">
      <c r="A15" s="61" t="s">
        <v>47</v>
      </c>
      <c r="B15" s="64" t="s">
        <v>122</v>
      </c>
      <c r="C15" s="65">
        <f>2!L18</f>
        <v>1112054056</v>
      </c>
      <c r="D15" s="66">
        <f t="shared" si="0"/>
        <v>92671171.33333333</v>
      </c>
      <c r="E15" s="66">
        <f t="shared" si="1"/>
        <v>92671171.33333333</v>
      </c>
      <c r="F15" s="66">
        <f aca="true" t="shared" si="6" ref="F15:O15">E15</f>
        <v>92671171.33333333</v>
      </c>
      <c r="G15" s="66">
        <f t="shared" si="6"/>
        <v>92671171.33333333</v>
      </c>
      <c r="H15" s="66">
        <f t="shared" si="6"/>
        <v>92671171.33333333</v>
      </c>
      <c r="I15" s="66">
        <f t="shared" si="6"/>
        <v>92671171.33333333</v>
      </c>
      <c r="J15" s="66">
        <f t="shared" si="6"/>
        <v>92671171.33333333</v>
      </c>
      <c r="K15" s="66">
        <f t="shared" si="6"/>
        <v>92671171.33333333</v>
      </c>
      <c r="L15" s="66">
        <f t="shared" si="6"/>
        <v>92671171.33333333</v>
      </c>
      <c r="M15" s="66">
        <f t="shared" si="6"/>
        <v>92671171.33333333</v>
      </c>
      <c r="N15" s="66">
        <f t="shared" si="6"/>
        <v>92671171.33333333</v>
      </c>
      <c r="O15" s="66">
        <f t="shared" si="6"/>
        <v>92671171.33333333</v>
      </c>
      <c r="P15" s="67"/>
    </row>
    <row r="16" spans="1:16" ht="27" customHeight="1">
      <c r="A16" s="61" t="s">
        <v>44</v>
      </c>
      <c r="B16" s="64" t="s">
        <v>138</v>
      </c>
      <c r="C16" s="65">
        <f>2!P18</f>
        <v>337281928</v>
      </c>
      <c r="D16" s="66">
        <f t="shared" si="0"/>
        <v>28106827.333333332</v>
      </c>
      <c r="E16" s="66">
        <f t="shared" si="1"/>
        <v>28106827.333333332</v>
      </c>
      <c r="F16" s="66">
        <f aca="true" t="shared" si="7" ref="F16:O16">E16</f>
        <v>28106827.333333332</v>
      </c>
      <c r="G16" s="66">
        <f t="shared" si="7"/>
        <v>28106827.333333332</v>
      </c>
      <c r="H16" s="66">
        <f t="shared" si="7"/>
        <v>28106827.333333332</v>
      </c>
      <c r="I16" s="66">
        <f t="shared" si="7"/>
        <v>28106827.333333332</v>
      </c>
      <c r="J16" s="66">
        <f t="shared" si="7"/>
        <v>28106827.333333332</v>
      </c>
      <c r="K16" s="66">
        <f t="shared" si="7"/>
        <v>28106827.333333332</v>
      </c>
      <c r="L16" s="66">
        <f t="shared" si="7"/>
        <v>28106827.333333332</v>
      </c>
      <c r="M16" s="66">
        <f t="shared" si="7"/>
        <v>28106827.333333332</v>
      </c>
      <c r="N16" s="66">
        <f t="shared" si="7"/>
        <v>28106827.333333332</v>
      </c>
      <c r="O16" s="66">
        <f t="shared" si="7"/>
        <v>28106827.333333332</v>
      </c>
      <c r="P16" s="67"/>
    </row>
    <row r="17" spans="1:16" ht="36" customHeight="1">
      <c r="A17" s="61" t="s">
        <v>23</v>
      </c>
      <c r="B17" s="64" t="s">
        <v>123</v>
      </c>
      <c r="C17" s="65">
        <f>2!T18+2!V18</f>
        <v>1642949417</v>
      </c>
      <c r="D17" s="66">
        <f t="shared" si="0"/>
        <v>136912451.41666666</v>
      </c>
      <c r="E17" s="66">
        <f t="shared" si="1"/>
        <v>136912451.41666666</v>
      </c>
      <c r="F17" s="66">
        <f aca="true" t="shared" si="8" ref="F17:O17">E17</f>
        <v>136912451.41666666</v>
      </c>
      <c r="G17" s="66">
        <f t="shared" si="8"/>
        <v>136912451.41666666</v>
      </c>
      <c r="H17" s="66">
        <f t="shared" si="8"/>
        <v>136912451.41666666</v>
      </c>
      <c r="I17" s="66">
        <f t="shared" si="8"/>
        <v>136912451.41666666</v>
      </c>
      <c r="J17" s="66">
        <f t="shared" si="8"/>
        <v>136912451.41666666</v>
      </c>
      <c r="K17" s="66">
        <f t="shared" si="8"/>
        <v>136912451.41666666</v>
      </c>
      <c r="L17" s="66">
        <f t="shared" si="8"/>
        <v>136912451.41666666</v>
      </c>
      <c r="M17" s="66">
        <f t="shared" si="8"/>
        <v>136912451.41666666</v>
      </c>
      <c r="N17" s="66">
        <f t="shared" si="8"/>
        <v>136912451.41666666</v>
      </c>
      <c r="O17" s="66">
        <f t="shared" si="8"/>
        <v>136912451.41666666</v>
      </c>
      <c r="P17" s="67"/>
    </row>
    <row r="18" spans="1:16" ht="27" customHeight="1">
      <c r="A18" s="61" t="s">
        <v>25</v>
      </c>
      <c r="B18" s="64" t="s">
        <v>124</v>
      </c>
      <c r="C18" s="65">
        <f>2!N18+2!X18</f>
        <v>874046844</v>
      </c>
      <c r="D18" s="66">
        <f t="shared" si="0"/>
        <v>72837237</v>
      </c>
      <c r="E18" s="66">
        <f t="shared" si="1"/>
        <v>72837237</v>
      </c>
      <c r="F18" s="66">
        <f aca="true" t="shared" si="9" ref="F18:O18">E18</f>
        <v>72837237</v>
      </c>
      <c r="G18" s="66">
        <f t="shared" si="9"/>
        <v>72837237</v>
      </c>
      <c r="H18" s="66">
        <f t="shared" si="9"/>
        <v>72837237</v>
      </c>
      <c r="I18" s="66">
        <f t="shared" si="9"/>
        <v>72837237</v>
      </c>
      <c r="J18" s="66">
        <f t="shared" si="9"/>
        <v>72837237</v>
      </c>
      <c r="K18" s="66">
        <f t="shared" si="9"/>
        <v>72837237</v>
      </c>
      <c r="L18" s="66">
        <f t="shared" si="9"/>
        <v>72837237</v>
      </c>
      <c r="M18" s="66">
        <f t="shared" si="9"/>
        <v>72837237</v>
      </c>
      <c r="N18" s="66">
        <f t="shared" si="9"/>
        <v>72837237</v>
      </c>
      <c r="O18" s="66">
        <f t="shared" si="9"/>
        <v>72837237</v>
      </c>
      <c r="P18" s="67"/>
    </row>
    <row r="19" spans="1:16" ht="30.75" customHeight="1">
      <c r="A19" s="61"/>
      <c r="B19" s="64" t="s">
        <v>218</v>
      </c>
      <c r="C19" s="65">
        <f>2!Z18</f>
        <v>27778000</v>
      </c>
      <c r="D19" s="434"/>
      <c r="E19" s="435"/>
      <c r="F19" s="66">
        <v>6944500</v>
      </c>
      <c r="G19" s="66"/>
      <c r="H19" s="66"/>
      <c r="I19" s="66">
        <v>6944500</v>
      </c>
      <c r="J19" s="66"/>
      <c r="K19" s="66"/>
      <c r="L19" s="66">
        <v>6944500</v>
      </c>
      <c r="M19" s="66"/>
      <c r="N19" s="66"/>
      <c r="O19" s="66">
        <v>6944500</v>
      </c>
      <c r="P19" s="67"/>
    </row>
    <row r="20" spans="1:16" ht="24.75" customHeight="1">
      <c r="A20" s="61" t="s">
        <v>27</v>
      </c>
      <c r="B20" s="70" t="s">
        <v>125</v>
      </c>
      <c r="C20" s="65">
        <f>SUM(C11:C19)</f>
        <v>6590780202</v>
      </c>
      <c r="D20" s="65">
        <f>SUM(D11:D19)</f>
        <v>546916850.1666666</v>
      </c>
      <c r="E20" s="65">
        <f aca="true" t="shared" si="10" ref="E20:O20">SUM(E11:E19)</f>
        <v>546916850.1666666</v>
      </c>
      <c r="F20" s="65">
        <f t="shared" si="10"/>
        <v>553861350.1666666</v>
      </c>
      <c r="G20" s="65">
        <f t="shared" si="10"/>
        <v>546916850.1666666</v>
      </c>
      <c r="H20" s="65">
        <f t="shared" si="10"/>
        <v>546916850.1666666</v>
      </c>
      <c r="I20" s="65">
        <f t="shared" si="10"/>
        <v>553861350.1666666</v>
      </c>
      <c r="J20" s="65">
        <f t="shared" si="10"/>
        <v>546916850.1666666</v>
      </c>
      <c r="K20" s="65">
        <f t="shared" si="10"/>
        <v>546916850.1666666</v>
      </c>
      <c r="L20" s="65">
        <f t="shared" si="10"/>
        <v>553861350.1666666</v>
      </c>
      <c r="M20" s="65">
        <f t="shared" si="10"/>
        <v>546916850.1666666</v>
      </c>
      <c r="N20" s="65">
        <f t="shared" si="10"/>
        <v>546916850.1666666</v>
      </c>
      <c r="O20" s="65">
        <f t="shared" si="10"/>
        <v>553861350.1666666</v>
      </c>
      <c r="P20" s="67"/>
    </row>
    <row r="45" ht="12.75">
      <c r="H45" s="67"/>
    </row>
  </sheetData>
  <sheetProtection/>
  <mergeCells count="5">
    <mergeCell ref="B6:O6"/>
    <mergeCell ref="B1:F1"/>
    <mergeCell ref="B4:O4"/>
    <mergeCell ref="B5:O5"/>
    <mergeCell ref="D19:E19"/>
  </mergeCells>
  <printOptions/>
  <pageMargins left="0.4330708661417323" right="0.4330708661417323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2021-03-01T12:39:08Z</cp:lastPrinted>
  <dcterms:created xsi:type="dcterms:W3CDTF">2014-02-02T08:05:39Z</dcterms:created>
  <dcterms:modified xsi:type="dcterms:W3CDTF">2021-03-01T12:39:20Z</dcterms:modified>
  <cp:category/>
  <cp:version/>
  <cp:contentType/>
  <cp:contentStatus/>
</cp:coreProperties>
</file>