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.sz.mell." sheetId="1" r:id="rId1"/>
    <sheet name="2sz.mell. " sheetId="2" r:id="rId2"/>
    <sheet name="3.1.sz.mell  " sheetId="3" r:id="rId3"/>
    <sheet name="3.2.sz.mell  " sheetId="4" r:id="rId4"/>
    <sheet name="4.sz.m." sheetId="5" r:id="rId5"/>
    <sheet name="5.sz.m." sheetId="6" r:id="rId6"/>
    <sheet name="6. sz. m. " sheetId="7" r:id="rId7"/>
    <sheet name="7.1. sz. mell" sheetId="8" r:id="rId8"/>
    <sheet name="7.2. sz. mell " sheetId="9" r:id="rId9"/>
    <sheet name="8.2. sz. mell" sheetId="10" r:id="rId10"/>
    <sheet name="9.2.. sz. mell" sheetId="11" r:id="rId11"/>
    <sheet name="10.1. sz. mell " sheetId="12" r:id="rId12"/>
    <sheet name="11.2.. sz. mell " sheetId="13" r:id="rId13"/>
    <sheet name="Munka1" sheetId="14" r:id="rId14"/>
  </sheets>
  <definedNames>
    <definedName name="_xlfn_IFERROR">NA()</definedName>
    <definedName name="_xlnm.Print_Titles" localSheetId="11">'10.1. sz. mell '!$1:$5</definedName>
    <definedName name="_xlnm.Print_Titles" localSheetId="12">'11.2.. sz. mell '!$1:$5</definedName>
    <definedName name="_xlnm.Print_Titles" localSheetId="7">'7.1. sz. mell'!$1:$5</definedName>
    <definedName name="_xlnm.Print_Titles" localSheetId="8">'7.2. sz. mell '!$1:$5</definedName>
    <definedName name="_xlnm.Print_Titles" localSheetId="9">'8.2. sz. mell'!$1:$5</definedName>
    <definedName name="_xlnm.Print_Titles" localSheetId="10">'9.2.. sz. mell'!$1:$5</definedName>
    <definedName name="_xlnm.Print_Area" localSheetId="0">'1.sz.mell.'!$A$1:$F$90</definedName>
    <definedName name="_xlnm.Print_Area" localSheetId="1">'2sz.mell. '!$A$1:$F$74</definedName>
    <definedName name="_xlnm.Print_Area" localSheetId="2">'3.1.sz.mell  '!$A$1:$E$33</definedName>
    <definedName name="_xlnm.Print_Area" localSheetId="3">'3.2.sz.mell  '!$A$1:$E$34</definedName>
    <definedName name="_xlnm.Print_Area" localSheetId="8">'7.2. sz. mell '!$A$1:$F$72</definedName>
  </definedNames>
  <calcPr fullCalcOnLoad="1"/>
</workbook>
</file>

<file path=xl/sharedStrings.xml><?xml version="1.0" encoding="utf-8"?>
<sst xmlns="http://schemas.openxmlformats.org/spreadsheetml/2006/main" count="1256" uniqueCount="503">
  <si>
    <t>Sor-
szám</t>
  </si>
  <si>
    <t>Bevételi jogcím</t>
  </si>
  <si>
    <t>kötelező feladat</t>
  </si>
  <si>
    <t>önként vállalt feladat</t>
  </si>
  <si>
    <t>államigazgatási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</si>
  <si>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</si>
  <si>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</si>
  <si>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</si>
  <si>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</si>
  <si>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</si>
  <si>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</si>
  <si>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</si>
  <si>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</si>
  <si>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</si>
  <si>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</si>
  <si>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</si>
  <si>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</si>
  <si>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</si>
  <si>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</si>
  <si>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</si>
  <si>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</si>
  <si>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</si>
  <si>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</si>
  <si>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</si>
  <si>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</si>
  <si>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</si>
  <si>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</si>
  <si>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</si>
  <si>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</si>
  <si>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</si>
  <si>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</si>
  <si>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</si>
  <si>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</si>
  <si>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</si>
  <si>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</si>
  <si>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</si>
  <si>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</si>
  <si>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</si>
  <si>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</si>
  <si>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</si>
  <si>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</si>
  <si>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</si>
  <si>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</si>
  <si>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</si>
  <si>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</si>
  <si>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</si>
  <si>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</si>
  <si>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</si>
  <si>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</si>
  <si>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</si>
  <si>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</si>
  <si>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</si>
  <si>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Kommunális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</si>
  <si>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</si>
  <si>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</si>
  <si>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</si>
  <si>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</si>
  <si>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</si>
  <si>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</si>
  <si>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</si>
  <si>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</si>
  <si>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</si>
  <si>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</si>
  <si>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</si>
  <si>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</si>
  <si>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</si>
  <si>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</si>
  <si>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</si>
  <si>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</si>
  <si>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</si>
  <si>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</si>
  <si>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</si>
  <si>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</si>
  <si>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</si>
  <si>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</si>
  <si>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</si>
  <si>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</si>
  <si>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</si>
  <si>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</si>
  <si>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</si>
  <si>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</si>
  <si>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</si>
  <si>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</si>
  <si>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</si>
  <si>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</si>
  <si>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</si>
  <si>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</si>
  <si>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</si>
  <si>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</si>
  <si>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</si>
  <si>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</si>
  <si>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</si>
  <si>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</si>
  <si>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</si>
  <si>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</si>
  <si>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</si>
  <si>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</si>
  <si>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</si>
  <si>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</si>
  <si>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</si>
  <si>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</si>
  <si>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</si>
  <si>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</si>
  <si>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</si>
  <si>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</si>
  <si>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</si>
  <si>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</si>
  <si>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</si>
  <si>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</si>
  <si>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</si>
  <si>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</si>
  <si>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</si>
  <si>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</si>
  <si>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</si>
  <si>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</si>
  <si>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</si>
  <si>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</si>
  <si>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</si>
  <si>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</si>
  <si>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</si>
  <si>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</si>
  <si>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</si>
  <si>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</si>
  <si>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</si>
  <si>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</si>
  <si>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</si>
  <si>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</si>
  <si>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</si>
  <si>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</si>
  <si>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</si>
  <si>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</si>
  <si>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</si>
  <si>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</si>
  <si>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</si>
  <si>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</si>
  <si>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</si>
  <si>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</si>
  <si>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</si>
  <si>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</si>
  <si>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</si>
  <si>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</si>
  <si>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</si>
  <si>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</si>
  <si>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</si>
  <si>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</si>
  <si>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</si>
  <si>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</si>
  <si>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</si>
  <si>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</si>
  <si>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</si>
  <si>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</si>
  <si>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</si>
  <si>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</si>
  <si>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</si>
  <si>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</si>
  <si>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</si>
  <si>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</si>
  <si>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</si>
  <si>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</si>
  <si>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</si>
  <si>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</si>
  <si>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</si>
  <si>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</si>
  <si>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</si>
  <si>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</si>
  <si>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</si>
  <si>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</si>
  <si>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</si>
  <si>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</si>
  <si>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</si>
  <si>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Kiadási jogcímek</t>
  </si>
  <si>
    <r>
      <rPr>
        <b/>
        <sz val="10"/>
        <rFont val="Times New Roman CE"/>
        <family val="1"/>
      </rPr>
      <t xml:space="preserve">   Működési költségvetés kiadásai </t>
    </r>
    <r>
      <rPr>
        <sz val="12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</si>
  <si>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</si>
  <si>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</si>
  <si>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</si>
  <si>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</si>
  <si>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</si>
  <si>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</si>
  <si>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</si>
  <si>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</si>
  <si>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</si>
  <si>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</si>
  <si>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</si>
  <si>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</si>
  <si>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</si>
  <si>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</si>
  <si>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</si>
  <si>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</si>
  <si>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</si>
  <si>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</si>
  <si>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</si>
  <si>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</si>
  <si>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</si>
  <si>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</si>
  <si>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</si>
  <si>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</si>
  <si>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</si>
  <si>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</si>
  <si>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</si>
  <si>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</si>
  <si>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</si>
  <si>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</si>
  <si>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</si>
  <si>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</si>
  <si>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</si>
  <si>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</si>
  <si>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</si>
  <si>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rPr>
        <b/>
        <sz val="10"/>
        <rFont val="Times New Roman CE"/>
        <family val="1"/>
      </rPr>
      <t xml:space="preserve">   Felhalmozási költségvetés kiadásai </t>
    </r>
    <r>
      <rPr>
        <sz val="12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</si>
  <si>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</si>
  <si>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</si>
  <si>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</si>
  <si>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</si>
  <si>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</si>
  <si>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</si>
  <si>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</si>
  <si>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</si>
  <si>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</si>
  <si>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</si>
  <si>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</si>
  <si>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</si>
  <si>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</si>
  <si>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</si>
  <si>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</si>
  <si>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</si>
  <si>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</si>
  <si>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</si>
  <si>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</si>
  <si>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</si>
  <si>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</si>
  <si>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</si>
  <si>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</si>
  <si>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</si>
  <si>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</si>
  <si>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</si>
  <si>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</si>
  <si>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</si>
  <si>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</si>
  <si>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</si>
  <si>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</si>
  <si>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</si>
  <si>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</si>
  <si>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</si>
  <si>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</si>
  <si>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</si>
  <si>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</si>
  <si>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</si>
  <si>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</si>
  <si>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</si>
  <si>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</si>
  <si>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</si>
  <si>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</si>
  <si>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</si>
  <si>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</si>
  <si>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</si>
  <si>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</si>
  <si>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</si>
  <si>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</si>
  <si>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</si>
  <si>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</si>
  <si>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</si>
  <si>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</si>
  <si>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</si>
  <si>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</si>
  <si>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</si>
  <si>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</si>
  <si>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</si>
  <si>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</si>
  <si>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</si>
  <si>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</si>
  <si>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</si>
  <si>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</si>
  <si>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</si>
  <si>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</si>
  <si>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</si>
  <si>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</si>
  <si>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</si>
  <si>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</si>
  <si>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</si>
  <si>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</si>
  <si>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</si>
  <si>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</si>
  <si>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</si>
  <si>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</si>
  <si>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</si>
  <si>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</si>
  <si>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</si>
  <si>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</si>
  <si>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</si>
  <si>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</si>
  <si>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</si>
  <si>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</si>
  <si>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</si>
  <si>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</si>
  <si>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</si>
  <si>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</si>
  <si>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</si>
  <si>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</si>
  <si>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</si>
  <si>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</si>
  <si>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</si>
  <si>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</si>
  <si>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</si>
  <si>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</si>
  <si>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</si>
  <si>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</si>
  <si>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</si>
  <si>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</si>
  <si>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</si>
  <si>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</si>
  <si>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</si>
  <si>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</si>
  <si>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</si>
  <si>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</si>
  <si>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</si>
  <si>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</si>
  <si>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</si>
  <si>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</si>
  <si>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</si>
  <si>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</si>
  <si>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</si>
  <si>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</si>
  <si>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</si>
  <si>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</si>
  <si>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</si>
  <si>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</si>
  <si>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</si>
  <si>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</si>
  <si>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</si>
  <si>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</si>
  <si>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</si>
  <si>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</si>
  <si>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</si>
  <si>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</si>
  <si>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</si>
  <si>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</si>
  <si>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</si>
  <si>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</si>
  <si>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</si>
  <si>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</si>
  <si>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</si>
  <si>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</si>
  <si>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</si>
  <si>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</si>
  <si>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</si>
  <si>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</si>
  <si>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</si>
  <si>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Beruházási (felhalmozási) kiadások előirányzata beruházásonként</t>
  </si>
  <si>
    <t>Beruházás  megnevezése</t>
  </si>
  <si>
    <t>ÖSSZESEN:</t>
  </si>
  <si>
    <t xml:space="preserve">   </t>
  </si>
  <si>
    <t>Felújítási kiadások előirányzata felújításonként</t>
  </si>
  <si>
    <t>Felújítás  megnevezése</t>
  </si>
  <si>
    <t xml:space="preserve">Európai uniós támogatással megvalósuló projektek </t>
  </si>
  <si>
    <t>bevételei, kiadásai, hozzájárulások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</si>
  <si>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</si>
  <si>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</si>
  <si>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</si>
  <si>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</si>
  <si>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</si>
  <si>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</si>
  <si>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</si>
  <si>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</si>
  <si>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</si>
  <si>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</si>
  <si>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</si>
  <si>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</si>
  <si>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</si>
  <si>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</si>
  <si>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</si>
  <si>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</si>
  <si>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 xml:space="preserve">Önkormányzaton kívüli EU-s projektekhez történő hozzájárulás </t>
  </si>
  <si>
    <t>Támogatott neve</t>
  </si>
  <si>
    <t>Feladat megnevezése</t>
  </si>
  <si>
    <t xml:space="preserve"> bevételei</t>
  </si>
  <si>
    <t>Száma</t>
  </si>
  <si>
    <t>Kiemelt előirányzat, előirányzat megnevezése</t>
  </si>
  <si>
    <t>Működési célú kvi támogatások és kiegészítő támogatások</t>
  </si>
  <si>
    <t>Közhatalmi bevételek (4.1.+...+4.7.)</t>
  </si>
  <si>
    <t>magánszemélyek kommunális adója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</si>
  <si>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</si>
  <si>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</si>
  <si>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</si>
  <si>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</si>
  <si>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</si>
  <si>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</si>
  <si>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 kiadásai</t>
  </si>
  <si>
    <r>
      <rPr>
        <b/>
        <sz val="10"/>
        <rFont val="Times New Roman CE"/>
        <family val="1"/>
      </rPr>
      <t xml:space="preserve">   Működési költségvetés kiadásai </t>
    </r>
    <r>
      <rPr>
        <sz val="12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</si>
  <si>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</si>
  <si>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</si>
  <si>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</si>
  <si>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</si>
  <si>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</si>
  <si>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</si>
  <si>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</si>
  <si>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</si>
  <si>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</si>
  <si>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</si>
  <si>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</si>
  <si>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</si>
  <si>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</si>
  <si>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</si>
  <si>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</si>
  <si>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</si>
  <si>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</si>
  <si>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</si>
  <si>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</si>
  <si>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</si>
  <si>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</si>
  <si>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</si>
  <si>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</si>
  <si>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</si>
  <si>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</si>
  <si>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</si>
  <si>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</si>
  <si>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</si>
  <si>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</si>
  <si>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</si>
  <si>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</si>
  <si>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</si>
  <si>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</si>
  <si>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</si>
  <si>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</si>
  <si>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Összes bevételek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</si>
  <si>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</si>
  <si>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</si>
  <si>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</si>
  <si>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</si>
  <si>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14.1</t>
  </si>
  <si>
    <t>14.2</t>
  </si>
  <si>
    <t>14.3</t>
  </si>
  <si>
    <t>14.4</t>
  </si>
  <si>
    <t>forintban</t>
  </si>
  <si>
    <t xml:space="preserve"> forintban</t>
  </si>
  <si>
    <t xml:space="preserve"> forintban !</t>
  </si>
  <si>
    <t xml:space="preserve"> forintban </t>
  </si>
  <si>
    <t xml:space="preserve">forintban </t>
  </si>
  <si>
    <t xml:space="preserve"> forintban!</t>
  </si>
  <si>
    <t>Hozzájárulás  ( Ft)</t>
  </si>
  <si>
    <t>Alattyán Község Önkormányzata</t>
  </si>
  <si>
    <t>Alattyáni Óvoda</t>
  </si>
  <si>
    <t>Önkormányzat: Alattyán Község Önkormányzata</t>
  </si>
  <si>
    <t>Alattyáni Polgármesteri  Hivatal</t>
  </si>
  <si>
    <t>Költségvetési szerv: Alattyáni Óvoda</t>
  </si>
  <si>
    <t>Egyéb áruhasználati és szolgáltatási adók</t>
  </si>
  <si>
    <t>Költségvetési szerv: Idősek Klubja Alattyán</t>
  </si>
  <si>
    <t>MINDÖSSZESEN:</t>
  </si>
  <si>
    <t>Felújítás</t>
  </si>
  <si>
    <t>Humán kapacitások fejlesztése a Jászapáti Járásban</t>
  </si>
  <si>
    <t>TOP-3.2.1-15-JNI-2016-00048</t>
  </si>
  <si>
    <t>Épületenergetikai fejlesztés  Alattyán településen</t>
  </si>
  <si>
    <t>Túrizmus fejlesztés Jánoshida, Alattyán és Jászalsószentgyörgy településeken</t>
  </si>
  <si>
    <t>TOP-1.2.-1-15-JN1-2015-00006</t>
  </si>
  <si>
    <t>EFOP-1.5.3.16-2017-00032</t>
  </si>
  <si>
    <t>2019. ÉVI KÖLTSÉGVETÉSI BEVÉTELEI</t>
  </si>
  <si>
    <t xml:space="preserve"> 1. melléklet a ........./2019. (II.......) önkormányzati rendelethez</t>
  </si>
  <si>
    <t xml:space="preserve"> 2. melléklet a ........./2019. (II.......) önkormányzati rendelethez</t>
  </si>
  <si>
    <t xml:space="preserve">2019. ÉVI KÖLTSÉGVETÉSI KIADÁSAI </t>
  </si>
  <si>
    <t>3.1. melléklet a……/2019. (II……….) önkormányzati rendelethez</t>
  </si>
  <si>
    <t>3.2. melléklet a……/2019. (II……….) önkormányzati rendelethez</t>
  </si>
  <si>
    <t>Külterületi helyi közutak fejlesztése</t>
  </si>
  <si>
    <t>VP6-7.2.1-7.4.1.2-16</t>
  </si>
  <si>
    <t xml:space="preserve">Helyi közösségek fejlesztése </t>
  </si>
  <si>
    <t>TOP5.3.1-16-JN1-2017-0003</t>
  </si>
  <si>
    <t>Egészségügyi alapellátás infrastruktúrális fejlesztése</t>
  </si>
  <si>
    <t xml:space="preserve">TOP4.1.1-15-JNI-2016-00002  </t>
  </si>
  <si>
    <t>Egész életen át tartó tanulás Jánoshida és Alattyán településen</t>
  </si>
  <si>
    <t xml:space="preserve">EFOP-3.7.3-16-2017-0002 </t>
  </si>
  <si>
    <t>Szegregált élethelyzetek felszámolás komplex programokkal</t>
  </si>
  <si>
    <t>EU-s projektek:</t>
  </si>
  <si>
    <t>háziorvosi szolgálat: kis értékű tárgyieszköz nyomtató, padok, székek, fogas, mérleg, látásvizsgáló</t>
  </si>
  <si>
    <t>gumilap óvoda udvarra</t>
  </si>
  <si>
    <t xml:space="preserve">  Épületenergetikai fejlesztés  Alattyán településen</t>
  </si>
  <si>
    <t xml:space="preserve">  Túrizmus fejlesztés Jánoshida, Alattyán és Jászalsószentgyörgy településeken</t>
  </si>
  <si>
    <t xml:space="preserve">  Külterületi helyi közutak fejlesztése</t>
  </si>
  <si>
    <t>Módosított előirányzat</t>
  </si>
  <si>
    <t xml:space="preserve">módosított előirányzatból </t>
  </si>
  <si>
    <t xml:space="preserve"> védőnői szolgálat: kisértékű tárgyieszköz tf,vérnyomásmérő</t>
  </si>
  <si>
    <t>községgazdálkodás: tárgyieszköz sebességmérő, konténerek ,csaptelep, fűkasza</t>
  </si>
  <si>
    <t>Településrendezési terv</t>
  </si>
  <si>
    <t>EU-s pr.: Szegregált élethelyzetek felszámolás komplex programokkal</t>
  </si>
  <si>
    <t xml:space="preserve">                Egész életen át tartó tanulás Jánoshida és Alattyán településen</t>
  </si>
  <si>
    <t xml:space="preserve">                Humán kapacitások fejlesztése a Jászapáti Járásban</t>
  </si>
  <si>
    <t xml:space="preserve">                Külterületi helyi közutak fejlesztése</t>
  </si>
  <si>
    <t>Közfoglalkt.pr: hegesztőtrafó, fűnyíró,villanypásztor</t>
  </si>
  <si>
    <t>Polgármesteri Hivatal</t>
  </si>
  <si>
    <t xml:space="preserve"> egyéb tárgyi eszköz vásárlás: nyomtató</t>
  </si>
  <si>
    <t xml:space="preserve">  Humán szolgáltatások fejlesztése a Jászapáti járásban</t>
  </si>
  <si>
    <t xml:space="preserve">Idősek Klubja: </t>
  </si>
  <si>
    <t>Informatikai eszköz,kerékpár,sarokülő, konyhai-fürdőszobai felszerelések</t>
  </si>
  <si>
    <t xml:space="preserve"> Szegregált élethelyzetek felszámolása </t>
  </si>
  <si>
    <t>Humán szolgáltatások fejlesztése a Jászapáti járásban</t>
  </si>
  <si>
    <t>EFOP-3.9.2.2-16-2017-00019</t>
  </si>
  <si>
    <t xml:space="preserve">EFOP-1.6.2-16-2017-00070 </t>
  </si>
  <si>
    <t>EFOP-2.4.1-16-2017-00105</t>
  </si>
  <si>
    <t xml:space="preserve"> 4. melléklet a ……/2019. (II….) önkormányzati rendelethez</t>
  </si>
  <si>
    <t xml:space="preserve">  5. melléklet a ……/2019. (II….) önkormányzati rendelethez</t>
  </si>
  <si>
    <t xml:space="preserve"> 6. melléklet a ……/2019. (XII….) önkormányzati rendelethez</t>
  </si>
  <si>
    <t>7.1.melléklet a …../2019. (II….) önkormányzati rendelethez</t>
  </si>
  <si>
    <t>7.2. melléklet a …../2019. (II….) önkormányzati rendelethez</t>
  </si>
  <si>
    <t>8.2. melléklet az …./2019. (II….) önkormányzati rendelethez</t>
  </si>
  <si>
    <t>9.2. melléklet a ……/2019. (II….) önkormányzati rendelethez</t>
  </si>
  <si>
    <t>10.1.  melléklet a ……/2019. (II…) önkormányzati rendelethez</t>
  </si>
  <si>
    <t>11.2. melléklet a ……/2019. (II….)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</si>
</sst>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</numFmts>
  <fonts count="102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i/>
      <sz val="12"/>
      <name val="Times New Roman"/>
      <family val="1"/>
    </font>
    <font>
      <i/>
      <sz val="11"/>
      <name val="Times New Roman CE"/>
      <family val="1"/>
    </font>
    <font>
      <u val="single"/>
      <sz val="10"/>
      <name val="Times New Roman CE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Times New Roman CE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1"/>
    </font>
    <font>
      <sz val="8"/>
      <color indexed="8"/>
      <name val="Times New Roman"/>
      <family val="1"/>
    </font>
    <font>
      <sz val="10"/>
      <color indexed="8"/>
      <name val="Times New Roman CE"/>
      <family val="1"/>
    </font>
    <font>
      <i/>
      <sz val="12"/>
      <color indexed="8"/>
      <name val="Times New Roman"/>
      <family val="1"/>
    </font>
    <font>
      <b/>
      <sz val="10"/>
      <color indexed="10"/>
      <name val="Times New Roman CE"/>
      <family val="1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8"/>
      <color indexed="8"/>
      <name val="Times New Roman CE"/>
      <family val="1"/>
    </font>
    <font>
      <b/>
      <sz val="10"/>
      <color indexed="8"/>
      <name val="Times New Roman CE"/>
      <family val="0"/>
    </font>
    <font>
      <b/>
      <sz val="9"/>
      <color indexed="8"/>
      <name val="Times New Roman CE"/>
      <family val="1"/>
    </font>
    <font>
      <i/>
      <sz val="8"/>
      <color indexed="8"/>
      <name val="Times New Roman CE"/>
      <family val="1"/>
    </font>
    <font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Times New Roman CE"/>
      <family val="1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 CE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 CE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0"/>
      <color rgb="FFFF0000"/>
      <name val="Times New Roman CE"/>
      <family val="1"/>
    </font>
    <font>
      <sz val="12"/>
      <color theme="1"/>
      <name val="Times New Roman CE"/>
      <family val="1"/>
    </font>
    <font>
      <b/>
      <sz val="12"/>
      <color theme="1"/>
      <name val="Times New Roman CE"/>
      <family val="1"/>
    </font>
    <font>
      <sz val="8"/>
      <color theme="1"/>
      <name val="Times New Roman CE"/>
      <family val="1"/>
    </font>
    <font>
      <b/>
      <sz val="10"/>
      <color theme="1"/>
      <name val="Times New Roman CE"/>
      <family val="0"/>
    </font>
    <font>
      <b/>
      <sz val="9"/>
      <color theme="1"/>
      <name val="Times New Roman CE"/>
      <family val="1"/>
    </font>
    <font>
      <i/>
      <sz val="8"/>
      <color theme="1"/>
      <name val="Times New Roman CE"/>
      <family val="1"/>
    </font>
    <font>
      <sz val="8"/>
      <color rgb="FFFF0000"/>
      <name val="Times New Roman CE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 style="thin"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1" fillId="0" borderId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88" applyFont="1" applyFill="1" applyProtection="1">
      <alignment/>
      <protection/>
    </xf>
    <xf numFmtId="0" fontId="0" fillId="0" borderId="0" xfId="88" applyFont="1" applyFill="1" applyAlignment="1" applyProtection="1">
      <alignment horizontal="right" vertical="center" indent="1"/>
      <protection/>
    </xf>
    <xf numFmtId="0" fontId="5" fillId="0" borderId="0" xfId="88" applyFill="1" applyProtection="1">
      <alignment/>
      <protection/>
    </xf>
    <xf numFmtId="166" fontId="9" fillId="0" borderId="10" xfId="88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0" fillId="0" borderId="13" xfId="88" applyFont="1" applyFill="1" applyBorder="1" applyAlignment="1" applyProtection="1">
      <alignment horizontal="left" vertical="center" wrapText="1" indent="1"/>
      <protection/>
    </xf>
    <xf numFmtId="0" fontId="10" fillId="0" borderId="14" xfId="88" applyFont="1" applyFill="1" applyBorder="1" applyAlignment="1" applyProtection="1">
      <alignment horizontal="left" vertical="center" wrapText="1" indent="1"/>
      <protection/>
    </xf>
    <xf numFmtId="166" fontId="11" fillId="0" borderId="14" xfId="58" applyNumberFormat="1" applyFont="1" applyBorder="1">
      <alignment/>
      <protection/>
    </xf>
    <xf numFmtId="166" fontId="10" fillId="0" borderId="14" xfId="88" applyNumberFormat="1" applyFont="1" applyFill="1" applyBorder="1" applyAlignment="1" applyProtection="1">
      <alignment horizontal="right" vertical="center" wrapText="1" indent="1"/>
      <protection/>
    </xf>
    <xf numFmtId="166" fontId="10" fillId="0" borderId="15" xfId="88" applyNumberFormat="1" applyFont="1" applyFill="1" applyBorder="1" applyAlignment="1" applyProtection="1">
      <alignment horizontal="right" vertical="center" wrapText="1" indent="1"/>
      <protection/>
    </xf>
    <xf numFmtId="166" fontId="10" fillId="0" borderId="16" xfId="88" applyNumberFormat="1" applyFont="1" applyFill="1" applyBorder="1" applyAlignment="1" applyProtection="1">
      <alignment vertical="center" wrapText="1"/>
      <protection/>
    </xf>
    <xf numFmtId="49" fontId="0" fillId="0" borderId="17" xfId="88" applyNumberFormat="1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Border="1" applyAlignment="1" applyProtection="1">
      <alignment horizontal="left" wrapText="1" indent="1"/>
      <protection/>
    </xf>
    <xf numFmtId="166" fontId="0" fillId="0" borderId="19" xfId="88" applyNumberFormat="1" applyFont="1" applyFill="1" applyBorder="1" applyAlignment="1" applyProtection="1">
      <alignment vertical="center" wrapText="1"/>
      <protection locked="0"/>
    </xf>
    <xf numFmtId="166" fontId="0" fillId="0" borderId="18" xfId="8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0" xfId="88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1" xfId="88" applyNumberFormat="1" applyFont="1" applyFill="1" applyBorder="1" applyAlignment="1" applyProtection="1">
      <alignment horizontal="left" vertical="center" wrapText="1" indent="1"/>
      <protection/>
    </xf>
    <xf numFmtId="0" fontId="12" fillId="0" borderId="22" xfId="0" applyFont="1" applyBorder="1" applyAlignment="1" applyProtection="1">
      <alignment horizontal="left" wrapText="1" indent="1"/>
      <protection/>
    </xf>
    <xf numFmtId="166" fontId="0" fillId="0" borderId="23" xfId="88" applyNumberFormat="1" applyFont="1" applyFill="1" applyBorder="1" applyAlignment="1" applyProtection="1">
      <alignment vertical="center" wrapText="1"/>
      <protection locked="0"/>
    </xf>
    <xf numFmtId="166" fontId="0" fillId="0" borderId="22" xfId="8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4" xfId="8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Border="1" applyAlignment="1" applyProtection="1">
      <alignment horizontal="left" vertical="center" wrapText="1" indent="1"/>
      <protection/>
    </xf>
    <xf numFmtId="49" fontId="0" fillId="0" borderId="25" xfId="88" applyNumberFormat="1" applyFont="1" applyFill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166" fontId="13" fillId="0" borderId="11" xfId="58" applyNumberFormat="1" applyFont="1" applyBorder="1">
      <alignment/>
      <protection/>
    </xf>
    <xf numFmtId="166" fontId="0" fillId="0" borderId="11" xfId="8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6" xfId="8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7" xfId="88" applyNumberFormat="1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horizontal="left" vertical="center" wrapText="1" indent="1"/>
      <protection/>
    </xf>
    <xf numFmtId="166" fontId="13" fillId="0" borderId="18" xfId="58" applyNumberFormat="1" applyFont="1" applyBorder="1">
      <alignment/>
      <protection/>
    </xf>
    <xf numFmtId="166" fontId="13" fillId="0" borderId="22" xfId="58" applyNumberFormat="1" applyFont="1" applyBorder="1">
      <alignment/>
      <protection/>
    </xf>
    <xf numFmtId="166" fontId="11" fillId="0" borderId="28" xfId="58" applyNumberFormat="1" applyFont="1" applyBorder="1">
      <alignment/>
      <protection/>
    </xf>
    <xf numFmtId="0" fontId="12" fillId="0" borderId="11" xfId="0" applyFont="1" applyBorder="1" applyAlignment="1" applyProtection="1">
      <alignment horizontal="left" wrapText="1" indent="1"/>
      <protection/>
    </xf>
    <xf numFmtId="166" fontId="0" fillId="0" borderId="19" xfId="88" applyNumberFormat="1" applyFont="1" applyFill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left" indent="1"/>
      <protection/>
    </xf>
    <xf numFmtId="166" fontId="0" fillId="0" borderId="19" xfId="0" applyNumberFormat="1" applyFont="1" applyFill="1" applyBorder="1" applyAlignment="1" applyProtection="1">
      <alignment vertical="center" wrapText="1"/>
      <protection locked="0"/>
    </xf>
    <xf numFmtId="166" fontId="0" fillId="0" borderId="23" xfId="0" applyNumberFormat="1" applyFont="1" applyFill="1" applyBorder="1" applyAlignment="1" applyProtection="1">
      <alignment vertical="center" wrapText="1"/>
      <protection locked="0"/>
    </xf>
    <xf numFmtId="166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7" xfId="0" applyNumberFormat="1" applyFont="1" applyFill="1" applyBorder="1" applyAlignment="1" applyProtection="1">
      <alignment vertical="center" wrapText="1"/>
      <protection locked="0"/>
    </xf>
    <xf numFmtId="166" fontId="13" fillId="0" borderId="14" xfId="58" applyNumberFormat="1" applyFont="1" applyBorder="1">
      <alignment/>
      <protection/>
    </xf>
    <xf numFmtId="0" fontId="10" fillId="0" borderId="13" xfId="88" applyFont="1" applyFill="1" applyBorder="1" applyAlignment="1" applyProtection="1">
      <alignment horizontal="left" vertical="center" wrapText="1"/>
      <protection/>
    </xf>
    <xf numFmtId="166" fontId="13" fillId="0" borderId="28" xfId="58" applyNumberFormat="1" applyFont="1" applyBorder="1">
      <alignment/>
      <protection/>
    </xf>
    <xf numFmtId="0" fontId="14" fillId="0" borderId="13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166" fontId="10" fillId="0" borderId="14" xfId="88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5" xfId="88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6" xfId="88" applyNumberFormat="1" applyFont="1" applyFill="1" applyBorder="1" applyAlignment="1" applyProtection="1">
      <alignment vertical="center" wrapText="1"/>
      <protection locked="0"/>
    </xf>
    <xf numFmtId="166" fontId="10" fillId="0" borderId="29" xfId="88" applyNumberFormat="1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wrapText="1"/>
      <protection/>
    </xf>
    <xf numFmtId="0" fontId="12" fillId="0" borderId="0" xfId="88" applyFont="1" applyFill="1" applyProtection="1">
      <alignment/>
      <protection/>
    </xf>
    <xf numFmtId="166" fontId="10" fillId="0" borderId="0" xfId="88" applyNumberFormat="1" applyFont="1" applyFill="1" applyBorder="1" applyAlignment="1" applyProtection="1">
      <alignment vertical="center"/>
      <protection/>
    </xf>
    <xf numFmtId="166" fontId="14" fillId="0" borderId="0" xfId="88" applyNumberFormat="1" applyFont="1" applyFill="1" applyBorder="1" applyAlignment="1" applyProtection="1">
      <alignment vertical="center"/>
      <protection/>
    </xf>
    <xf numFmtId="166" fontId="9" fillId="0" borderId="10" xfId="88" applyNumberFormat="1" applyFont="1" applyFill="1" applyBorder="1" applyAlignment="1" applyProtection="1">
      <alignment/>
      <protection/>
    </xf>
    <xf numFmtId="0" fontId="12" fillId="0" borderId="0" xfId="88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5" fillId="0" borderId="0" xfId="88" applyFill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0" fillId="0" borderId="14" xfId="88" applyFont="1" applyFill="1" applyBorder="1" applyAlignment="1" applyProtection="1">
      <alignment vertical="center" wrapText="1"/>
      <protection/>
    </xf>
    <xf numFmtId="166" fontId="11" fillId="0" borderId="28" xfId="83" applyNumberFormat="1" applyFont="1" applyBorder="1">
      <alignment/>
      <protection/>
    </xf>
    <xf numFmtId="0" fontId="0" fillId="0" borderId="18" xfId="88" applyFont="1" applyFill="1" applyBorder="1" applyAlignment="1" applyProtection="1">
      <alignment horizontal="left" vertical="center" wrapText="1" indent="1"/>
      <protection/>
    </xf>
    <xf numFmtId="166" fontId="13" fillId="0" borderId="18" xfId="83" applyNumberFormat="1" applyFont="1" applyBorder="1">
      <alignment/>
      <protection/>
    </xf>
    <xf numFmtId="166" fontId="12" fillId="0" borderId="30" xfId="88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9" xfId="0" applyNumberFormat="1" applyFont="1" applyFill="1" applyBorder="1" applyAlignment="1" applyProtection="1">
      <alignment vertical="center" wrapText="1"/>
      <protection locked="0"/>
    </xf>
    <xf numFmtId="0" fontId="0" fillId="0" borderId="22" xfId="88" applyFont="1" applyFill="1" applyBorder="1" applyAlignment="1" applyProtection="1">
      <alignment horizontal="left" vertical="center" wrapText="1" indent="1"/>
      <protection/>
    </xf>
    <xf numFmtId="166" fontId="13" fillId="0" borderId="22" xfId="83" applyNumberFormat="1" applyFont="1" applyBorder="1">
      <alignment/>
      <protection/>
    </xf>
    <xf numFmtId="166" fontId="12" fillId="0" borderId="31" xfId="8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3" xfId="88" applyNumberFormat="1" applyFont="1" applyFill="1" applyBorder="1" applyAlignment="1" applyProtection="1">
      <alignment horizontal="right" vertical="center" wrapText="1"/>
      <protection locked="0"/>
    </xf>
    <xf numFmtId="166" fontId="12" fillId="0" borderId="23" xfId="0" applyNumberFormat="1" applyFont="1" applyFill="1" applyBorder="1" applyAlignment="1" applyProtection="1">
      <alignment vertical="center" wrapText="1"/>
      <protection locked="0"/>
    </xf>
    <xf numFmtId="166" fontId="0" fillId="0" borderId="27" xfId="88" applyNumberFormat="1" applyFont="1" applyFill="1" applyBorder="1" applyAlignment="1" applyProtection="1">
      <alignment horizontal="right" vertical="center" wrapText="1"/>
      <protection locked="0"/>
    </xf>
    <xf numFmtId="0" fontId="0" fillId="0" borderId="32" xfId="88" applyFont="1" applyFill="1" applyBorder="1" applyAlignment="1" applyProtection="1">
      <alignment horizontal="left" vertical="center" wrapText="1" indent="1"/>
      <protection/>
    </xf>
    <xf numFmtId="0" fontId="0" fillId="0" borderId="0" xfId="88" applyFont="1" applyFill="1" applyBorder="1" applyAlignment="1" applyProtection="1">
      <alignment horizontal="left" vertical="center" wrapText="1" indent="1"/>
      <protection/>
    </xf>
    <xf numFmtId="166" fontId="13" fillId="0" borderId="31" xfId="83" applyNumberFormat="1" applyFont="1" applyBorder="1">
      <alignment/>
      <protection/>
    </xf>
    <xf numFmtId="166" fontId="12" fillId="0" borderId="27" xfId="0" applyNumberFormat="1" applyFont="1" applyFill="1" applyBorder="1" applyAlignment="1" applyProtection="1">
      <alignment vertical="center" wrapText="1"/>
      <protection locked="0"/>
    </xf>
    <xf numFmtId="0" fontId="0" fillId="0" borderId="11" xfId="88" applyFont="1" applyFill="1" applyBorder="1" applyAlignment="1" applyProtection="1">
      <alignment horizontal="left" vertical="center" wrapText="1" indent="6"/>
      <protection/>
    </xf>
    <xf numFmtId="0" fontId="0" fillId="0" borderId="22" xfId="88" applyFont="1" applyFill="1" applyBorder="1" applyAlignment="1" applyProtection="1">
      <alignment horizontal="left" indent="6"/>
      <protection/>
    </xf>
    <xf numFmtId="0" fontId="0" fillId="0" borderId="22" xfId="88" applyFont="1" applyFill="1" applyBorder="1" applyAlignment="1" applyProtection="1">
      <alignment horizontal="left" vertical="center" wrapText="1" indent="6"/>
      <protection/>
    </xf>
    <xf numFmtId="49" fontId="0" fillId="0" borderId="33" xfId="88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88" applyFont="1" applyFill="1" applyBorder="1" applyAlignment="1" applyProtection="1">
      <alignment horizontal="left" vertical="center" wrapText="1" indent="7"/>
      <protection/>
    </xf>
    <xf numFmtId="166" fontId="12" fillId="0" borderId="12" xfId="8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88" applyFont="1" applyFill="1" applyBorder="1" applyAlignment="1" applyProtection="1">
      <alignment horizontal="left" vertical="center" wrapText="1" indent="1"/>
      <protection/>
    </xf>
    <xf numFmtId="0" fontId="0" fillId="0" borderId="18" xfId="88" applyFont="1" applyFill="1" applyBorder="1" applyAlignment="1" applyProtection="1">
      <alignment horizontal="left" vertical="center" wrapText="1" indent="6"/>
      <protection/>
    </xf>
    <xf numFmtId="0" fontId="10" fillId="0" borderId="16" xfId="88" applyFont="1" applyFill="1" applyBorder="1" applyAlignment="1" applyProtection="1">
      <alignment horizontal="left" vertical="center" wrapText="1" indent="1"/>
      <protection/>
    </xf>
    <xf numFmtId="166" fontId="14" fillId="0" borderId="28" xfId="88" applyNumberFormat="1" applyFont="1" applyFill="1" applyBorder="1" applyAlignment="1" applyProtection="1">
      <alignment horizontal="right" vertical="center" wrapText="1" indent="1"/>
      <protection/>
    </xf>
    <xf numFmtId="0" fontId="10" fillId="0" borderId="34" xfId="88" applyFont="1" applyFill="1" applyBorder="1" applyAlignment="1" applyProtection="1">
      <alignment horizontal="left" vertical="center" wrapText="1" indent="1"/>
      <protection/>
    </xf>
    <xf numFmtId="0" fontId="10" fillId="0" borderId="35" xfId="88" applyFont="1" applyFill="1" applyBorder="1" applyAlignment="1" applyProtection="1">
      <alignment horizontal="left" vertical="center" wrapText="1" indent="1"/>
      <protection/>
    </xf>
    <xf numFmtId="166" fontId="13" fillId="0" borderId="36" xfId="83" applyNumberFormat="1" applyFont="1" applyBorder="1">
      <alignment/>
      <protection/>
    </xf>
    <xf numFmtId="0" fontId="0" fillId="0" borderId="37" xfId="88" applyFont="1" applyFill="1" applyBorder="1" applyAlignment="1" applyProtection="1">
      <alignment horizontal="left" vertical="center" wrapText="1" indent="1"/>
      <protection/>
    </xf>
    <xf numFmtId="166" fontId="14" fillId="0" borderId="28" xfId="0" applyNumberFormat="1" applyFont="1" applyBorder="1" applyAlignment="1" applyProtection="1">
      <alignment horizontal="right" vertical="center" wrapText="1" indent="1"/>
      <protection/>
    </xf>
    <xf numFmtId="166" fontId="14" fillId="0" borderId="28" xfId="0" applyNumberFormat="1" applyFont="1" applyBorder="1" applyAlignment="1" applyProtection="1">
      <alignment horizontal="right" vertical="center" wrapText="1" indent="1"/>
      <protection locked="0"/>
    </xf>
    <xf numFmtId="0" fontId="14" fillId="0" borderId="13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4" fillId="0" borderId="16" xfId="0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right" vertical="center"/>
      <protection/>
    </xf>
    <xf numFmtId="166" fontId="17" fillId="0" borderId="13" xfId="0" applyNumberFormat="1" applyFont="1" applyFill="1" applyBorder="1" applyAlignment="1" applyProtection="1">
      <alignment horizontal="center" vertical="center" wrapText="1"/>
      <protection/>
    </xf>
    <xf numFmtId="166" fontId="17" fillId="0" borderId="14" xfId="0" applyNumberFormat="1" applyFont="1" applyFill="1" applyBorder="1" applyAlignment="1" applyProtection="1">
      <alignment horizontal="center" vertical="center" wrapText="1"/>
      <protection/>
    </xf>
    <xf numFmtId="166" fontId="17" fillId="0" borderId="28" xfId="0" applyNumberFormat="1" applyFont="1" applyFill="1" applyBorder="1" applyAlignment="1" applyProtection="1">
      <alignment horizontal="center" vertical="center" wrapText="1"/>
      <protection/>
    </xf>
    <xf numFmtId="166" fontId="10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21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3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8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0" applyNumberFormat="1" applyFont="1" applyFill="1" applyAlignment="1" applyProtection="1">
      <alignment vertical="center" wrapText="1"/>
      <protection/>
    </xf>
    <xf numFmtId="166" fontId="19" fillId="0" borderId="21" xfId="0" applyNumberFormat="1" applyFont="1" applyFill="1" applyBorder="1" applyAlignment="1" applyProtection="1">
      <alignment horizontal="left" vertical="center" wrapText="1" indent="6"/>
      <protection locked="0"/>
    </xf>
    <xf numFmtId="166" fontId="19" fillId="0" borderId="21" xfId="0" applyNumberFormat="1" applyFont="1" applyFill="1" applyBorder="1" applyAlignment="1" applyProtection="1">
      <alignment horizontal="left" vertical="center" wrapText="1" indent="3"/>
      <protection locked="0"/>
    </xf>
    <xf numFmtId="166" fontId="1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6" fontId="19" fillId="0" borderId="21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22" xfId="0" applyNumberFormat="1" applyFont="1" applyFill="1" applyBorder="1" applyAlignment="1" applyProtection="1">
      <alignment horizontal="left" vertical="center" wrapText="1" indent="2"/>
      <protection/>
    </xf>
    <xf numFmtId="166" fontId="20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25" xfId="0" applyNumberFormat="1" applyFont="1" applyFill="1" applyBorder="1" applyAlignment="1" applyProtection="1">
      <alignment horizontal="left" vertical="center" wrapText="1" indent="2"/>
      <protection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9" fillId="0" borderId="0" xfId="0" applyNumberFormat="1" applyFont="1" applyFill="1" applyAlignment="1" applyProtection="1">
      <alignment horizontal="right" wrapText="1"/>
      <protection/>
    </xf>
    <xf numFmtId="166" fontId="10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 vertical="center" wrapText="1"/>
    </xf>
    <xf numFmtId="166" fontId="9" fillId="0" borderId="0" xfId="0" applyNumberFormat="1" applyFont="1" applyFill="1" applyAlignment="1">
      <alignment vertical="center" wrapText="1"/>
    </xf>
    <xf numFmtId="166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6" fontId="0" fillId="0" borderId="0" xfId="0" applyNumberFormat="1" applyFont="1" applyFill="1" applyAlignment="1" applyProtection="1">
      <alignment horizontal="left" vertical="center" wrapText="1"/>
      <protection/>
    </xf>
    <xf numFmtId="166" fontId="0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6" fontId="5" fillId="0" borderId="0" xfId="0" applyNumberFormat="1" applyFont="1" applyFill="1" applyAlignment="1">
      <alignment vertical="center" wrapText="1"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10" fillId="0" borderId="45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right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0" fillId="0" borderId="13" xfId="88" applyFont="1" applyFill="1" applyBorder="1" applyAlignment="1" applyProtection="1">
      <alignment horizontal="center" vertical="center" wrapText="1"/>
      <protection/>
    </xf>
    <xf numFmtId="49" fontId="0" fillId="0" borderId="17" xfId="88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49" fontId="0" fillId="0" borderId="21" xfId="8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  <xf numFmtId="49" fontId="0" fillId="0" borderId="25" xfId="88" applyNumberFormat="1" applyFont="1" applyFill="1" applyBorder="1" applyAlignment="1" applyProtection="1">
      <alignment horizontal="center" vertical="center" wrapText="1"/>
      <protection/>
    </xf>
    <xf numFmtId="166" fontId="0" fillId="0" borderId="18" xfId="88" applyNumberFormat="1" applyFont="1" applyFill="1" applyBorder="1" applyAlignment="1" applyProtection="1">
      <alignment horizontal="right" vertical="center" wrapText="1" indent="1"/>
      <protection/>
    </xf>
    <xf numFmtId="166" fontId="0" fillId="0" borderId="20" xfId="88" applyNumberFormat="1" applyFont="1" applyFill="1" applyBorder="1" applyAlignment="1" applyProtection="1">
      <alignment horizontal="right" vertical="center" wrapText="1" indent="1"/>
      <protection/>
    </xf>
    <xf numFmtId="0" fontId="14" fillId="0" borderId="13" xfId="0" applyFont="1" applyBorder="1" applyAlignment="1" applyProtection="1">
      <alignment horizontal="center" wrapText="1"/>
      <protection/>
    </xf>
    <xf numFmtId="0" fontId="12" fillId="0" borderId="11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21" xfId="0" applyFont="1" applyBorder="1" applyAlignment="1" applyProtection="1">
      <alignment horizontal="center" wrapText="1"/>
      <protection/>
    </xf>
    <xf numFmtId="0" fontId="12" fillId="0" borderId="25" xfId="0" applyFont="1" applyBorder="1" applyAlignment="1" applyProtection="1">
      <alignment horizontal="center" wrapText="1"/>
      <protection/>
    </xf>
    <xf numFmtId="0" fontId="14" fillId="0" borderId="33" xfId="0" applyFont="1" applyBorder="1" applyAlignment="1" applyProtection="1">
      <alignment horizontal="center" wrapText="1"/>
      <protection/>
    </xf>
    <xf numFmtId="0" fontId="14" fillId="0" borderId="37" xfId="0" applyFont="1" applyBorder="1" applyAlignment="1" applyProtection="1">
      <alignment horizontal="left" vertical="center" wrapText="1" indent="1"/>
      <protection/>
    </xf>
    <xf numFmtId="166" fontId="10" fillId="0" borderId="37" xfId="88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47" xfId="88" applyNumberFormat="1" applyFont="1" applyFill="1" applyBorder="1" applyAlignment="1" applyProtection="1">
      <alignment horizontal="right" vertical="center" wrapText="1" indent="1"/>
      <protection locked="0"/>
    </xf>
    <xf numFmtId="166" fontId="25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49" fontId="0" fillId="0" borderId="33" xfId="8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0" fontId="14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48" xfId="0" applyFont="1" applyFill="1" applyBorder="1" applyAlignment="1" applyProtection="1">
      <alignment vertical="center" wrapText="1"/>
      <protection/>
    </xf>
    <xf numFmtId="3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166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6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66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166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  <protection/>
    </xf>
    <xf numFmtId="166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166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8" xfId="0" applyFont="1" applyBorder="1" applyAlignment="1" applyProtection="1">
      <alignment horizontal="left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10" fillId="0" borderId="49" xfId="0" applyFont="1" applyFill="1" applyBorder="1" applyAlignment="1" applyProtection="1">
      <alignment vertical="center" wrapText="1"/>
      <protection/>
    </xf>
    <xf numFmtId="166" fontId="9" fillId="0" borderId="0" xfId="0" applyNumberFormat="1" applyFont="1" applyFill="1" applyAlignment="1" applyProtection="1">
      <alignment vertical="center" wrapText="1"/>
      <protection/>
    </xf>
    <xf numFmtId="166" fontId="10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166" fontId="12" fillId="0" borderId="0" xfId="0" applyNumberFormat="1" applyFont="1" applyFill="1" applyAlignment="1" applyProtection="1">
      <alignment horizontal="left" vertical="center" wrapText="1"/>
      <protection/>
    </xf>
    <xf numFmtId="166" fontId="12" fillId="0" borderId="0" xfId="0" applyNumberFormat="1" applyFont="1" applyFill="1" applyAlignment="1" applyProtection="1">
      <alignment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4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right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88" applyFont="1" applyFill="1" applyBorder="1" applyAlignment="1" applyProtection="1">
      <alignment horizontal="left" vertical="center" wrapText="1" indent="1"/>
      <protection/>
    </xf>
    <xf numFmtId="166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88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88" applyFont="1" applyFill="1" applyBorder="1" applyAlignment="1" applyProtection="1">
      <alignment horizontal="lef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4" fillId="0" borderId="13" xfId="0" applyFont="1" applyFill="1" applyBorder="1" applyAlignment="1" applyProtection="1">
      <alignment horizontal="left" vertical="center"/>
      <protection/>
    </xf>
    <xf numFmtId="0" fontId="14" fillId="0" borderId="48" xfId="0" applyFont="1" applyFill="1" applyBorder="1" applyAlignment="1" applyProtection="1">
      <alignment vertical="center" wrapText="1"/>
      <protection/>
    </xf>
    <xf numFmtId="3" fontId="14" fillId="0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3" xfId="88" applyFont="1" applyFill="1" applyBorder="1" applyAlignment="1" applyProtection="1">
      <alignment horizontal="left" vertical="center" wrapText="1" indent="6"/>
      <protection/>
    </xf>
    <xf numFmtId="0" fontId="0" fillId="0" borderId="27" xfId="88" applyFont="1" applyFill="1" applyBorder="1" applyAlignment="1" applyProtection="1">
      <alignment horizontal="left" vertical="center" wrapText="1" indent="6"/>
      <protection/>
    </xf>
    <xf numFmtId="166" fontId="10" fillId="0" borderId="35" xfId="88" applyNumberFormat="1" applyFont="1" applyFill="1" applyBorder="1" applyAlignment="1" applyProtection="1">
      <alignment horizontal="right" vertical="center" wrapText="1" indent="1"/>
      <protection/>
    </xf>
    <xf numFmtId="166" fontId="10" fillId="0" borderId="50" xfId="88" applyNumberFormat="1" applyFont="1" applyFill="1" applyBorder="1" applyAlignment="1" applyProtection="1">
      <alignment horizontal="right" vertical="center" wrapText="1" indent="1"/>
      <protection/>
    </xf>
    <xf numFmtId="49" fontId="12" fillId="0" borderId="17" xfId="0" applyNumberFormat="1" applyFont="1" applyBorder="1" applyAlignment="1" applyProtection="1">
      <alignment horizontal="center" wrapText="1"/>
      <protection/>
    </xf>
    <xf numFmtId="49" fontId="12" fillId="0" borderId="21" xfId="0" applyNumberFormat="1" applyFont="1" applyBorder="1" applyAlignment="1" applyProtection="1">
      <alignment horizontal="center" wrapText="1"/>
      <protection/>
    </xf>
    <xf numFmtId="49" fontId="12" fillId="0" borderId="25" xfId="0" applyNumberFormat="1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0" fontId="0" fillId="0" borderId="19" xfId="88" applyFont="1" applyFill="1" applyBorder="1" applyAlignment="1" applyProtection="1">
      <alignment horizontal="left" vertical="center" wrapText="1" indent="6"/>
      <protection/>
    </xf>
    <xf numFmtId="166" fontId="0" fillId="0" borderId="32" xfId="8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51" xfId="8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52" xfId="88" applyNumberFormat="1" applyFont="1" applyFill="1" applyBorder="1" applyAlignment="1" applyProtection="1">
      <alignment horizontal="right" vertical="center" wrapText="1"/>
      <protection locked="0"/>
    </xf>
    <xf numFmtId="166" fontId="0" fillId="0" borderId="53" xfId="88" applyNumberFormat="1" applyFont="1" applyFill="1" applyBorder="1" applyAlignment="1" applyProtection="1">
      <alignment horizontal="right" vertical="center" wrapText="1"/>
      <protection locked="0"/>
    </xf>
    <xf numFmtId="0" fontId="10" fillId="0" borderId="54" xfId="88" applyFont="1" applyFill="1" applyBorder="1" applyAlignment="1" applyProtection="1">
      <alignment horizontal="center" vertical="center" wrapText="1"/>
      <protection/>
    </xf>
    <xf numFmtId="0" fontId="10" fillId="0" borderId="55" xfId="88" applyFont="1" applyFill="1" applyBorder="1" applyAlignment="1" applyProtection="1">
      <alignment horizontal="left" vertical="center" wrapText="1" indent="1"/>
      <protection/>
    </xf>
    <xf numFmtId="166" fontId="10" fillId="0" borderId="56" xfId="88" applyNumberFormat="1" applyFont="1" applyFill="1" applyBorder="1" applyAlignment="1" applyProtection="1">
      <alignment horizontal="right" vertical="center" wrapText="1"/>
      <protection/>
    </xf>
    <xf numFmtId="166" fontId="10" fillId="0" borderId="55" xfId="88" applyNumberFormat="1" applyFont="1" applyFill="1" applyBorder="1" applyAlignment="1" applyProtection="1">
      <alignment horizontal="right" vertical="center" wrapText="1" indent="1"/>
      <protection/>
    </xf>
    <xf numFmtId="166" fontId="10" fillId="0" borderId="57" xfId="88" applyNumberFormat="1" applyFont="1" applyFill="1" applyBorder="1" applyAlignment="1" applyProtection="1">
      <alignment horizontal="right" vertical="center" wrapText="1" indent="1"/>
      <protection/>
    </xf>
    <xf numFmtId="0" fontId="14" fillId="0" borderId="55" xfId="0" applyFont="1" applyBorder="1" applyAlignment="1" applyProtection="1">
      <alignment horizontal="left" vertical="center" wrapText="1" indent="1"/>
      <protection/>
    </xf>
    <xf numFmtId="0" fontId="10" fillId="0" borderId="55" xfId="88" applyFont="1" applyFill="1" applyBorder="1" applyAlignment="1" applyProtection="1">
      <alignment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14" fillId="0" borderId="58" xfId="0" applyFont="1" applyFill="1" applyBorder="1" applyAlignment="1" applyProtection="1">
      <alignment horizontal="center" vertical="center" wrapText="1"/>
      <protection/>
    </xf>
    <xf numFmtId="166" fontId="10" fillId="0" borderId="56" xfId="88" applyNumberFormat="1" applyFont="1" applyFill="1" applyBorder="1" applyAlignment="1" applyProtection="1">
      <alignment vertical="center" wrapText="1"/>
      <protection/>
    </xf>
    <xf numFmtId="0" fontId="10" fillId="0" borderId="59" xfId="88" applyFont="1" applyFill="1" applyBorder="1" applyAlignment="1" applyProtection="1">
      <alignment horizontal="left" vertical="center" wrapText="1" indent="1"/>
      <protection/>
    </xf>
    <xf numFmtId="166" fontId="14" fillId="0" borderId="57" xfId="0" applyNumberFormat="1" applyFont="1" applyBorder="1" applyAlignment="1" applyProtection="1">
      <alignment horizontal="right" vertical="center" wrapText="1" indent="1"/>
      <protection/>
    </xf>
    <xf numFmtId="0" fontId="14" fillId="0" borderId="54" xfId="0" applyFont="1" applyBorder="1" applyAlignment="1" applyProtection="1">
      <alignment horizontal="center" vertical="center" wrapText="1"/>
      <protection/>
    </xf>
    <xf numFmtId="0" fontId="0" fillId="0" borderId="27" xfId="88" applyFont="1" applyFill="1" applyBorder="1" applyAlignment="1" applyProtection="1">
      <alignment horizontal="left" vertical="center" wrapText="1" indent="1"/>
      <protection/>
    </xf>
    <xf numFmtId="166" fontId="10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10" fillId="0" borderId="54" xfId="0" applyFont="1" applyFill="1" applyBorder="1" applyAlignment="1" applyProtection="1">
      <alignment horizontal="center" vertical="center" wrapText="1"/>
      <protection/>
    </xf>
    <xf numFmtId="166" fontId="10" fillId="0" borderId="56" xfId="0" applyNumberFormat="1" applyFont="1" applyFill="1" applyBorder="1" applyAlignment="1" applyProtection="1">
      <alignment vertical="center" wrapText="1"/>
      <protection/>
    </xf>
    <xf numFmtId="166" fontId="10" fillId="0" borderId="60" xfId="0" applyNumberFormat="1" applyFont="1" applyFill="1" applyBorder="1" applyAlignment="1" applyProtection="1">
      <alignment vertical="center" wrapText="1"/>
      <protection locked="0"/>
    </xf>
    <xf numFmtId="166" fontId="10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55" xfId="0" applyFont="1" applyFill="1" applyBorder="1" applyAlignment="1" applyProtection="1">
      <alignment horizontal="left" vertical="center" wrapText="1" indent="1"/>
      <protection/>
    </xf>
    <xf numFmtId="0" fontId="14" fillId="0" borderId="54" xfId="0" applyFont="1" applyFill="1" applyBorder="1" applyAlignment="1" applyProtection="1">
      <alignment horizontal="center" vertical="center" wrapText="1"/>
      <protection/>
    </xf>
    <xf numFmtId="0" fontId="14" fillId="0" borderId="55" xfId="88" applyFont="1" applyFill="1" applyBorder="1" applyAlignment="1" applyProtection="1">
      <alignment horizontal="left" vertical="center" wrapText="1" indent="1"/>
      <protection/>
    </xf>
    <xf numFmtId="166" fontId="14" fillId="0" borderId="56" xfId="0" applyNumberFormat="1" applyFont="1" applyFill="1" applyBorder="1" applyAlignment="1" applyProtection="1">
      <alignment vertical="center" wrapText="1"/>
      <protection/>
    </xf>
    <xf numFmtId="166" fontId="14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59" xfId="88" applyFont="1" applyFill="1" applyBorder="1" applyAlignment="1" applyProtection="1">
      <alignment horizontal="left" vertical="center" wrapText="1" indent="1"/>
      <protection/>
    </xf>
    <xf numFmtId="166" fontId="14" fillId="0" borderId="60" xfId="0" applyNumberFormat="1" applyFont="1" applyFill="1" applyBorder="1" applyAlignment="1" applyProtection="1">
      <alignment vertical="center" wrapText="1"/>
      <protection locked="0"/>
    </xf>
    <xf numFmtId="166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55" xfId="0" applyFont="1" applyFill="1" applyBorder="1" applyAlignment="1" applyProtection="1">
      <alignment horizontal="left" vertical="center" wrapText="1" indent="1"/>
      <protection/>
    </xf>
    <xf numFmtId="166" fontId="0" fillId="0" borderId="52" xfId="0" applyNumberFormat="1" applyFont="1" applyFill="1" applyBorder="1" applyAlignment="1" applyProtection="1">
      <alignment vertical="center" wrapText="1"/>
      <protection locked="0"/>
    </xf>
    <xf numFmtId="166" fontId="17" fillId="0" borderId="54" xfId="0" applyNumberFormat="1" applyFont="1" applyFill="1" applyBorder="1" applyAlignment="1" applyProtection="1">
      <alignment horizontal="center" vertical="center" wrapText="1"/>
      <protection/>
    </xf>
    <xf numFmtId="166" fontId="17" fillId="0" borderId="6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>
      <alignment/>
    </xf>
    <xf numFmtId="0" fontId="0" fillId="0" borderId="19" xfId="88" applyFont="1" applyFill="1" applyBorder="1" applyAlignment="1" applyProtection="1">
      <alignment horizontal="left" vertical="center" wrapText="1" indent="1"/>
      <protection/>
    </xf>
    <xf numFmtId="3" fontId="83" fillId="33" borderId="52" xfId="0" applyNumberFormat="1" applyFont="1" applyFill="1" applyBorder="1" applyAlignment="1">
      <alignment/>
    </xf>
    <xf numFmtId="166" fontId="0" fillId="0" borderId="63" xfId="88" applyNumberFormat="1" applyFont="1" applyFill="1" applyBorder="1" applyAlignment="1" applyProtection="1">
      <alignment horizontal="right" vertical="center" wrapText="1"/>
      <protection locked="0"/>
    </xf>
    <xf numFmtId="3" fontId="13" fillId="33" borderId="22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Border="1" applyAlignment="1">
      <alignment/>
    </xf>
    <xf numFmtId="166" fontId="10" fillId="0" borderId="34" xfId="0" applyNumberFormat="1" applyFont="1" applyFill="1" applyBorder="1" applyAlignment="1" applyProtection="1">
      <alignment horizontal="left" vertical="center" wrapText="1"/>
      <protection/>
    </xf>
    <xf numFmtId="166" fontId="10" fillId="0" borderId="36" xfId="0" applyNumberFormat="1" applyFont="1" applyFill="1" applyBorder="1" applyAlignment="1" applyProtection="1">
      <alignment vertical="center" wrapText="1"/>
      <protection/>
    </xf>
    <xf numFmtId="3" fontId="29" fillId="33" borderId="64" xfId="0" applyNumberFormat="1" applyFont="1" applyFill="1" applyBorder="1" applyAlignment="1" applyProtection="1">
      <alignment vertical="center" wrapText="1"/>
      <protection locked="0"/>
    </xf>
    <xf numFmtId="3" fontId="29" fillId="33" borderId="65" xfId="0" applyNumberFormat="1" applyFont="1" applyFill="1" applyBorder="1" applyAlignment="1" applyProtection="1">
      <alignment vertical="center" wrapText="1"/>
      <protection locked="0"/>
    </xf>
    <xf numFmtId="3" fontId="29" fillId="33" borderId="66" xfId="0" applyNumberFormat="1" applyFont="1" applyFill="1" applyBorder="1" applyAlignment="1" applyProtection="1">
      <alignment vertical="center" wrapText="1"/>
      <protection locked="0"/>
    </xf>
    <xf numFmtId="166" fontId="0" fillId="0" borderId="67" xfId="0" applyNumberFormat="1" applyFont="1" applyFill="1" applyBorder="1" applyAlignment="1" applyProtection="1">
      <alignment horizontal="left" vertical="center" wrapText="1"/>
      <protection locked="0"/>
    </xf>
    <xf numFmtId="166" fontId="84" fillId="0" borderId="0" xfId="0" applyNumberFormat="1" applyFont="1" applyFill="1" applyAlignment="1">
      <alignment vertical="center" wrapText="1"/>
    </xf>
    <xf numFmtId="166" fontId="0" fillId="0" borderId="68" xfId="0" applyNumberFormat="1" applyFont="1" applyFill="1" applyBorder="1" applyAlignment="1" applyProtection="1">
      <alignment vertical="center" wrapText="1"/>
      <protection locked="0"/>
    </xf>
    <xf numFmtId="0" fontId="85" fillId="0" borderId="66" xfId="0" applyFont="1" applyBorder="1" applyAlignment="1">
      <alignment wrapText="1"/>
    </xf>
    <xf numFmtId="166" fontId="17" fillId="0" borderId="69" xfId="0" applyNumberFormat="1" applyFont="1" applyFill="1" applyBorder="1" applyAlignment="1" applyProtection="1">
      <alignment vertical="center" wrapText="1"/>
      <protection locked="0"/>
    </xf>
    <xf numFmtId="3" fontId="86" fillId="0" borderId="52" xfId="0" applyNumberFormat="1" applyFont="1" applyBorder="1" applyAlignment="1">
      <alignment horizontal="center"/>
    </xf>
    <xf numFmtId="0" fontId="12" fillId="0" borderId="52" xfId="0" applyFont="1" applyBorder="1" applyAlignment="1" applyProtection="1">
      <alignment horizontal="left" wrapText="1" indent="1"/>
      <protection/>
    </xf>
    <xf numFmtId="166" fontId="87" fillId="0" borderId="27" xfId="88" applyNumberFormat="1" applyFont="1" applyFill="1" applyBorder="1" applyAlignment="1" applyProtection="1">
      <alignment vertical="center" wrapText="1"/>
      <protection locked="0"/>
    </xf>
    <xf numFmtId="0" fontId="0" fillId="0" borderId="29" xfId="88" applyFont="1" applyFill="1" applyBorder="1" applyAlignment="1" applyProtection="1">
      <alignment horizontal="left" vertical="center" wrapText="1" indent="1"/>
      <protection/>
    </xf>
    <xf numFmtId="0" fontId="10" fillId="0" borderId="56" xfId="88" applyFont="1" applyFill="1" applyBorder="1" applyAlignment="1" applyProtection="1">
      <alignment horizontal="left" vertical="center" wrapText="1" indent="1"/>
      <protection/>
    </xf>
    <xf numFmtId="0" fontId="14" fillId="0" borderId="56" xfId="0" applyFont="1" applyBorder="1" applyAlignment="1" applyProtection="1">
      <alignment horizontal="left" vertical="center" wrapText="1" indent="1"/>
      <protection/>
    </xf>
    <xf numFmtId="166" fontId="0" fillId="0" borderId="70" xfId="88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71" xfId="88" applyNumberFormat="1" applyFont="1" applyFill="1" applyBorder="1" applyAlignment="1" applyProtection="1">
      <alignment horizontal="right" vertical="center" wrapText="1" indent="1"/>
      <protection/>
    </xf>
    <xf numFmtId="166" fontId="14" fillId="0" borderId="71" xfId="0" applyNumberFormat="1" applyFont="1" applyBorder="1" applyAlignment="1" applyProtection="1">
      <alignment horizontal="right" vertical="center" wrapText="1" indent="1"/>
      <protection/>
    </xf>
    <xf numFmtId="166" fontId="10" fillId="0" borderId="72" xfId="88" applyNumberFormat="1" applyFont="1" applyFill="1" applyBorder="1" applyAlignment="1" applyProtection="1">
      <alignment horizontal="right" vertical="center" wrapText="1"/>
      <protection/>
    </xf>
    <xf numFmtId="166" fontId="14" fillId="0" borderId="72" xfId="0" applyNumberFormat="1" applyFont="1" applyBorder="1" applyAlignment="1" applyProtection="1">
      <alignment horizontal="right" vertical="center" wrapText="1"/>
      <protection/>
    </xf>
    <xf numFmtId="49" fontId="10" fillId="0" borderId="33" xfId="88" applyNumberFormat="1" applyFont="1" applyFill="1" applyBorder="1" applyAlignment="1" applyProtection="1">
      <alignment horizontal="center" vertical="center" wrapText="1"/>
      <protection/>
    </xf>
    <xf numFmtId="0" fontId="10" fillId="0" borderId="29" xfId="88" applyFont="1" applyFill="1" applyBorder="1" applyAlignment="1" applyProtection="1">
      <alignment horizontal="left" vertical="center" wrapText="1" indent="1"/>
      <protection/>
    </xf>
    <xf numFmtId="166" fontId="14" fillId="0" borderId="73" xfId="0" applyNumberFormat="1" applyFont="1" applyBorder="1" applyAlignment="1" applyProtection="1">
      <alignment horizontal="right" vertical="center" wrapText="1" indent="1"/>
      <protection/>
    </xf>
    <xf numFmtId="166" fontId="14" fillId="0" borderId="47" xfId="0" applyNumberFormat="1" applyFont="1" applyBorder="1" applyAlignment="1" applyProtection="1">
      <alignment horizontal="right" vertical="center" wrapText="1" indent="1"/>
      <protection/>
    </xf>
    <xf numFmtId="49" fontId="10" fillId="0" borderId="54" xfId="88" applyNumberFormat="1" applyFont="1" applyFill="1" applyBorder="1" applyAlignment="1" applyProtection="1">
      <alignment horizontal="center" vertical="center" wrapText="1"/>
      <protection/>
    </xf>
    <xf numFmtId="166" fontId="14" fillId="0" borderId="74" xfId="0" applyNumberFormat="1" applyFont="1" applyBorder="1" applyAlignment="1" applyProtection="1">
      <alignment horizontal="right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vertical="center" wrapText="1"/>
      <protection/>
    </xf>
    <xf numFmtId="166" fontId="1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75" xfId="0" applyFont="1" applyFill="1" applyBorder="1" applyAlignment="1" applyProtection="1">
      <alignment horizontal="center" vertical="center" wrapText="1"/>
      <protection/>
    </xf>
    <xf numFmtId="166" fontId="10" fillId="0" borderId="74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76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166" fontId="0" fillId="0" borderId="29" xfId="88" applyNumberFormat="1" applyFont="1" applyFill="1" applyBorder="1" applyAlignment="1" applyProtection="1">
      <alignment vertical="center" wrapText="1"/>
      <protection locked="0"/>
    </xf>
    <xf numFmtId="3" fontId="83" fillId="33" borderId="52" xfId="0" applyNumberFormat="1" applyFont="1" applyFill="1" applyBorder="1" applyAlignment="1">
      <alignment/>
    </xf>
    <xf numFmtId="0" fontId="14" fillId="0" borderId="34" xfId="0" applyFont="1" applyBorder="1" applyAlignment="1" applyProtection="1">
      <alignment horizontal="center" wrapText="1"/>
      <protection/>
    </xf>
    <xf numFmtId="0" fontId="14" fillId="0" borderId="35" xfId="0" applyFont="1" applyBorder="1" applyAlignment="1" applyProtection="1">
      <alignment wrapText="1"/>
      <protection/>
    </xf>
    <xf numFmtId="166" fontId="10" fillId="0" borderId="77" xfId="88" applyNumberFormat="1" applyFont="1" applyFill="1" applyBorder="1" applyAlignment="1" applyProtection="1">
      <alignment vertical="center" wrapText="1"/>
      <protection/>
    </xf>
    <xf numFmtId="0" fontId="14" fillId="0" borderId="54" xfId="0" applyFont="1" applyBorder="1" applyAlignment="1" applyProtection="1">
      <alignment horizontal="center" wrapText="1"/>
      <protection/>
    </xf>
    <xf numFmtId="0" fontId="14" fillId="0" borderId="55" xfId="0" applyFont="1" applyBorder="1" applyAlignment="1" applyProtection="1">
      <alignment wrapText="1"/>
      <protection/>
    </xf>
    <xf numFmtId="0" fontId="83" fillId="0" borderId="22" xfId="0" applyFont="1" applyBorder="1" applyAlignment="1" applyProtection="1">
      <alignment horizontal="left" wrapText="1" indent="1"/>
      <protection/>
    </xf>
    <xf numFmtId="0" fontId="87" fillId="0" borderId="0" xfId="0" applyFont="1" applyFill="1" applyAlignment="1">
      <alignment/>
    </xf>
    <xf numFmtId="0" fontId="84" fillId="0" borderId="0" xfId="0" applyFont="1" applyFill="1" applyAlignment="1">
      <alignment/>
    </xf>
    <xf numFmtId="3" fontId="86" fillId="0" borderId="52" xfId="0" applyNumberFormat="1" applyFont="1" applyBorder="1" applyAlignment="1">
      <alignment horizontal="right"/>
    </xf>
    <xf numFmtId="3" fontId="83" fillId="0" borderId="52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166" fontId="10" fillId="0" borderId="54" xfId="88" applyNumberFormat="1" applyFont="1" applyFill="1" applyBorder="1" applyAlignment="1" applyProtection="1">
      <alignment horizontal="right" vertical="center" wrapText="1" indent="1"/>
      <protection/>
    </xf>
    <xf numFmtId="0" fontId="14" fillId="0" borderId="16" xfId="0" applyFont="1" applyBorder="1" applyAlignment="1" applyProtection="1">
      <alignment horizontal="left" vertical="center" wrapText="1" indent="1"/>
      <protection/>
    </xf>
    <xf numFmtId="166" fontId="10" fillId="0" borderId="78" xfId="88" applyNumberFormat="1" applyFont="1" applyFill="1" applyBorder="1" applyAlignment="1" applyProtection="1">
      <alignment vertical="center" wrapText="1"/>
      <protection/>
    </xf>
    <xf numFmtId="3" fontId="83" fillId="33" borderId="22" xfId="0" applyNumberFormat="1" applyFont="1" applyFill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left" wrapText="1" indent="1"/>
      <protection/>
    </xf>
    <xf numFmtId="3" fontId="13" fillId="33" borderId="53" xfId="0" applyNumberFormat="1" applyFont="1" applyFill="1" applyBorder="1" applyAlignment="1" applyProtection="1">
      <alignment vertical="center"/>
      <protection/>
    </xf>
    <xf numFmtId="166" fontId="0" fillId="0" borderId="53" xfId="88" applyNumberFormat="1" applyFont="1" applyFill="1" applyBorder="1" applyAlignment="1" applyProtection="1">
      <alignment vertical="center" wrapText="1"/>
      <protection locked="0"/>
    </xf>
    <xf numFmtId="3" fontId="12" fillId="0" borderId="63" xfId="0" applyNumberFormat="1" applyFont="1" applyBorder="1" applyAlignment="1" applyProtection="1">
      <alignment vertical="center"/>
      <protection/>
    </xf>
    <xf numFmtId="3" fontId="83" fillId="0" borderId="63" xfId="0" applyNumberFormat="1" applyFont="1" applyBorder="1" applyAlignment="1">
      <alignment/>
    </xf>
    <xf numFmtId="3" fontId="83" fillId="0" borderId="53" xfId="0" applyNumberFormat="1" applyFont="1" applyBorder="1" applyAlignment="1">
      <alignment/>
    </xf>
    <xf numFmtId="166" fontId="0" fillId="0" borderId="0" xfId="88" applyNumberFormat="1" applyFont="1" applyFill="1" applyProtection="1">
      <alignment/>
      <protection/>
    </xf>
    <xf numFmtId="166" fontId="13" fillId="0" borderId="24" xfId="83" applyNumberFormat="1" applyFont="1" applyBorder="1">
      <alignment/>
      <protection/>
    </xf>
    <xf numFmtId="166" fontId="17" fillId="0" borderId="79" xfId="0" applyNumberFormat="1" applyFont="1" applyFill="1" applyBorder="1" applyAlignment="1" applyProtection="1">
      <alignment horizontal="left" vertical="center" wrapText="1"/>
      <protection/>
    </xf>
    <xf numFmtId="166" fontId="10" fillId="0" borderId="80" xfId="0" applyNumberFormat="1" applyFont="1" applyFill="1" applyBorder="1" applyAlignment="1" applyProtection="1">
      <alignment vertical="center" wrapText="1"/>
      <protection/>
    </xf>
    <xf numFmtId="166" fontId="5" fillId="0" borderId="66" xfId="0" applyNumberFormat="1" applyFont="1" applyFill="1" applyBorder="1" applyAlignment="1" applyProtection="1">
      <alignment vertical="center" wrapText="1"/>
      <protection locked="0"/>
    </xf>
    <xf numFmtId="166" fontId="5" fillId="0" borderId="76" xfId="0" applyNumberFormat="1" applyFont="1" applyFill="1" applyBorder="1" applyAlignment="1" applyProtection="1">
      <alignment vertical="center" wrapText="1"/>
      <protection locked="0"/>
    </xf>
    <xf numFmtId="0" fontId="88" fillId="0" borderId="66" xfId="58" applyFont="1" applyFill="1" applyBorder="1" applyAlignment="1" applyProtection="1">
      <alignment/>
      <protection/>
    </xf>
    <xf numFmtId="3" fontId="89" fillId="0" borderId="69" xfId="58" applyNumberFormat="1" applyFont="1" applyFill="1" applyBorder="1" applyAlignment="1" applyProtection="1">
      <alignment/>
      <protection/>
    </xf>
    <xf numFmtId="0" fontId="88" fillId="0" borderId="66" xfId="58" applyFont="1" applyFill="1" applyBorder="1" applyAlignment="1" applyProtection="1">
      <alignment wrapText="1"/>
      <protection/>
    </xf>
    <xf numFmtId="3" fontId="89" fillId="0" borderId="69" xfId="58" applyNumberFormat="1" applyFont="1" applyFill="1" applyBorder="1" applyAlignment="1" applyProtection="1">
      <alignment wrapText="1"/>
      <protection/>
    </xf>
    <xf numFmtId="3" fontId="90" fillId="0" borderId="69" xfId="58" applyNumberFormat="1" applyFont="1" applyFill="1" applyBorder="1" applyProtection="1">
      <alignment/>
      <protection locked="0"/>
    </xf>
    <xf numFmtId="0" fontId="85" fillId="0" borderId="81" xfId="0" applyFont="1" applyBorder="1" applyAlignment="1">
      <alignment wrapText="1"/>
    </xf>
    <xf numFmtId="166" fontId="17" fillId="0" borderId="82" xfId="0" applyNumberFormat="1" applyFont="1" applyFill="1" applyBorder="1" applyAlignment="1" applyProtection="1">
      <alignment vertical="center" wrapText="1"/>
      <protection locked="0"/>
    </xf>
    <xf numFmtId="166" fontId="13" fillId="0" borderId="27" xfId="58" applyNumberFormat="1" applyFont="1" applyBorder="1">
      <alignment/>
      <protection/>
    </xf>
    <xf numFmtId="0" fontId="0" fillId="0" borderId="83" xfId="88" applyFont="1" applyFill="1" applyBorder="1" applyProtection="1">
      <alignment/>
      <protection/>
    </xf>
    <xf numFmtId="0" fontId="22" fillId="0" borderId="52" xfId="0" applyFont="1" applyFill="1" applyBorder="1" applyAlignment="1">
      <alignment vertical="center" wrapText="1"/>
    </xf>
    <xf numFmtId="166" fontId="11" fillId="0" borderId="14" xfId="83" applyNumberFormat="1" applyFont="1" applyBorder="1" applyAlignment="1">
      <alignment/>
      <protection/>
    </xf>
    <xf numFmtId="166" fontId="13" fillId="0" borderId="18" xfId="83" applyNumberFormat="1" applyFont="1" applyBorder="1" applyAlignment="1">
      <alignment/>
      <protection/>
    </xf>
    <xf numFmtId="166" fontId="12" fillId="0" borderId="18" xfId="88" applyNumberFormat="1" applyFont="1" applyFill="1" applyBorder="1" applyAlignment="1" applyProtection="1">
      <alignment vertical="center" wrapText="1"/>
      <protection locked="0"/>
    </xf>
    <xf numFmtId="166" fontId="13" fillId="0" borderId="22" xfId="83" applyNumberFormat="1" applyFont="1" applyBorder="1" applyAlignment="1">
      <alignment/>
      <protection/>
    </xf>
    <xf numFmtId="166" fontId="12" fillId="0" borderId="22" xfId="88" applyNumberFormat="1" applyFont="1" applyFill="1" applyBorder="1" applyAlignment="1" applyProtection="1">
      <alignment vertical="center" wrapText="1"/>
      <protection locked="0"/>
    </xf>
    <xf numFmtId="166" fontId="13" fillId="0" borderId="11" xfId="83" applyNumberFormat="1" applyFont="1" applyBorder="1" applyAlignment="1">
      <alignment/>
      <protection/>
    </xf>
    <xf numFmtId="166" fontId="12" fillId="0" borderId="11" xfId="88" applyNumberFormat="1" applyFont="1" applyFill="1" applyBorder="1" applyAlignment="1" applyProtection="1">
      <alignment vertical="center" wrapText="1"/>
      <protection locked="0"/>
    </xf>
    <xf numFmtId="166" fontId="13" fillId="0" borderId="52" xfId="83" applyNumberFormat="1" applyFont="1" applyBorder="1" applyAlignment="1">
      <alignment/>
      <protection/>
    </xf>
    <xf numFmtId="3" fontId="83" fillId="0" borderId="52" xfId="0" applyNumberFormat="1" applyFont="1" applyBorder="1" applyAlignment="1">
      <alignment/>
    </xf>
    <xf numFmtId="166" fontId="14" fillId="0" borderId="14" xfId="88" applyNumberFormat="1" applyFont="1" applyFill="1" applyBorder="1" applyAlignment="1" applyProtection="1">
      <alignment vertical="center" wrapText="1"/>
      <protection/>
    </xf>
    <xf numFmtId="166" fontId="13" fillId="0" borderId="35" xfId="83" applyNumberFormat="1" applyFont="1" applyBorder="1" applyAlignment="1">
      <alignment/>
      <protection/>
    </xf>
    <xf numFmtId="166" fontId="13" fillId="0" borderId="14" xfId="83" applyNumberFormat="1" applyFont="1" applyBorder="1" applyAlignment="1">
      <alignment/>
      <protection/>
    </xf>
    <xf numFmtId="166" fontId="14" fillId="0" borderId="16" xfId="88" applyNumberFormat="1" applyFont="1" applyFill="1" applyBorder="1" applyAlignment="1" applyProtection="1">
      <alignment vertical="center" wrapText="1"/>
      <protection/>
    </xf>
    <xf numFmtId="166" fontId="14" fillId="0" borderId="14" xfId="0" applyNumberFormat="1" applyFont="1" applyBorder="1" applyAlignment="1" applyProtection="1">
      <alignment vertical="center" wrapText="1"/>
      <protection/>
    </xf>
    <xf numFmtId="166" fontId="14" fillId="0" borderId="14" xfId="0" applyNumberFormat="1" applyFont="1" applyBorder="1" applyAlignment="1" applyProtection="1">
      <alignment vertical="center" wrapText="1"/>
      <protection locked="0"/>
    </xf>
    <xf numFmtId="0" fontId="12" fillId="0" borderId="0" xfId="88" applyFont="1" applyFill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166" fontId="14" fillId="0" borderId="28" xfId="88" applyNumberFormat="1" applyFont="1" applyFill="1" applyBorder="1" applyAlignment="1" applyProtection="1">
      <alignment vertical="center" wrapText="1"/>
      <protection/>
    </xf>
    <xf numFmtId="166" fontId="12" fillId="0" borderId="0" xfId="88" applyNumberFormat="1" applyFont="1" applyFill="1" applyAlignment="1" applyProtection="1">
      <alignment vertical="center"/>
      <protection/>
    </xf>
    <xf numFmtId="166" fontId="12" fillId="0" borderId="0" xfId="88" applyNumberFormat="1" applyFont="1" applyFill="1" applyAlignment="1" applyProtection="1">
      <alignment/>
      <protection/>
    </xf>
    <xf numFmtId="0" fontId="91" fillId="0" borderId="0" xfId="0" applyFont="1" applyAlignment="1">
      <alignment/>
    </xf>
    <xf numFmtId="3" fontId="84" fillId="0" borderId="0" xfId="0" applyNumberFormat="1" applyFont="1" applyFill="1" applyAlignment="1">
      <alignment/>
    </xf>
    <xf numFmtId="0" fontId="0" fillId="0" borderId="0" xfId="88" applyFont="1" applyFill="1" applyAlignment="1" applyProtection="1">
      <alignment horizontal="left" vertical="center" indent="1"/>
      <protection/>
    </xf>
    <xf numFmtId="0" fontId="30" fillId="0" borderId="67" xfId="0" applyFont="1" applyBorder="1" applyAlignment="1">
      <alignment/>
    </xf>
    <xf numFmtId="166" fontId="5" fillId="0" borderId="69" xfId="0" applyNumberFormat="1" applyFont="1" applyBorder="1" applyAlignment="1" applyProtection="1">
      <alignment vertical="center" wrapText="1"/>
      <protection locked="0"/>
    </xf>
    <xf numFmtId="166" fontId="28" fillId="0" borderId="66" xfId="0" applyNumberFormat="1" applyFont="1" applyBorder="1" applyAlignment="1" applyProtection="1">
      <alignment horizontal="left" vertical="center" wrapText="1" indent="1"/>
      <protection locked="0"/>
    </xf>
    <xf numFmtId="166" fontId="28" fillId="0" borderId="69" xfId="0" applyNumberFormat="1" applyFont="1" applyBorder="1" applyAlignment="1" applyProtection="1">
      <alignment vertical="center" wrapText="1"/>
      <protection locked="0"/>
    </xf>
    <xf numFmtId="166" fontId="5" fillId="0" borderId="66" xfId="0" applyNumberFormat="1" applyFont="1" applyBorder="1" applyAlignment="1" applyProtection="1">
      <alignment horizontal="left" vertical="center" wrapText="1" indent="1"/>
      <protection locked="0"/>
    </xf>
    <xf numFmtId="166" fontId="28" fillId="0" borderId="69" xfId="0" applyNumberFormat="1" applyFont="1" applyBorder="1" applyAlignment="1">
      <alignment vertical="center" wrapText="1"/>
    </xf>
    <xf numFmtId="3" fontId="88" fillId="0" borderId="67" xfId="0" applyNumberFormat="1" applyFont="1" applyBorder="1" applyAlignment="1">
      <alignment horizontal="left"/>
    </xf>
    <xf numFmtId="3" fontId="30" fillId="33" borderId="69" xfId="0" applyNumberFormat="1" applyFont="1" applyFill="1" applyBorder="1" applyAlignment="1" applyProtection="1">
      <alignment vertical="center" wrapText="1"/>
      <protection locked="0"/>
    </xf>
    <xf numFmtId="3" fontId="88" fillId="0" borderId="69" xfId="0" applyNumberFormat="1" applyFont="1" applyBorder="1" applyAlignment="1">
      <alignment/>
    </xf>
    <xf numFmtId="0" fontId="92" fillId="0" borderId="66" xfId="0" applyFont="1" applyBorder="1" applyAlignment="1">
      <alignment/>
    </xf>
    <xf numFmtId="0" fontId="92" fillId="0" borderId="66" xfId="0" applyFont="1" applyBorder="1" applyAlignment="1">
      <alignment/>
    </xf>
    <xf numFmtId="3" fontId="92" fillId="0" borderId="69" xfId="0" applyNumberFormat="1" applyFont="1" applyBorder="1" applyAlignment="1">
      <alignment/>
    </xf>
    <xf numFmtId="166" fontId="5" fillId="0" borderId="84" xfId="0" applyNumberFormat="1" applyFont="1" applyBorder="1" applyAlignment="1" applyProtection="1">
      <alignment horizontal="left" vertical="center" wrapText="1" indent="1"/>
      <protection locked="0"/>
    </xf>
    <xf numFmtId="166" fontId="5" fillId="0" borderId="85" xfId="0" applyNumberFormat="1" applyFont="1" applyBorder="1" applyAlignment="1" applyProtection="1">
      <alignment vertical="center" wrapText="1"/>
      <protection locked="0"/>
    </xf>
    <xf numFmtId="166" fontId="28" fillId="0" borderId="67" xfId="0" applyNumberFormat="1" applyFont="1" applyBorder="1" applyAlignment="1" applyProtection="1">
      <alignment horizontal="left" vertical="center" wrapText="1"/>
      <protection locked="0"/>
    </xf>
    <xf numFmtId="166" fontId="28" fillId="0" borderId="86" xfId="0" applyNumberFormat="1" applyFont="1" applyBorder="1" applyAlignment="1" applyProtection="1">
      <alignment vertical="center" wrapText="1"/>
      <protection locked="0"/>
    </xf>
    <xf numFmtId="166" fontId="5" fillId="0" borderId="67" xfId="0" applyNumberFormat="1" applyFont="1" applyBorder="1" applyAlignment="1" applyProtection="1">
      <alignment horizontal="left" vertical="center" wrapText="1"/>
      <protection locked="0"/>
    </xf>
    <xf numFmtId="166" fontId="5" fillId="0" borderId="86" xfId="0" applyNumberFormat="1" applyFont="1" applyBorder="1" applyAlignment="1" applyProtection="1">
      <alignment vertical="center" wrapText="1"/>
      <protection locked="0"/>
    </xf>
    <xf numFmtId="166" fontId="6" fillId="0" borderId="67" xfId="0" applyNumberFormat="1" applyFont="1" applyBorder="1" applyAlignment="1" applyProtection="1">
      <alignment horizontal="left" vertical="center" wrapText="1"/>
      <protection locked="0"/>
    </xf>
    <xf numFmtId="166" fontId="5" fillId="0" borderId="87" xfId="0" applyNumberFormat="1" applyFont="1" applyBorder="1" applyAlignment="1" applyProtection="1">
      <alignment horizontal="left" vertical="center" wrapText="1"/>
      <protection locked="0"/>
    </xf>
    <xf numFmtId="166" fontId="5" fillId="0" borderId="88" xfId="0" applyNumberFormat="1" applyFont="1" applyBorder="1" applyAlignment="1" applyProtection="1">
      <alignment vertical="center" wrapText="1"/>
      <protection locked="0"/>
    </xf>
    <xf numFmtId="166" fontId="28" fillId="0" borderId="52" xfId="0" applyNumberFormat="1" applyFont="1" applyBorder="1" applyAlignment="1" applyProtection="1">
      <alignment vertical="center" wrapText="1"/>
      <protection locked="0"/>
    </xf>
    <xf numFmtId="166" fontId="5" fillId="0" borderId="89" xfId="0" applyNumberFormat="1" applyFont="1" applyBorder="1" applyAlignment="1" applyProtection="1">
      <alignment horizontal="left" vertical="center" wrapText="1" indent="1"/>
      <protection locked="0"/>
    </xf>
    <xf numFmtId="166" fontId="0" fillId="0" borderId="88" xfId="0" applyNumberFormat="1" applyFont="1" applyFill="1" applyBorder="1" applyAlignment="1" applyProtection="1">
      <alignment vertical="center" wrapText="1"/>
      <protection locked="0"/>
    </xf>
    <xf numFmtId="166" fontId="5" fillId="0" borderId="52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3" fillId="0" borderId="0" xfId="0" applyFont="1" applyAlignment="1">
      <alignment/>
    </xf>
    <xf numFmtId="0" fontId="87" fillId="0" borderId="0" xfId="0" applyFont="1" applyAlignment="1">
      <alignment horizontal="left"/>
    </xf>
    <xf numFmtId="0" fontId="87" fillId="0" borderId="0" xfId="0" applyFont="1" applyAlignment="1">
      <alignment/>
    </xf>
    <xf numFmtId="0" fontId="17" fillId="0" borderId="58" xfId="0" applyFont="1" applyBorder="1" applyAlignment="1">
      <alignment vertical="center"/>
    </xf>
    <xf numFmtId="0" fontId="17" fillId="0" borderId="5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49" fontId="19" fillId="0" borderId="91" xfId="0" applyNumberFormat="1" applyFont="1" applyBorder="1" applyAlignment="1">
      <alignment vertical="center"/>
    </xf>
    <xf numFmtId="3" fontId="19" fillId="0" borderId="46" xfId="0" applyNumberFormat="1" applyFont="1" applyBorder="1" applyAlignment="1" applyProtection="1">
      <alignment vertical="center"/>
      <protection locked="0"/>
    </xf>
    <xf numFmtId="3" fontId="19" fillId="0" borderId="92" xfId="0" applyNumberFormat="1" applyFont="1" applyBorder="1" applyAlignment="1">
      <alignment vertical="center"/>
    </xf>
    <xf numFmtId="49" fontId="20" fillId="0" borderId="21" xfId="0" applyNumberFormat="1" applyFont="1" applyBorder="1" applyAlignment="1">
      <alignment horizontal="left" vertical="center" indent="1"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31" xfId="0" applyNumberFormat="1" applyFont="1" applyBorder="1" applyAlignment="1">
      <alignment vertical="center"/>
    </xf>
    <xf numFmtId="49" fontId="19" fillId="0" borderId="21" xfId="0" applyNumberFormat="1" applyFont="1" applyBorder="1" applyAlignment="1">
      <alignment vertical="center"/>
    </xf>
    <xf numFmtId="3" fontId="19" fillId="0" borderId="22" xfId="0" applyNumberFormat="1" applyFont="1" applyBorder="1" applyAlignment="1" applyProtection="1">
      <alignment vertical="center"/>
      <protection locked="0"/>
    </xf>
    <xf numFmtId="3" fontId="19" fillId="0" borderId="31" xfId="0" applyNumberFormat="1" applyFont="1" applyBorder="1" applyAlignment="1">
      <alignment vertical="center"/>
    </xf>
    <xf numFmtId="49" fontId="19" fillId="0" borderId="25" xfId="0" applyNumberFormat="1" applyFont="1" applyBorder="1" applyAlignment="1" applyProtection="1">
      <alignment vertical="center"/>
      <protection locked="0"/>
    </xf>
    <xf numFmtId="3" fontId="19" fillId="0" borderId="11" xfId="0" applyNumberFormat="1" applyFont="1" applyBorder="1" applyAlignment="1" applyProtection="1">
      <alignment vertical="center"/>
      <protection locked="0"/>
    </xf>
    <xf numFmtId="49" fontId="17" fillId="0" borderId="13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19" fillId="0" borderId="21" xfId="0" applyNumberFormat="1" applyFont="1" applyBorder="1" applyAlignment="1">
      <alignment horizontal="left" vertical="center"/>
    </xf>
    <xf numFmtId="3" fontId="19" fillId="0" borderId="18" xfId="0" applyNumberFormat="1" applyFont="1" applyBorder="1" applyAlignment="1" applyProtection="1">
      <alignment vertical="center"/>
      <protection locked="0"/>
    </xf>
    <xf numFmtId="49" fontId="94" fillId="0" borderId="21" xfId="0" applyNumberFormat="1" applyFont="1" applyBorder="1" applyAlignment="1">
      <alignment horizontal="left" vertical="center"/>
    </xf>
    <xf numFmtId="3" fontId="94" fillId="0" borderId="22" xfId="0" applyNumberFormat="1" applyFont="1" applyBorder="1" applyAlignment="1" applyProtection="1">
      <alignment vertical="center"/>
      <protection locked="0"/>
    </xf>
    <xf numFmtId="49" fontId="19" fillId="0" borderId="21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7" fillId="0" borderId="93" xfId="0" applyFont="1" applyBorder="1" applyAlignment="1">
      <alignment vertical="center"/>
    </xf>
    <xf numFmtId="0" fontId="17" fillId="0" borderId="72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vertical="center"/>
    </xf>
    <xf numFmtId="3" fontId="19" fillId="0" borderId="19" xfId="0" applyNumberFormat="1" applyFont="1" applyBorder="1" applyAlignment="1" applyProtection="1">
      <alignment vertical="center"/>
      <protection locked="0"/>
    </xf>
    <xf numFmtId="3" fontId="19" fillId="0" borderId="63" xfId="0" applyNumberFormat="1" applyFont="1" applyBorder="1" applyAlignment="1" applyProtection="1">
      <alignment vertical="center"/>
      <protection locked="0"/>
    </xf>
    <xf numFmtId="3" fontId="19" fillId="0" borderId="20" xfId="0" applyNumberFormat="1" applyFont="1" applyBorder="1" applyAlignment="1">
      <alignment vertical="center"/>
    </xf>
    <xf numFmtId="3" fontId="20" fillId="0" borderId="23" xfId="0" applyNumberFormat="1" applyFont="1" applyBorder="1" applyAlignment="1" applyProtection="1">
      <alignment vertical="center"/>
      <protection locked="0"/>
    </xf>
    <xf numFmtId="3" fontId="20" fillId="0" borderId="52" xfId="0" applyNumberFormat="1" applyFont="1" applyBorder="1" applyAlignment="1" applyProtection="1">
      <alignment vertical="center"/>
      <protection locked="0"/>
    </xf>
    <xf numFmtId="3" fontId="20" fillId="0" borderId="24" xfId="0" applyNumberFormat="1" applyFont="1" applyBorder="1" applyAlignment="1">
      <alignment vertical="center"/>
    </xf>
    <xf numFmtId="3" fontId="19" fillId="0" borderId="23" xfId="0" applyNumberFormat="1" applyFont="1" applyBorder="1" applyAlignment="1" applyProtection="1">
      <alignment vertical="center"/>
      <protection locked="0"/>
    </xf>
    <xf numFmtId="3" fontId="19" fillId="0" borderId="52" xfId="0" applyNumberFormat="1" applyFont="1" applyBorder="1" applyAlignment="1" applyProtection="1">
      <alignment vertical="center"/>
      <protection locked="0"/>
    </xf>
    <xf numFmtId="3" fontId="19" fillId="0" borderId="24" xfId="0" applyNumberFormat="1" applyFont="1" applyBorder="1" applyAlignment="1">
      <alignment vertical="center"/>
    </xf>
    <xf numFmtId="3" fontId="19" fillId="0" borderId="27" xfId="0" applyNumberFormat="1" applyFont="1" applyBorder="1" applyAlignment="1" applyProtection="1">
      <alignment vertical="center"/>
      <protection locked="0"/>
    </xf>
    <xf numFmtId="3" fontId="19" fillId="0" borderId="53" xfId="0" applyNumberFormat="1" applyFont="1" applyBorder="1" applyAlignment="1" applyProtection="1">
      <alignment vertical="center"/>
      <protection locked="0"/>
    </xf>
    <xf numFmtId="3" fontId="19" fillId="0" borderId="26" xfId="0" applyNumberFormat="1" applyFont="1" applyBorder="1" applyAlignment="1">
      <alignment vertical="center"/>
    </xf>
    <xf numFmtId="49" fontId="17" fillId="0" borderId="54" xfId="0" applyNumberFormat="1" applyFont="1" applyBorder="1" applyAlignment="1">
      <alignment vertical="center"/>
    </xf>
    <xf numFmtId="3" fontId="19" fillId="0" borderId="55" xfId="0" applyNumberFormat="1" applyFont="1" applyBorder="1" applyAlignment="1">
      <alignment vertical="center"/>
    </xf>
    <xf numFmtId="3" fontId="19" fillId="0" borderId="56" xfId="0" applyNumberFormat="1" applyFont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3" fontId="19" fillId="0" borderId="57" xfId="0" applyNumberFormat="1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3" fontId="86" fillId="0" borderId="83" xfId="0" applyNumberFormat="1" applyFont="1" applyBorder="1" applyAlignment="1">
      <alignment horizontal="center"/>
    </xf>
    <xf numFmtId="0" fontId="95" fillId="0" borderId="0" xfId="0" applyFont="1" applyAlignment="1">
      <alignment/>
    </xf>
    <xf numFmtId="0" fontId="91" fillId="0" borderId="0" xfId="0" applyFont="1" applyAlignment="1">
      <alignment/>
    </xf>
    <xf numFmtId="0" fontId="9" fillId="0" borderId="10" xfId="0" applyFont="1" applyBorder="1" applyAlignment="1">
      <alignment/>
    </xf>
    <xf numFmtId="3" fontId="87" fillId="0" borderId="0" xfId="0" applyNumberFormat="1" applyFont="1" applyAlignment="1">
      <alignment/>
    </xf>
    <xf numFmtId="3" fontId="94" fillId="0" borderId="31" xfId="0" applyNumberFormat="1" applyFont="1" applyBorder="1" applyAlignment="1">
      <alignment vertical="center"/>
    </xf>
    <xf numFmtId="3" fontId="94" fillId="0" borderId="11" xfId="0" applyNumberFormat="1" applyFont="1" applyBorder="1" applyAlignment="1" applyProtection="1">
      <alignment vertical="center"/>
      <protection locked="0"/>
    </xf>
    <xf numFmtId="3" fontId="94" fillId="0" borderId="14" xfId="0" applyNumberFormat="1" applyFont="1" applyBorder="1" applyAlignment="1">
      <alignment vertical="center"/>
    </xf>
    <xf numFmtId="3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96" fillId="0" borderId="55" xfId="0" applyFont="1" applyBorder="1" applyAlignment="1">
      <alignment horizontal="center" vertical="center"/>
    </xf>
    <xf numFmtId="0" fontId="96" fillId="0" borderId="62" xfId="0" applyFont="1" applyBorder="1" applyAlignment="1">
      <alignment horizontal="center" vertical="center"/>
    </xf>
    <xf numFmtId="3" fontId="83" fillId="0" borderId="63" xfId="59" applyNumberFormat="1" applyFont="1" applyBorder="1">
      <alignment/>
      <protection/>
    </xf>
    <xf numFmtId="3" fontId="87" fillId="0" borderId="18" xfId="0" applyNumberFormat="1" applyFont="1" applyBorder="1" applyAlignment="1" applyProtection="1">
      <alignment vertical="center"/>
      <protection locked="0"/>
    </xf>
    <xf numFmtId="3" fontId="87" fillId="0" borderId="30" xfId="0" applyNumberFormat="1" applyFont="1" applyBorder="1" applyAlignment="1">
      <alignment vertical="center"/>
    </xf>
    <xf numFmtId="3" fontId="83" fillId="0" borderId="52" xfId="59" applyNumberFormat="1" applyFont="1" applyBorder="1" applyProtection="1">
      <alignment/>
      <protection locked="0"/>
    </xf>
    <xf numFmtId="3" fontId="87" fillId="0" borderId="22" xfId="0" applyNumberFormat="1" applyFont="1" applyBorder="1" applyAlignment="1" applyProtection="1">
      <alignment vertical="center"/>
      <protection locked="0"/>
    </xf>
    <xf numFmtId="3" fontId="87" fillId="0" borderId="31" xfId="0" applyNumberFormat="1" applyFont="1" applyBorder="1" applyAlignment="1">
      <alignment vertical="center"/>
    </xf>
    <xf numFmtId="3" fontId="83" fillId="0" borderId="52" xfId="0" applyNumberFormat="1" applyFont="1" applyBorder="1" applyAlignment="1">
      <alignment horizontal="right"/>
    </xf>
    <xf numFmtId="3" fontId="0" fillId="0" borderId="22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31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84" fillId="0" borderId="0" xfId="0" applyFont="1" applyAlignment="1">
      <alignment horizontal="left"/>
    </xf>
    <xf numFmtId="0" fontId="10" fillId="0" borderId="72" xfId="0" applyFont="1" applyBorder="1" applyAlignment="1">
      <alignment horizontal="center"/>
    </xf>
    <xf numFmtId="0" fontId="0" fillId="0" borderId="63" xfId="0" applyBorder="1" applyAlignment="1">
      <alignment/>
    </xf>
    <xf numFmtId="3" fontId="97" fillId="0" borderId="52" xfId="0" applyNumberFormat="1" applyFont="1" applyBorder="1" applyAlignment="1" applyProtection="1">
      <alignment vertical="center"/>
      <protection locked="0"/>
    </xf>
    <xf numFmtId="0" fontId="87" fillId="0" borderId="52" xfId="0" applyFont="1" applyBorder="1" applyAlignment="1">
      <alignment/>
    </xf>
    <xf numFmtId="3" fontId="94" fillId="0" borderId="52" xfId="0" applyNumberFormat="1" applyFont="1" applyBorder="1" applyAlignment="1" applyProtection="1">
      <alignment vertical="center"/>
      <protection locked="0"/>
    </xf>
    <xf numFmtId="3" fontId="87" fillId="0" borderId="52" xfId="0" applyNumberFormat="1" applyFont="1" applyBorder="1" applyAlignment="1">
      <alignment/>
    </xf>
    <xf numFmtId="3" fontId="94" fillId="0" borderId="53" xfId="0" applyNumberFormat="1" applyFont="1" applyBorder="1" applyAlignment="1" applyProtection="1">
      <alignment vertical="center"/>
      <protection locked="0"/>
    </xf>
    <xf numFmtId="0" fontId="87" fillId="0" borderId="53" xfId="0" applyFont="1" applyBorder="1" applyAlignment="1">
      <alignment/>
    </xf>
    <xf numFmtId="3" fontId="94" fillId="0" borderId="72" xfId="0" applyNumberFormat="1" applyFont="1" applyBorder="1" applyAlignment="1">
      <alignment vertical="center"/>
    </xf>
    <xf numFmtId="0" fontId="96" fillId="0" borderId="56" xfId="0" applyFont="1" applyBorder="1" applyAlignment="1">
      <alignment horizontal="center" vertical="center"/>
    </xf>
    <xf numFmtId="0" fontId="95" fillId="0" borderId="72" xfId="0" applyFont="1" applyBorder="1" applyAlignment="1">
      <alignment horizontal="center"/>
    </xf>
    <xf numFmtId="3" fontId="94" fillId="0" borderId="18" xfId="0" applyNumberFormat="1" applyFont="1" applyBorder="1" applyAlignment="1" applyProtection="1">
      <alignment vertical="center"/>
      <protection locked="0"/>
    </xf>
    <xf numFmtId="3" fontId="94" fillId="0" borderId="19" xfId="0" applyNumberFormat="1" applyFont="1" applyBorder="1" applyAlignment="1" applyProtection="1">
      <alignment vertical="center"/>
      <protection locked="0"/>
    </xf>
    <xf numFmtId="3" fontId="87" fillId="0" borderId="63" xfId="0" applyNumberFormat="1" applyFont="1" applyBorder="1" applyAlignment="1">
      <alignment/>
    </xf>
    <xf numFmtId="3" fontId="94" fillId="0" borderId="23" xfId="0" applyNumberFormat="1" applyFont="1" applyBorder="1" applyAlignment="1" applyProtection="1">
      <alignment vertical="center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3" fontId="94" fillId="0" borderId="55" xfId="0" applyNumberFormat="1" applyFont="1" applyBorder="1" applyAlignment="1">
      <alignment vertical="center"/>
    </xf>
    <xf numFmtId="3" fontId="94" fillId="0" borderId="56" xfId="0" applyNumberFormat="1" applyFont="1" applyBorder="1" applyAlignment="1">
      <alignment vertical="center"/>
    </xf>
    <xf numFmtId="3" fontId="94" fillId="0" borderId="57" xfId="0" applyNumberFormat="1" applyFont="1" applyBorder="1" applyAlignment="1">
      <alignment vertical="center"/>
    </xf>
    <xf numFmtId="49" fontId="19" fillId="0" borderId="84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  <xf numFmtId="49" fontId="20" fillId="0" borderId="67" xfId="0" applyNumberFormat="1" applyFont="1" applyBorder="1" applyAlignment="1">
      <alignment horizontal="left" vertical="center" indent="1"/>
    </xf>
    <xf numFmtId="3" fontId="20" fillId="0" borderId="96" xfId="0" applyNumberFormat="1" applyFont="1" applyBorder="1" applyAlignment="1">
      <alignment vertical="center"/>
    </xf>
    <xf numFmtId="49" fontId="19" fillId="0" borderId="67" xfId="0" applyNumberFormat="1" applyFont="1" applyBorder="1" applyAlignment="1">
      <alignment vertical="center"/>
    </xf>
    <xf numFmtId="3" fontId="19" fillId="0" borderId="96" xfId="0" applyNumberFormat="1" applyFont="1" applyBorder="1" applyAlignment="1">
      <alignment vertical="center"/>
    </xf>
    <xf numFmtId="49" fontId="19" fillId="0" borderId="97" xfId="0" applyNumberFormat="1" applyFont="1" applyBorder="1" applyAlignment="1" applyProtection="1">
      <alignment vertical="center"/>
      <protection locked="0"/>
    </xf>
    <xf numFmtId="49" fontId="17" fillId="0" borderId="98" xfId="0" applyNumberFormat="1" applyFont="1" applyBorder="1" applyAlignment="1">
      <alignment vertical="center"/>
    </xf>
    <xf numFmtId="3" fontId="19" fillId="0" borderId="99" xfId="0" applyNumberFormat="1" applyFont="1" applyBorder="1" applyAlignment="1">
      <alignment vertical="center"/>
    </xf>
    <xf numFmtId="3" fontId="19" fillId="0" borderId="100" xfId="0" applyNumberFormat="1" applyFont="1" applyBorder="1" applyAlignment="1">
      <alignment vertical="center"/>
    </xf>
    <xf numFmtId="3" fontId="0" fillId="0" borderId="63" xfId="0" applyNumberFormat="1" applyBorder="1" applyAlignment="1">
      <alignment/>
    </xf>
    <xf numFmtId="3" fontId="19" fillId="0" borderId="101" xfId="0" applyNumberFormat="1" applyFont="1" applyBorder="1" applyAlignment="1" applyProtection="1">
      <alignment vertical="center"/>
      <protection locked="0"/>
    </xf>
    <xf numFmtId="49" fontId="94" fillId="0" borderId="67" xfId="0" applyNumberFormat="1" applyFont="1" applyBorder="1" applyAlignment="1">
      <alignment horizontal="left" vertical="center"/>
    </xf>
    <xf numFmtId="3" fontId="0" fillId="0" borderId="52" xfId="0" applyNumberFormat="1" applyBorder="1" applyAlignment="1">
      <alignment/>
    </xf>
    <xf numFmtId="3" fontId="19" fillId="0" borderId="102" xfId="0" applyNumberFormat="1" applyFont="1" applyBorder="1" applyAlignment="1" applyProtection="1">
      <alignment vertical="center"/>
      <protection locked="0"/>
    </xf>
    <xf numFmtId="49" fontId="19" fillId="0" borderId="67" xfId="0" applyNumberFormat="1" applyFont="1" applyBorder="1" applyAlignment="1">
      <alignment horizontal="left" vertical="center"/>
    </xf>
    <xf numFmtId="49" fontId="19" fillId="0" borderId="67" xfId="0" applyNumberFormat="1" applyFont="1" applyBorder="1" applyAlignment="1" applyProtection="1">
      <alignment vertical="center"/>
      <protection locked="0"/>
    </xf>
    <xf numFmtId="3" fontId="19" fillId="0" borderId="103" xfId="0" applyNumberFormat="1" applyFont="1" applyBorder="1" applyAlignment="1">
      <alignment vertical="center"/>
    </xf>
    <xf numFmtId="0" fontId="10" fillId="0" borderId="0" xfId="0" applyFont="1" applyAlignment="1">
      <alignment/>
    </xf>
    <xf numFmtId="3" fontId="83" fillId="0" borderId="52" xfId="0" applyNumberFormat="1" applyFont="1" applyBorder="1" applyAlignment="1">
      <alignment vertical="center" wrapText="1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31" xfId="0" applyNumberFormat="1" applyBorder="1" applyAlignment="1">
      <alignment vertical="center"/>
    </xf>
    <xf numFmtId="0" fontId="17" fillId="0" borderId="62" xfId="0" applyFont="1" applyBorder="1" applyAlignment="1">
      <alignment horizontal="center" vertical="center"/>
    </xf>
    <xf numFmtId="3" fontId="19" fillId="0" borderId="30" xfId="0" applyNumberFormat="1" applyFont="1" applyBorder="1" applyAlignment="1">
      <alignment vertical="center"/>
    </xf>
    <xf numFmtId="3" fontId="12" fillId="0" borderId="22" xfId="0" applyNumberFormat="1" applyFont="1" applyBorder="1" applyAlignment="1" applyProtection="1">
      <alignment vertical="center"/>
      <protection locked="0"/>
    </xf>
    <xf numFmtId="3" fontId="88" fillId="0" borderId="0" xfId="0" applyNumberFormat="1" applyFont="1" applyAlignment="1">
      <alignment/>
    </xf>
    <xf numFmtId="3" fontId="98" fillId="0" borderId="46" xfId="0" applyNumberFormat="1" applyFont="1" applyBorder="1" applyAlignment="1" applyProtection="1">
      <alignment vertical="center"/>
      <protection locked="0"/>
    </xf>
    <xf numFmtId="3" fontId="99" fillId="0" borderId="52" xfId="0" applyNumberFormat="1" applyFont="1" applyBorder="1" applyAlignment="1">
      <alignment/>
    </xf>
    <xf numFmtId="3" fontId="83" fillId="0" borderId="83" xfId="0" applyNumberFormat="1" applyFont="1" applyBorder="1" applyAlignment="1">
      <alignment/>
    </xf>
    <xf numFmtId="3" fontId="100" fillId="0" borderId="52" xfId="0" applyNumberFormat="1" applyFont="1" applyBorder="1" applyAlignment="1">
      <alignment horizontal="center"/>
    </xf>
    <xf numFmtId="3" fontId="94" fillId="0" borderId="24" xfId="0" applyNumberFormat="1" applyFont="1" applyBorder="1" applyAlignment="1">
      <alignment vertical="center"/>
    </xf>
    <xf numFmtId="3" fontId="94" fillId="0" borderId="27" xfId="0" applyNumberFormat="1" applyFont="1" applyBorder="1" applyAlignment="1" applyProtection="1">
      <alignment vertical="center"/>
      <protection locked="0"/>
    </xf>
    <xf numFmtId="3" fontId="94" fillId="0" borderId="26" xfId="0" applyNumberFormat="1" applyFont="1" applyBorder="1" applyAlignment="1">
      <alignment vertical="center"/>
    </xf>
    <xf numFmtId="49" fontId="17" fillId="0" borderId="93" xfId="0" applyNumberFormat="1" applyFont="1" applyBorder="1" applyAlignment="1">
      <alignment vertical="center"/>
    </xf>
    <xf numFmtId="3" fontId="94" fillId="0" borderId="104" xfId="0" applyNumberFormat="1" applyFont="1" applyBorder="1" applyAlignment="1">
      <alignment vertical="center"/>
    </xf>
    <xf numFmtId="0" fontId="96" fillId="0" borderId="57" xfId="0" applyFont="1" applyBorder="1" applyAlignment="1">
      <alignment horizontal="center" vertical="center"/>
    </xf>
    <xf numFmtId="3" fontId="83" fillId="0" borderId="63" xfId="59" applyNumberFormat="1" applyFont="1" applyBorder="1" applyProtection="1">
      <alignment/>
      <protection locked="0"/>
    </xf>
    <xf numFmtId="3" fontId="94" fillId="0" borderId="20" xfId="0" applyNumberFormat="1" applyFont="1" applyBorder="1" applyAlignment="1">
      <alignment vertical="center"/>
    </xf>
    <xf numFmtId="0" fontId="17" fillId="0" borderId="93" xfId="0" applyFont="1" applyBorder="1" applyAlignment="1">
      <alignment vertical="center"/>
    </xf>
    <xf numFmtId="0" fontId="17" fillId="0" borderId="104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3" fontId="19" fillId="0" borderId="104" xfId="0" applyNumberFormat="1" applyFont="1" applyBorder="1" applyAlignment="1">
      <alignment vertical="center"/>
    </xf>
    <xf numFmtId="3" fontId="101" fillId="0" borderId="0" xfId="0" applyNumberFormat="1" applyFont="1" applyAlignment="1">
      <alignment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6" fillId="0" borderId="0" xfId="88" applyFont="1" applyFill="1" applyBorder="1" applyAlignment="1" applyProtection="1">
      <alignment horizontal="right"/>
      <protection/>
    </xf>
    <xf numFmtId="166" fontId="7" fillId="0" borderId="0" xfId="88" applyNumberFormat="1" applyFont="1" applyFill="1" applyBorder="1" applyAlignment="1" applyProtection="1">
      <alignment horizontal="center" vertical="center"/>
      <protection/>
    </xf>
    <xf numFmtId="166" fontId="8" fillId="0" borderId="0" xfId="88" applyNumberFormat="1" applyFont="1" applyFill="1" applyBorder="1" applyAlignment="1" applyProtection="1">
      <alignment horizontal="center" vertical="center"/>
      <protection/>
    </xf>
    <xf numFmtId="0" fontId="10" fillId="0" borderId="58" xfId="88" applyFont="1" applyFill="1" applyBorder="1" applyAlignment="1" applyProtection="1">
      <alignment horizontal="center" vertical="center" wrapText="1"/>
      <protection/>
    </xf>
    <xf numFmtId="0" fontId="10" fillId="0" borderId="59" xfId="88" applyFont="1" applyFill="1" applyBorder="1" applyAlignment="1" applyProtection="1">
      <alignment horizontal="center" vertical="center" wrapText="1"/>
      <protection/>
    </xf>
    <xf numFmtId="0" fontId="10" fillId="0" borderId="92" xfId="0" applyFont="1" applyFill="1" applyBorder="1" applyAlignment="1" applyProtection="1">
      <alignment horizontal="center" vertical="center" wrapText="1"/>
      <protection/>
    </xf>
    <xf numFmtId="0" fontId="10" fillId="0" borderId="0" xfId="88" applyFont="1" applyFill="1" applyBorder="1" applyAlignment="1" applyProtection="1">
      <alignment horizontal="center"/>
      <protection/>
    </xf>
    <xf numFmtId="166" fontId="9" fillId="0" borderId="10" xfId="88" applyNumberFormat="1" applyFont="1" applyFill="1" applyBorder="1" applyAlignment="1" applyProtection="1">
      <alignment horizontal="left" vertical="center"/>
      <protection/>
    </xf>
    <xf numFmtId="166" fontId="6" fillId="0" borderId="0" xfId="88" applyNumberFormat="1" applyFont="1" applyFill="1" applyBorder="1" applyAlignment="1" applyProtection="1">
      <alignment horizontal="right" vertical="center"/>
      <protection/>
    </xf>
    <xf numFmtId="0" fontId="14" fillId="0" borderId="59" xfId="88" applyFont="1" applyFill="1" applyBorder="1" applyAlignment="1" applyProtection="1">
      <alignment horizontal="center" vertical="center" wrapText="1"/>
      <protection/>
    </xf>
    <xf numFmtId="0" fontId="14" fillId="0" borderId="35" xfId="88" applyFont="1" applyFill="1" applyBorder="1" applyAlignment="1" applyProtection="1">
      <alignment horizontal="center" vertical="center" wrapText="1"/>
      <protection/>
    </xf>
    <xf numFmtId="0" fontId="14" fillId="0" borderId="92" xfId="0" applyFont="1" applyFill="1" applyBorder="1" applyAlignment="1" applyProtection="1">
      <alignment horizontal="center" vertical="center" wrapText="1"/>
      <protection/>
    </xf>
    <xf numFmtId="166" fontId="21" fillId="0" borderId="105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right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16" fillId="0" borderId="0" xfId="0" applyNumberFormat="1" applyFont="1" applyFill="1" applyBorder="1" applyAlignment="1" applyProtection="1">
      <alignment horizontal="center" textRotation="180" wrapText="1"/>
      <protection/>
    </xf>
    <xf numFmtId="166" fontId="17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13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5" fillId="0" borderId="0" xfId="0" applyFont="1" applyAlignment="1">
      <alignment horizontal="left" wrapText="1"/>
    </xf>
    <xf numFmtId="0" fontId="87" fillId="0" borderId="0" xfId="0" applyFont="1" applyAlignment="1">
      <alignment horizontal="left"/>
    </xf>
    <xf numFmtId="0" fontId="19" fillId="0" borderId="91" xfId="0" applyFont="1" applyBorder="1" applyAlignment="1" applyProtection="1">
      <alignment horizontal="left" indent="1"/>
      <protection locked="0"/>
    </xf>
    <xf numFmtId="0" fontId="19" fillId="0" borderId="25" xfId="0" applyFont="1" applyBorder="1" applyAlignment="1" applyProtection="1">
      <alignment horizontal="left" indent="1"/>
      <protection locked="0"/>
    </xf>
    <xf numFmtId="0" fontId="19" fillId="0" borderId="12" xfId="0" applyFont="1" applyBorder="1" applyAlignment="1" applyProtection="1">
      <alignment horizontal="right" indent="1"/>
      <protection locked="0"/>
    </xf>
    <xf numFmtId="0" fontId="17" fillId="0" borderId="13" xfId="0" applyFont="1" applyBorder="1" applyAlignment="1">
      <alignment horizontal="left" indent="1"/>
    </xf>
    <xf numFmtId="0" fontId="18" fillId="0" borderId="28" xfId="0" applyFont="1" applyBorder="1" applyAlignment="1">
      <alignment horizontal="right" indent="1"/>
    </xf>
    <xf numFmtId="0" fontId="6" fillId="0" borderId="0" xfId="0" applyFont="1" applyAlignment="1">
      <alignment horizontal="left" vertical="center"/>
    </xf>
    <xf numFmtId="0" fontId="17" fillId="0" borderId="58" xfId="0" applyFont="1" applyBorder="1" applyAlignment="1">
      <alignment horizontal="center"/>
    </xf>
    <xf numFmtId="0" fontId="17" fillId="0" borderId="90" xfId="0" applyFont="1" applyBorder="1" applyAlignment="1">
      <alignment horizontal="center"/>
    </xf>
    <xf numFmtId="0" fontId="19" fillId="0" borderId="92" xfId="0" applyFont="1" applyBorder="1" applyAlignment="1" applyProtection="1">
      <alignment horizontal="right" indent="1"/>
      <protection locked="0"/>
    </xf>
    <xf numFmtId="0" fontId="7" fillId="0" borderId="52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14" fillId="0" borderId="58" xfId="0" applyFont="1" applyFill="1" applyBorder="1" applyAlignment="1" applyProtection="1">
      <alignment horizontal="center" vertical="center" wrapText="1"/>
      <protection/>
    </xf>
    <xf numFmtId="0" fontId="14" fillId="0" borderId="59" xfId="0" applyFont="1" applyFill="1" applyBorder="1" applyAlignment="1" applyProtection="1">
      <alignment horizontal="center" vertical="center" wrapText="1"/>
      <protection/>
    </xf>
    <xf numFmtId="0" fontId="14" fillId="0" borderId="92" xfId="0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 2 2" xfId="60"/>
    <cellStyle name="Normál 2 2 2 2" xfId="61"/>
    <cellStyle name="Normál 2 2 3" xfId="62"/>
    <cellStyle name="Normál 2 2 4" xfId="63"/>
    <cellStyle name="Normál 2 2 5" xfId="64"/>
    <cellStyle name="Normál 2 2 6" xfId="65"/>
    <cellStyle name="Normál 2 3" xfId="66"/>
    <cellStyle name="Normál 2 3 2" xfId="67"/>
    <cellStyle name="Normál 2 4" xfId="68"/>
    <cellStyle name="Normál 2 5" xfId="69"/>
    <cellStyle name="Normál 2 6" xfId="70"/>
    <cellStyle name="Normál 3" xfId="71"/>
    <cellStyle name="Normál 3 2" xfId="72"/>
    <cellStyle name="Normál 3 3" xfId="73"/>
    <cellStyle name="Normál 3 4" xfId="74"/>
    <cellStyle name="Normál 3 5" xfId="75"/>
    <cellStyle name="Normál 3 6" xfId="76"/>
    <cellStyle name="Normál 4" xfId="77"/>
    <cellStyle name="Normál 4 2" xfId="78"/>
    <cellStyle name="Normál 4 3" xfId="79"/>
    <cellStyle name="Normál 4 4" xfId="80"/>
    <cellStyle name="Normál 4 5" xfId="81"/>
    <cellStyle name="Normál 4 6" xfId="82"/>
    <cellStyle name="Normál 5" xfId="83"/>
    <cellStyle name="Normál 6" xfId="84"/>
    <cellStyle name="Normál 7" xfId="85"/>
    <cellStyle name="Normál 8" xfId="86"/>
    <cellStyle name="Normál 9" xfId="87"/>
    <cellStyle name="Normál_KVRENMUNKA" xfId="88"/>
    <cellStyle name="Összesen" xfId="89"/>
    <cellStyle name="Currency" xfId="90"/>
    <cellStyle name="Currency [0]" xfId="91"/>
    <cellStyle name="Rossz" xfId="92"/>
    <cellStyle name="Semleges" xfId="93"/>
    <cellStyle name="Számítás" xfId="94"/>
    <cellStyle name="Percent" xfId="95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E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D9D9D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9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375" style="1" customWidth="1"/>
    <col min="2" max="2" width="65.625" style="1" customWidth="1"/>
    <col min="3" max="3" width="16.50390625" style="2" customWidth="1"/>
    <col min="4" max="4" width="15.125" style="1" customWidth="1"/>
    <col min="5" max="5" width="13.625" style="1" customWidth="1"/>
    <col min="6" max="6" width="15.625" style="1" customWidth="1"/>
    <col min="7" max="16384" width="9.375" style="3" customWidth="1"/>
  </cols>
  <sheetData>
    <row r="1" spans="2:6" ht="15.75">
      <c r="B1" s="598" t="s">
        <v>454</v>
      </c>
      <c r="C1" s="598"/>
      <c r="D1" s="598"/>
      <c r="E1" s="598"/>
      <c r="F1" s="598"/>
    </row>
    <row r="3" spans="1:6" ht="18.75">
      <c r="A3" s="599" t="s">
        <v>438</v>
      </c>
      <c r="B3" s="599"/>
      <c r="C3" s="599"/>
      <c r="D3" s="599"/>
      <c r="E3" s="599"/>
      <c r="F3" s="599"/>
    </row>
    <row r="4" spans="1:6" ht="15.75" customHeight="1">
      <c r="A4" s="600" t="s">
        <v>453</v>
      </c>
      <c r="B4" s="600"/>
      <c r="C4" s="600"/>
      <c r="D4" s="600"/>
      <c r="E4" s="600"/>
      <c r="F4" s="600"/>
    </row>
    <row r="5" spans="1:6" ht="15.75" customHeight="1" thickBot="1">
      <c r="A5" s="4"/>
      <c r="B5" s="3"/>
      <c r="C5" s="1"/>
      <c r="F5" s="5" t="s">
        <v>431</v>
      </c>
    </row>
    <row r="6" spans="1:6" ht="15.75" customHeight="1" thickBot="1">
      <c r="A6" s="601" t="s">
        <v>0</v>
      </c>
      <c r="B6" s="602" t="s">
        <v>1</v>
      </c>
      <c r="C6" s="602" t="s">
        <v>474</v>
      </c>
      <c r="D6" s="603" t="s">
        <v>475</v>
      </c>
      <c r="E6" s="603"/>
      <c r="F6" s="603"/>
    </row>
    <row r="7" spans="1:6" ht="43.5" customHeight="1" thickBot="1">
      <c r="A7" s="601"/>
      <c r="B7" s="602"/>
      <c r="C7" s="602"/>
      <c r="D7" s="6" t="s">
        <v>2</v>
      </c>
      <c r="E7" s="7" t="s">
        <v>3</v>
      </c>
      <c r="F7" s="8" t="s">
        <v>4</v>
      </c>
    </row>
    <row r="8" spans="1:6" s="1" customFormat="1" ht="15.75" customHeight="1" thickBot="1">
      <c r="A8" s="9" t="s">
        <v>5</v>
      </c>
      <c r="B8" s="10" t="s">
        <v>6</v>
      </c>
      <c r="C8" s="11">
        <f>SUM(C9:C14)</f>
        <v>152900164</v>
      </c>
      <c r="D8" s="11">
        <f>SUM(D9:D14)</f>
        <v>152900164</v>
      </c>
      <c r="E8" s="12">
        <f>+E9+E10+E11+E12+E13+E14</f>
        <v>0</v>
      </c>
      <c r="F8" s="13">
        <f>+F9+F10+F11+F12+F13+F14</f>
        <v>0</v>
      </c>
    </row>
    <row r="9" spans="1:6" s="1" customFormat="1" ht="12" customHeight="1">
      <c r="A9" s="15" t="s">
        <v>7</v>
      </c>
      <c r="B9" s="16" t="s">
        <v>8</v>
      </c>
      <c r="C9" s="17">
        <v>46562493</v>
      </c>
      <c r="D9" s="17">
        <v>46562493</v>
      </c>
      <c r="E9" s="18"/>
      <c r="F9" s="19"/>
    </row>
    <row r="10" spans="1:6" s="1" customFormat="1" ht="12" customHeight="1">
      <c r="A10" s="20" t="s">
        <v>9</v>
      </c>
      <c r="B10" s="21" t="s">
        <v>10</v>
      </c>
      <c r="C10" s="22">
        <v>46945272</v>
      </c>
      <c r="D10" s="22">
        <v>46945272</v>
      </c>
      <c r="E10" s="23"/>
      <c r="F10" s="24"/>
    </row>
    <row r="11" spans="1:6" s="1" customFormat="1" ht="12" customHeight="1">
      <c r="A11" s="20" t="s">
        <v>11</v>
      </c>
      <c r="B11" s="21" t="s">
        <v>12</v>
      </c>
      <c r="C11" s="22">
        <v>52831848</v>
      </c>
      <c r="D11" s="22">
        <v>52831848</v>
      </c>
      <c r="E11" s="23"/>
      <c r="F11" s="24"/>
    </row>
    <row r="12" spans="1:6" s="1" customFormat="1" ht="12" customHeight="1">
      <c r="A12" s="20" t="s">
        <v>13</v>
      </c>
      <c r="B12" s="21" t="s">
        <v>14</v>
      </c>
      <c r="C12" s="22">
        <v>2890551</v>
      </c>
      <c r="D12" s="22">
        <v>2890551</v>
      </c>
      <c r="E12" s="23"/>
      <c r="F12" s="24"/>
    </row>
    <row r="13" spans="1:6" s="1" customFormat="1" ht="12" customHeight="1">
      <c r="A13" s="20" t="s">
        <v>15</v>
      </c>
      <c r="B13" s="25" t="s">
        <v>16</v>
      </c>
      <c r="C13" s="22">
        <v>3670000</v>
      </c>
      <c r="D13" s="22">
        <v>3670000</v>
      </c>
      <c r="E13" s="23"/>
      <c r="F13" s="24"/>
    </row>
    <row r="14" spans="1:6" s="1" customFormat="1" ht="12" customHeight="1" thickBot="1">
      <c r="A14" s="26" t="s">
        <v>17</v>
      </c>
      <c r="B14" s="27" t="s">
        <v>18</v>
      </c>
      <c r="C14" s="28"/>
      <c r="D14" s="28"/>
      <c r="E14" s="29"/>
      <c r="F14" s="30"/>
    </row>
    <row r="15" spans="1:6" s="1" customFormat="1" ht="19.5" customHeight="1" thickBot="1">
      <c r="A15" s="9" t="s">
        <v>19</v>
      </c>
      <c r="B15" s="32" t="s">
        <v>20</v>
      </c>
      <c r="C15" s="11">
        <f>SUM(C16:C20)</f>
        <v>121562509</v>
      </c>
      <c r="D15" s="11">
        <f>SUM(D16:D20)</f>
        <v>121562509</v>
      </c>
      <c r="E15" s="12">
        <f>+E16+E17+E18+E19+E20</f>
        <v>0</v>
      </c>
      <c r="F15" s="13">
        <f>+F16+F17+F18+F19+F20</f>
        <v>0</v>
      </c>
    </row>
    <row r="16" spans="1:6" s="1" customFormat="1" ht="12" customHeight="1">
      <c r="A16" s="15" t="s">
        <v>21</v>
      </c>
      <c r="B16" s="16" t="s">
        <v>22</v>
      </c>
      <c r="C16" s="33">
        <v>0</v>
      </c>
      <c r="D16" s="33">
        <v>0</v>
      </c>
      <c r="E16" s="18"/>
      <c r="F16" s="19"/>
    </row>
    <row r="17" spans="1:6" s="1" customFormat="1" ht="12" customHeight="1">
      <c r="A17" s="20" t="s">
        <v>23</v>
      </c>
      <c r="B17" s="21" t="s">
        <v>24</v>
      </c>
      <c r="C17" s="34">
        <v>0</v>
      </c>
      <c r="D17" s="34">
        <v>0</v>
      </c>
      <c r="E17" s="23"/>
      <c r="F17" s="24"/>
    </row>
    <row r="18" spans="1:6" s="1" customFormat="1" ht="12" customHeight="1">
      <c r="A18" s="20" t="s">
        <v>25</v>
      </c>
      <c r="B18" s="21" t="s">
        <v>26</v>
      </c>
      <c r="C18" s="34">
        <v>0</v>
      </c>
      <c r="D18" s="34">
        <v>0</v>
      </c>
      <c r="E18" s="23"/>
      <c r="F18" s="24"/>
    </row>
    <row r="19" spans="1:6" s="1" customFormat="1" ht="12" customHeight="1">
      <c r="A19" s="20" t="s">
        <v>27</v>
      </c>
      <c r="B19" s="21" t="s">
        <v>28</v>
      </c>
      <c r="C19" s="34">
        <v>0</v>
      </c>
      <c r="D19" s="34">
        <v>0</v>
      </c>
      <c r="E19" s="23"/>
      <c r="F19" s="24"/>
    </row>
    <row r="20" spans="1:6" s="1" customFormat="1" ht="12" customHeight="1">
      <c r="A20" s="20" t="s">
        <v>29</v>
      </c>
      <c r="B20" s="21" t="s">
        <v>30</v>
      </c>
      <c r="C20" s="22">
        <f>119675810+1886699</f>
        <v>121562509</v>
      </c>
      <c r="D20" s="22">
        <f>119675810+1886699</f>
        <v>121562509</v>
      </c>
      <c r="E20" s="23"/>
      <c r="F20" s="24"/>
    </row>
    <row r="21" spans="1:6" s="1" customFormat="1" ht="12" customHeight="1" thickBot="1">
      <c r="A21" s="26" t="s">
        <v>31</v>
      </c>
      <c r="B21" s="27" t="s">
        <v>32</v>
      </c>
      <c r="C21" s="28">
        <v>0</v>
      </c>
      <c r="D21" s="28">
        <v>0</v>
      </c>
      <c r="E21" s="29"/>
      <c r="F21" s="30"/>
    </row>
    <row r="22" spans="1:6" s="1" customFormat="1" ht="24" customHeight="1" thickBot="1">
      <c r="A22" s="9" t="s">
        <v>33</v>
      </c>
      <c r="B22" s="10" t="s">
        <v>34</v>
      </c>
      <c r="C22" s="11">
        <f>SUM(C23:C28)</f>
        <v>0</v>
      </c>
      <c r="D22" s="11">
        <f>SUM(D23:D28)</f>
        <v>0</v>
      </c>
      <c r="E22" s="11">
        <f>SUM(E23:E28)</f>
        <v>0</v>
      </c>
      <c r="F22" s="35">
        <f>SUM(F23:F28)</f>
        <v>0</v>
      </c>
    </row>
    <row r="23" spans="1:6" s="1" customFormat="1" ht="12" customHeight="1">
      <c r="A23" s="15" t="s">
        <v>35</v>
      </c>
      <c r="B23" s="16" t="s">
        <v>36</v>
      </c>
      <c r="C23" s="33"/>
      <c r="D23" s="33"/>
      <c r="E23" s="18"/>
      <c r="F23" s="19"/>
    </row>
    <row r="24" spans="1:6" s="1" customFormat="1" ht="12" customHeight="1">
      <c r="A24" s="20" t="s">
        <v>37</v>
      </c>
      <c r="B24" s="21" t="s">
        <v>38</v>
      </c>
      <c r="C24" s="34">
        <v>0</v>
      </c>
      <c r="D24" s="34">
        <v>0</v>
      </c>
      <c r="E24" s="23"/>
      <c r="F24" s="24"/>
    </row>
    <row r="25" spans="1:6" s="1" customFormat="1" ht="12" customHeight="1">
      <c r="A25" s="20" t="s">
        <v>39</v>
      </c>
      <c r="B25" s="21" t="s">
        <v>40</v>
      </c>
      <c r="C25" s="34">
        <v>0</v>
      </c>
      <c r="D25" s="34">
        <v>0</v>
      </c>
      <c r="E25" s="23"/>
      <c r="F25" s="24"/>
    </row>
    <row r="26" spans="1:6" s="1" customFormat="1" ht="12" customHeight="1">
      <c r="A26" s="20" t="s">
        <v>41</v>
      </c>
      <c r="B26" s="21" t="s">
        <v>42</v>
      </c>
      <c r="C26" s="34">
        <v>0</v>
      </c>
      <c r="D26" s="34">
        <v>0</v>
      </c>
      <c r="E26" s="23"/>
      <c r="F26" s="24"/>
    </row>
    <row r="27" spans="1:6" s="1" customFormat="1" ht="12" customHeight="1">
      <c r="A27" s="20" t="s">
        <v>43</v>
      </c>
      <c r="B27" s="21" t="s">
        <v>44</v>
      </c>
      <c r="C27" s="34">
        <v>0</v>
      </c>
      <c r="D27" s="34">
        <v>0</v>
      </c>
      <c r="E27" s="23"/>
      <c r="F27" s="24"/>
    </row>
    <row r="28" spans="1:6" s="1" customFormat="1" ht="12" customHeight="1" thickBot="1">
      <c r="A28" s="26" t="s">
        <v>45</v>
      </c>
      <c r="B28" s="36" t="s">
        <v>46</v>
      </c>
      <c r="C28" s="28">
        <v>0</v>
      </c>
      <c r="D28" s="28">
        <v>0</v>
      </c>
      <c r="E28" s="29"/>
      <c r="F28" s="30"/>
    </row>
    <row r="29" spans="1:6" s="1" customFormat="1" ht="12" customHeight="1" thickBot="1">
      <c r="A29" s="9" t="s">
        <v>47</v>
      </c>
      <c r="B29" s="10" t="s">
        <v>48</v>
      </c>
      <c r="C29" s="11">
        <f>SUM(C30:C36)</f>
        <v>65200000</v>
      </c>
      <c r="D29" s="11">
        <f>SUM(D30:D36)</f>
        <v>65200000</v>
      </c>
      <c r="E29" s="11">
        <f>SUM(E30:E36)</f>
        <v>0</v>
      </c>
      <c r="F29" s="35">
        <f>SUM(F30:F36)</f>
        <v>0</v>
      </c>
    </row>
    <row r="30" spans="1:6" s="1" customFormat="1" ht="12" customHeight="1">
      <c r="A30" s="15" t="s">
        <v>49</v>
      </c>
      <c r="B30" s="16" t="s">
        <v>50</v>
      </c>
      <c r="C30" s="33">
        <v>0</v>
      </c>
      <c r="D30" s="33">
        <v>0</v>
      </c>
      <c r="E30" s="18"/>
      <c r="F30" s="19"/>
    </row>
    <row r="31" spans="1:6" s="1" customFormat="1" ht="12" customHeight="1">
      <c r="A31" s="20" t="s">
        <v>51</v>
      </c>
      <c r="B31" s="21" t="s">
        <v>52</v>
      </c>
      <c r="C31" s="22">
        <v>3000000</v>
      </c>
      <c r="D31" s="22">
        <v>3000000</v>
      </c>
      <c r="E31" s="23"/>
      <c r="F31" s="24"/>
    </row>
    <row r="32" spans="1:6" s="1" customFormat="1" ht="12" customHeight="1">
      <c r="A32" s="20" t="s">
        <v>53</v>
      </c>
      <c r="B32" s="21" t="s">
        <v>54</v>
      </c>
      <c r="C32" s="22">
        <v>55000000</v>
      </c>
      <c r="D32" s="22">
        <v>55000000</v>
      </c>
      <c r="E32" s="23"/>
      <c r="F32" s="24"/>
    </row>
    <row r="33" spans="1:6" s="1" customFormat="1" ht="12" customHeight="1">
      <c r="A33" s="20" t="s">
        <v>55</v>
      </c>
      <c r="B33" s="21" t="s">
        <v>56</v>
      </c>
      <c r="C33" s="22">
        <v>0</v>
      </c>
      <c r="D33" s="22">
        <v>0</v>
      </c>
      <c r="E33" s="23"/>
      <c r="F33" s="24"/>
    </row>
    <row r="34" spans="1:6" s="1" customFormat="1" ht="12" customHeight="1">
      <c r="A34" s="20" t="s">
        <v>57</v>
      </c>
      <c r="B34" s="21" t="s">
        <v>58</v>
      </c>
      <c r="C34" s="22">
        <v>3500000</v>
      </c>
      <c r="D34" s="22">
        <v>3500000</v>
      </c>
      <c r="E34" s="23"/>
      <c r="F34" s="24"/>
    </row>
    <row r="35" spans="1:6" s="1" customFormat="1" ht="14.25" customHeight="1">
      <c r="A35" s="20" t="s">
        <v>59</v>
      </c>
      <c r="B35" s="337" t="s">
        <v>443</v>
      </c>
      <c r="C35" s="22">
        <v>0</v>
      </c>
      <c r="D35" s="22">
        <v>0</v>
      </c>
      <c r="E35" s="23"/>
      <c r="F35" s="24"/>
    </row>
    <row r="36" spans="1:6" s="1" customFormat="1" ht="12" customHeight="1" thickBot="1">
      <c r="A36" s="26" t="s">
        <v>60</v>
      </c>
      <c r="B36" s="38" t="s">
        <v>61</v>
      </c>
      <c r="C36" s="338">
        <v>3700000</v>
      </c>
      <c r="D36" s="338">
        <v>3700000</v>
      </c>
      <c r="E36" s="29"/>
      <c r="F36" s="30"/>
    </row>
    <row r="37" spans="1:6" s="1" customFormat="1" ht="12" customHeight="1" thickBot="1">
      <c r="A37" s="9" t="s">
        <v>62</v>
      </c>
      <c r="B37" s="10" t="s">
        <v>63</v>
      </c>
      <c r="C37" s="11">
        <f>SUM(C38:C48)</f>
        <v>19171016</v>
      </c>
      <c r="D37" s="11">
        <f>SUM(D38:D48)</f>
        <v>19171016</v>
      </c>
      <c r="E37" s="11">
        <f>SUM(E38:E48)</f>
        <v>0</v>
      </c>
      <c r="F37" s="35">
        <f>SUM(F38:F48)</f>
        <v>0</v>
      </c>
    </row>
    <row r="38" spans="1:6" s="1" customFormat="1" ht="12" customHeight="1">
      <c r="A38" s="15" t="s">
        <v>64</v>
      </c>
      <c r="B38" s="16" t="s">
        <v>65</v>
      </c>
      <c r="C38" s="33">
        <v>0</v>
      </c>
      <c r="D38" s="33">
        <v>0</v>
      </c>
      <c r="E38" s="18"/>
      <c r="F38" s="19"/>
    </row>
    <row r="39" spans="1:6" s="1" customFormat="1" ht="12" customHeight="1">
      <c r="A39" s="20" t="s">
        <v>66</v>
      </c>
      <c r="B39" s="21" t="s">
        <v>67</v>
      </c>
      <c r="C39" s="34">
        <f>5170371+120000</f>
        <v>5290371</v>
      </c>
      <c r="D39" s="34">
        <f>5170371+120000</f>
        <v>5290371</v>
      </c>
      <c r="E39" s="23"/>
      <c r="F39" s="24"/>
    </row>
    <row r="40" spans="1:6" s="1" customFormat="1" ht="12" customHeight="1">
      <c r="A40" s="20" t="s">
        <v>68</v>
      </c>
      <c r="B40" s="21" t="s">
        <v>69</v>
      </c>
      <c r="C40" s="34">
        <f>500000</f>
        <v>500000</v>
      </c>
      <c r="D40" s="34">
        <f>500000</f>
        <v>500000</v>
      </c>
      <c r="E40" s="23"/>
      <c r="F40" s="24"/>
    </row>
    <row r="41" spans="1:6" s="1" customFormat="1" ht="12" customHeight="1">
      <c r="A41" s="20" t="s">
        <v>70</v>
      </c>
      <c r="B41" s="21" t="s">
        <v>71</v>
      </c>
      <c r="C41" s="34">
        <v>1200000</v>
      </c>
      <c r="D41" s="34">
        <v>1200000</v>
      </c>
      <c r="E41" s="23"/>
      <c r="F41" s="24"/>
    </row>
    <row r="42" spans="1:6" s="1" customFormat="1" ht="12" customHeight="1">
      <c r="A42" s="20" t="s">
        <v>72</v>
      </c>
      <c r="B42" s="21" t="s">
        <v>73</v>
      </c>
      <c r="C42" s="34">
        <f>2397605+5629000</f>
        <v>8026605</v>
      </c>
      <c r="D42" s="34">
        <f>2397605+5629000</f>
        <v>8026605</v>
      </c>
      <c r="E42" s="23"/>
      <c r="F42" s="24"/>
    </row>
    <row r="43" spans="1:6" s="1" customFormat="1" ht="12" customHeight="1">
      <c r="A43" s="20" t="s">
        <v>74</v>
      </c>
      <c r="B43" s="21" t="s">
        <v>75</v>
      </c>
      <c r="C43" s="34">
        <f>1241354+1250000</f>
        <v>2491354</v>
      </c>
      <c r="D43" s="34">
        <f>1241354+1250000</f>
        <v>2491354</v>
      </c>
      <c r="E43" s="23"/>
      <c r="F43" s="24"/>
    </row>
    <row r="44" spans="1:6" s="1" customFormat="1" ht="12" customHeight="1">
      <c r="A44" s="20" t="s">
        <v>76</v>
      </c>
      <c r="B44" s="21" t="s">
        <v>77</v>
      </c>
      <c r="C44" s="401">
        <f>237501</f>
        <v>237501</v>
      </c>
      <c r="D44" s="401">
        <f>237501</f>
        <v>237501</v>
      </c>
      <c r="E44" s="281"/>
      <c r="F44" s="24"/>
    </row>
    <row r="45" spans="1:6" s="1" customFormat="1" ht="12" customHeight="1">
      <c r="A45" s="20" t="s">
        <v>78</v>
      </c>
      <c r="B45" s="363" t="s">
        <v>79</v>
      </c>
      <c r="C45" s="402"/>
      <c r="D45" s="402"/>
      <c r="E45" s="281"/>
      <c r="F45" s="24"/>
    </row>
    <row r="46" spans="1:6" s="1" customFormat="1" ht="12" customHeight="1">
      <c r="A46" s="20" t="s">
        <v>80</v>
      </c>
      <c r="B46" s="21" t="s">
        <v>81</v>
      </c>
      <c r="C46" s="33"/>
      <c r="D46" s="33"/>
      <c r="E46" s="23"/>
      <c r="F46" s="24"/>
    </row>
    <row r="47" spans="1:6" s="1" customFormat="1" ht="12" customHeight="1">
      <c r="A47" s="26" t="s">
        <v>82</v>
      </c>
      <c r="B47" s="36" t="s">
        <v>83</v>
      </c>
      <c r="C47" s="34">
        <f>318257</f>
        <v>318257</v>
      </c>
      <c r="D47" s="34">
        <f>318257</f>
        <v>318257</v>
      </c>
      <c r="E47" s="23"/>
      <c r="F47" s="30"/>
    </row>
    <row r="48" spans="1:6" s="1" customFormat="1" ht="12" customHeight="1" thickBot="1">
      <c r="A48" s="26" t="s">
        <v>84</v>
      </c>
      <c r="B48" s="27" t="s">
        <v>85</v>
      </c>
      <c r="C48" s="28">
        <f>1106928</f>
        <v>1106928</v>
      </c>
      <c r="D48" s="28">
        <f>1106928</f>
        <v>1106928</v>
      </c>
      <c r="E48" s="29"/>
      <c r="F48" s="30"/>
    </row>
    <row r="49" spans="1:6" s="1" customFormat="1" ht="12" customHeight="1" thickBot="1">
      <c r="A49" s="9" t="s">
        <v>86</v>
      </c>
      <c r="B49" s="10" t="s">
        <v>87</v>
      </c>
      <c r="C49" s="11">
        <f>SUM(C50:C54)</f>
        <v>260000</v>
      </c>
      <c r="D49" s="11">
        <f>SUM(D50:D54)</f>
        <v>260000</v>
      </c>
      <c r="E49" s="11">
        <f>SUM(E50:E54)</f>
        <v>0</v>
      </c>
      <c r="F49" s="35">
        <f>SUM(F50:F54)</f>
        <v>0</v>
      </c>
    </row>
    <row r="50" spans="1:6" s="1" customFormat="1" ht="12" customHeight="1">
      <c r="A50" s="15" t="s">
        <v>88</v>
      </c>
      <c r="B50" s="16" t="s">
        <v>89</v>
      </c>
      <c r="C50" s="33">
        <v>0</v>
      </c>
      <c r="D50" s="33">
        <v>0</v>
      </c>
      <c r="E50" s="18"/>
      <c r="F50" s="19"/>
    </row>
    <row r="51" spans="1:6" s="1" customFormat="1" ht="12" customHeight="1">
      <c r="A51" s="20" t="s">
        <v>90</v>
      </c>
      <c r="B51" s="21" t="s">
        <v>91</v>
      </c>
      <c r="C51" s="34">
        <f>260000</f>
        <v>260000</v>
      </c>
      <c r="D51" s="34">
        <f>260000</f>
        <v>260000</v>
      </c>
      <c r="E51" s="23"/>
      <c r="F51" s="24"/>
    </row>
    <row r="52" spans="1:6" s="1" customFormat="1" ht="12" customHeight="1">
      <c r="A52" s="20" t="s">
        <v>92</v>
      </c>
      <c r="B52" s="21" t="s">
        <v>93</v>
      </c>
      <c r="C52" s="34"/>
      <c r="D52" s="34"/>
      <c r="E52" s="23"/>
      <c r="F52" s="24"/>
    </row>
    <row r="53" spans="1:6" s="1" customFormat="1" ht="12" customHeight="1">
      <c r="A53" s="20" t="s">
        <v>94</v>
      </c>
      <c r="B53" s="21" t="s">
        <v>95</v>
      </c>
      <c r="C53" s="34">
        <v>0</v>
      </c>
      <c r="D53" s="34">
        <v>0</v>
      </c>
      <c r="E53" s="23"/>
      <c r="F53" s="24"/>
    </row>
    <row r="54" spans="1:6" s="1" customFormat="1" ht="12" customHeight="1" thickBot="1">
      <c r="A54" s="26" t="s">
        <v>96</v>
      </c>
      <c r="B54" s="27" t="s">
        <v>97</v>
      </c>
      <c r="C54" s="28">
        <v>0</v>
      </c>
      <c r="D54" s="28">
        <v>0</v>
      </c>
      <c r="E54" s="29"/>
      <c r="F54" s="30"/>
    </row>
    <row r="55" spans="1:6" s="1" customFormat="1" ht="12" customHeight="1" thickBot="1">
      <c r="A55" s="9" t="s">
        <v>98</v>
      </c>
      <c r="B55" s="10" t="s">
        <v>99</v>
      </c>
      <c r="C55" s="43">
        <f>SUM(C56:C58)</f>
        <v>0</v>
      </c>
      <c r="D55" s="43">
        <f>SUM(D56:D58)</f>
        <v>0</v>
      </c>
      <c r="E55" s="12">
        <f>SUM(E56:E58)</f>
        <v>0</v>
      </c>
      <c r="F55" s="13">
        <f>SUM(F56:F58)</f>
        <v>0</v>
      </c>
    </row>
    <row r="56" spans="1:6" s="1" customFormat="1" ht="12" customHeight="1">
      <c r="A56" s="15" t="s">
        <v>100</v>
      </c>
      <c r="B56" s="16" t="s">
        <v>101</v>
      </c>
      <c r="C56" s="33">
        <v>0</v>
      </c>
      <c r="D56" s="33">
        <v>0</v>
      </c>
      <c r="E56" s="18"/>
      <c r="F56" s="19"/>
    </row>
    <row r="57" spans="1:6" s="1" customFormat="1" ht="12" customHeight="1">
      <c r="A57" s="20" t="s">
        <v>102</v>
      </c>
      <c r="B57" s="21" t="s">
        <v>103</v>
      </c>
      <c r="C57" s="34"/>
      <c r="D57" s="34"/>
      <c r="E57" s="23"/>
      <c r="F57" s="24"/>
    </row>
    <row r="58" spans="1:6" s="1" customFormat="1" ht="12" customHeight="1">
      <c r="A58" s="20" t="s">
        <v>104</v>
      </c>
      <c r="B58" s="21" t="s">
        <v>105</v>
      </c>
      <c r="C58" s="34"/>
      <c r="D58" s="34"/>
      <c r="E58" s="23"/>
      <c r="F58" s="24"/>
    </row>
    <row r="59" spans="1:6" s="1" customFormat="1" ht="12" customHeight="1" thickBot="1">
      <c r="A59" s="26" t="s">
        <v>106</v>
      </c>
      <c r="B59" s="27" t="s">
        <v>107</v>
      </c>
      <c r="C59" s="28">
        <v>0</v>
      </c>
      <c r="D59" s="28">
        <v>0</v>
      </c>
      <c r="E59" s="29"/>
      <c r="F59" s="30"/>
    </row>
    <row r="60" spans="1:6" s="1" customFormat="1" ht="12" customHeight="1" thickBot="1">
      <c r="A60" s="9" t="s">
        <v>108</v>
      </c>
      <c r="B60" s="32" t="s">
        <v>109</v>
      </c>
      <c r="C60" s="43">
        <f>SUM(C61:C63)</f>
        <v>0</v>
      </c>
      <c r="D60" s="43">
        <f>SUM(D61:D63)</f>
        <v>0</v>
      </c>
      <c r="E60" s="12">
        <f>SUM(E61:E63)</f>
        <v>0</v>
      </c>
      <c r="F60" s="13">
        <f>SUM(F61:F63)</f>
        <v>0</v>
      </c>
    </row>
    <row r="61" spans="1:6" s="1" customFormat="1" ht="12" customHeight="1">
      <c r="A61" s="15" t="s">
        <v>110</v>
      </c>
      <c r="B61" s="16" t="s">
        <v>111</v>
      </c>
      <c r="C61" s="33">
        <v>0</v>
      </c>
      <c r="D61" s="33">
        <v>0</v>
      </c>
      <c r="E61" s="18"/>
      <c r="F61" s="19"/>
    </row>
    <row r="62" spans="1:6" s="1" customFormat="1" ht="12" customHeight="1">
      <c r="A62" s="20" t="s">
        <v>112</v>
      </c>
      <c r="B62" s="21" t="s">
        <v>113</v>
      </c>
      <c r="C62" s="34"/>
      <c r="D62" s="34"/>
      <c r="E62" s="23"/>
      <c r="F62" s="24"/>
    </row>
    <row r="63" spans="1:6" s="1" customFormat="1" ht="12" customHeight="1">
      <c r="A63" s="20" t="s">
        <v>114</v>
      </c>
      <c r="B63" s="21" t="s">
        <v>115</v>
      </c>
      <c r="C63" s="34"/>
      <c r="D63" s="34"/>
      <c r="E63" s="23"/>
      <c r="F63" s="24"/>
    </row>
    <row r="64" spans="1:6" s="1" customFormat="1" ht="12" customHeight="1" thickBot="1">
      <c r="A64" s="26" t="s">
        <v>116</v>
      </c>
      <c r="B64" s="27" t="s">
        <v>117</v>
      </c>
      <c r="C64" s="28">
        <v>0</v>
      </c>
      <c r="D64" s="28">
        <v>0</v>
      </c>
      <c r="E64" s="29"/>
      <c r="F64" s="30"/>
    </row>
    <row r="65" spans="1:6" s="1" customFormat="1" ht="12" customHeight="1" thickBot="1">
      <c r="A65" s="44" t="s">
        <v>118</v>
      </c>
      <c r="B65" s="10" t="s">
        <v>119</v>
      </c>
      <c r="C65" s="11">
        <f>C60+C55+C49+C37+C29+C22+C15+C8</f>
        <v>359093689</v>
      </c>
      <c r="D65" s="11">
        <f>D60+D55+D49+D37+D29+D22+D15+D8</f>
        <v>359093689</v>
      </c>
      <c r="E65" s="43">
        <f>E60+E55+E49+E37+E29+E22+E16+E8</f>
        <v>0</v>
      </c>
      <c r="F65" s="45">
        <f>F60+F55+F49+F37+F29+F22+F16+F8</f>
        <v>0</v>
      </c>
    </row>
    <row r="66" spans="1:6" s="1" customFormat="1" ht="12" customHeight="1" thickBot="1">
      <c r="A66" s="46" t="s">
        <v>120</v>
      </c>
      <c r="B66" s="32" t="s">
        <v>121</v>
      </c>
      <c r="C66" s="43">
        <v>0</v>
      </c>
      <c r="D66" s="43">
        <v>0</v>
      </c>
      <c r="E66" s="12">
        <f>SUM(E67:E69)</f>
        <v>0</v>
      </c>
      <c r="F66" s="13">
        <f>SUM(F67:F69)</f>
        <v>0</v>
      </c>
    </row>
    <row r="67" spans="1:6" s="1" customFormat="1" ht="12" customHeight="1">
      <c r="A67" s="15" t="s">
        <v>122</v>
      </c>
      <c r="B67" s="16" t="s">
        <v>123</v>
      </c>
      <c r="C67" s="33">
        <v>0</v>
      </c>
      <c r="D67" s="33">
        <v>0</v>
      </c>
      <c r="E67" s="18"/>
      <c r="F67" s="19"/>
    </row>
    <row r="68" spans="1:6" s="1" customFormat="1" ht="12" customHeight="1">
      <c r="A68" s="20" t="s">
        <v>124</v>
      </c>
      <c r="B68" s="21" t="s">
        <v>125</v>
      </c>
      <c r="C68" s="34">
        <v>0</v>
      </c>
      <c r="D68" s="34">
        <v>0</v>
      </c>
      <c r="E68" s="23"/>
      <c r="F68" s="24"/>
    </row>
    <row r="69" spans="1:6" s="1" customFormat="1" ht="12" customHeight="1" thickBot="1">
      <c r="A69" s="26" t="s">
        <v>126</v>
      </c>
      <c r="B69" s="47" t="s">
        <v>127</v>
      </c>
      <c r="C69" s="28">
        <v>0</v>
      </c>
      <c r="D69" s="28">
        <v>0</v>
      </c>
      <c r="E69" s="29"/>
      <c r="F69" s="30"/>
    </row>
    <row r="70" spans="1:6" s="1" customFormat="1" ht="12" customHeight="1" thickBot="1">
      <c r="A70" s="46" t="s">
        <v>128</v>
      </c>
      <c r="B70" s="32" t="s">
        <v>129</v>
      </c>
      <c r="C70" s="43">
        <v>0</v>
      </c>
      <c r="D70" s="43">
        <v>0</v>
      </c>
      <c r="E70" s="12">
        <f>SUM(E71:E74)</f>
        <v>0</v>
      </c>
      <c r="F70" s="13">
        <f>SUM(F71:F74)</f>
        <v>0</v>
      </c>
    </row>
    <row r="71" spans="1:6" s="1" customFormat="1" ht="12" customHeight="1">
      <c r="A71" s="15" t="s">
        <v>130</v>
      </c>
      <c r="B71" s="16" t="s">
        <v>131</v>
      </c>
      <c r="C71" s="33">
        <v>0</v>
      </c>
      <c r="D71" s="33">
        <v>0</v>
      </c>
      <c r="E71" s="18"/>
      <c r="F71" s="19"/>
    </row>
    <row r="72" spans="1:6" s="1" customFormat="1" ht="12" customHeight="1">
      <c r="A72" s="20" t="s">
        <v>132</v>
      </c>
      <c r="B72" s="21" t="s">
        <v>133</v>
      </c>
      <c r="C72" s="34">
        <v>0</v>
      </c>
      <c r="D72" s="34">
        <v>0</v>
      </c>
      <c r="E72" s="23"/>
      <c r="F72" s="24"/>
    </row>
    <row r="73" spans="1:6" s="1" customFormat="1" ht="12" customHeight="1">
      <c r="A73" s="20" t="s">
        <v>134</v>
      </c>
      <c r="B73" s="21" t="s">
        <v>135</v>
      </c>
      <c r="C73" s="34">
        <v>0</v>
      </c>
      <c r="D73" s="34">
        <v>0</v>
      </c>
      <c r="E73" s="23"/>
      <c r="F73" s="24"/>
    </row>
    <row r="74" spans="1:6" s="1" customFormat="1" ht="12" customHeight="1" thickBot="1">
      <c r="A74" s="26" t="s">
        <v>136</v>
      </c>
      <c r="B74" s="27" t="s">
        <v>137</v>
      </c>
      <c r="C74" s="28">
        <v>0</v>
      </c>
      <c r="D74" s="28">
        <v>0</v>
      </c>
      <c r="E74" s="29"/>
      <c r="F74" s="30"/>
    </row>
    <row r="75" spans="1:6" s="1" customFormat="1" ht="12" customHeight="1" thickBot="1">
      <c r="A75" s="46" t="s">
        <v>138</v>
      </c>
      <c r="B75" s="32" t="s">
        <v>139</v>
      </c>
      <c r="C75" s="11">
        <f>SUM(C76:C77)</f>
        <v>317766369</v>
      </c>
      <c r="D75" s="11">
        <f>SUM(D76:D77)</f>
        <v>317766369</v>
      </c>
      <c r="E75" s="43">
        <f>SUM(E76:E77)</f>
        <v>0</v>
      </c>
      <c r="F75" s="45">
        <f>SUM(F76:F77)</f>
        <v>0</v>
      </c>
    </row>
    <row r="76" spans="1:6" s="1" customFormat="1" ht="12" customHeight="1">
      <c r="A76" s="15" t="s">
        <v>140</v>
      </c>
      <c r="B76" s="16" t="s">
        <v>141</v>
      </c>
      <c r="C76" s="383">
        <f>317603411+129118+9688+24152</f>
        <v>317766369</v>
      </c>
      <c r="D76" s="383">
        <f>317603411+129118+9688+24152</f>
        <v>317766369</v>
      </c>
      <c r="E76" s="18"/>
      <c r="F76" s="19"/>
    </row>
    <row r="77" spans="1:6" s="1" customFormat="1" ht="12" customHeight="1" thickBot="1">
      <c r="A77" s="26" t="s">
        <v>142</v>
      </c>
      <c r="B77" s="27" t="s">
        <v>143</v>
      </c>
      <c r="C77" s="28">
        <v>0</v>
      </c>
      <c r="D77" s="28">
        <v>0</v>
      </c>
      <c r="E77" s="29"/>
      <c r="F77" s="30"/>
    </row>
    <row r="78" spans="1:6" s="1" customFormat="1" ht="12" customHeight="1" thickBot="1">
      <c r="A78" s="46" t="s">
        <v>144</v>
      </c>
      <c r="B78" s="32" t="s">
        <v>145</v>
      </c>
      <c r="C78" s="43">
        <v>0</v>
      </c>
      <c r="D78" s="43">
        <v>0</v>
      </c>
      <c r="E78" s="12">
        <f>SUM(E79:E81)</f>
        <v>0</v>
      </c>
      <c r="F78" s="13">
        <f>SUM(F79:F81)</f>
        <v>0</v>
      </c>
    </row>
    <row r="79" spans="1:6" s="1" customFormat="1" ht="12" customHeight="1">
      <c r="A79" s="15" t="s">
        <v>146</v>
      </c>
      <c r="B79" s="16" t="s">
        <v>147</v>
      </c>
      <c r="C79" s="33">
        <v>0</v>
      </c>
      <c r="D79" s="33">
        <v>0</v>
      </c>
      <c r="E79" s="18"/>
      <c r="F79" s="19"/>
    </row>
    <row r="80" spans="1:6" s="1" customFormat="1" ht="12" customHeight="1">
      <c r="A80" s="20" t="s">
        <v>148</v>
      </c>
      <c r="B80" s="21" t="s">
        <v>149</v>
      </c>
      <c r="C80" s="34">
        <v>0</v>
      </c>
      <c r="D80" s="34">
        <v>0</v>
      </c>
      <c r="E80" s="23"/>
      <c r="F80" s="24"/>
    </row>
    <row r="81" spans="1:6" s="1" customFormat="1" ht="12" customHeight="1" thickBot="1">
      <c r="A81" s="26" t="s">
        <v>150</v>
      </c>
      <c r="B81" s="27" t="s">
        <v>151</v>
      </c>
      <c r="C81" s="28">
        <v>0</v>
      </c>
      <c r="D81" s="28">
        <v>0</v>
      </c>
      <c r="E81" s="29"/>
      <c r="F81" s="30"/>
    </row>
    <row r="82" spans="1:6" s="1" customFormat="1" ht="12" customHeight="1" thickBot="1">
      <c r="A82" s="46" t="s">
        <v>152</v>
      </c>
      <c r="B82" s="32" t="s">
        <v>153</v>
      </c>
      <c r="C82" s="43">
        <v>0</v>
      </c>
      <c r="D82" s="43">
        <v>0</v>
      </c>
      <c r="E82" s="12">
        <f>SUM(E83:E86)</f>
        <v>0</v>
      </c>
      <c r="F82" s="13">
        <f>SUM(F83:F86)</f>
        <v>0</v>
      </c>
    </row>
    <row r="83" spans="1:6" s="1" customFormat="1" ht="12" customHeight="1">
      <c r="A83" s="275" t="s">
        <v>427</v>
      </c>
      <c r="B83" s="16" t="s">
        <v>155</v>
      </c>
      <c r="C83" s="33">
        <v>0</v>
      </c>
      <c r="D83" s="33">
        <v>0</v>
      </c>
      <c r="E83" s="18"/>
      <c r="F83" s="19"/>
    </row>
    <row r="84" spans="1:6" s="1" customFormat="1" ht="12" customHeight="1">
      <c r="A84" s="276" t="s">
        <v>428</v>
      </c>
      <c r="B84" s="21" t="s">
        <v>157</v>
      </c>
      <c r="C84" s="34">
        <v>0</v>
      </c>
      <c r="D84" s="34">
        <v>0</v>
      </c>
      <c r="E84" s="23"/>
      <c r="F84" s="24"/>
    </row>
    <row r="85" spans="1:6" s="1" customFormat="1" ht="12" customHeight="1">
      <c r="A85" s="276" t="s">
        <v>429</v>
      </c>
      <c r="B85" s="21" t="s">
        <v>159</v>
      </c>
      <c r="C85" s="34">
        <v>0</v>
      </c>
      <c r="D85" s="34">
        <v>0</v>
      </c>
      <c r="E85" s="23"/>
      <c r="F85" s="24"/>
    </row>
    <row r="86" spans="1:6" s="1" customFormat="1" ht="12" customHeight="1" thickBot="1">
      <c r="A86" s="277" t="s">
        <v>430</v>
      </c>
      <c r="B86" s="27" t="s">
        <v>161</v>
      </c>
      <c r="C86" s="28">
        <v>0</v>
      </c>
      <c r="D86" s="28">
        <v>0</v>
      </c>
      <c r="E86" s="29"/>
      <c r="F86" s="30"/>
    </row>
    <row r="87" spans="1:6" s="1" customFormat="1" ht="12" customHeight="1" thickBot="1">
      <c r="A87" s="46" t="s">
        <v>162</v>
      </c>
      <c r="B87" s="32" t="s">
        <v>163</v>
      </c>
      <c r="C87" s="43">
        <v>0</v>
      </c>
      <c r="D87" s="43">
        <v>0</v>
      </c>
      <c r="E87" s="48"/>
      <c r="F87" s="49"/>
    </row>
    <row r="88" spans="1:6" s="1" customFormat="1" ht="13.5" customHeight="1" thickBot="1">
      <c r="A88" s="46" t="s">
        <v>164</v>
      </c>
      <c r="B88" s="32" t="s">
        <v>165</v>
      </c>
      <c r="C88" s="43">
        <v>0</v>
      </c>
      <c r="D88" s="43">
        <v>0</v>
      </c>
      <c r="E88" s="48"/>
      <c r="F88" s="49"/>
    </row>
    <row r="89" spans="1:6" s="1" customFormat="1" ht="15.75" customHeight="1" thickBot="1">
      <c r="A89" s="46" t="s">
        <v>166</v>
      </c>
      <c r="B89" s="52" t="s">
        <v>167</v>
      </c>
      <c r="C89" s="11">
        <f>C66+C70+C75+C78+C82+C87</f>
        <v>317766369</v>
      </c>
      <c r="D89" s="11">
        <f>D66+D70+D75+D78+D82+D87</f>
        <v>317766369</v>
      </c>
      <c r="E89" s="43">
        <f>E66+E70+E75+E78+E82+E87</f>
        <v>0</v>
      </c>
      <c r="F89" s="45">
        <f>F66+F70+F75+F78+F82+F87</f>
        <v>0</v>
      </c>
    </row>
    <row r="90" spans="1:6" s="1" customFormat="1" ht="32.25" customHeight="1" thickBot="1">
      <c r="A90" s="46" t="s">
        <v>168</v>
      </c>
      <c r="B90" s="52" t="s">
        <v>169</v>
      </c>
      <c r="C90" s="11">
        <f>C89+C65</f>
        <v>676860058</v>
      </c>
      <c r="D90" s="11">
        <f>D89+D65</f>
        <v>676860058</v>
      </c>
      <c r="E90" s="11">
        <f>E89+E65</f>
        <v>0</v>
      </c>
      <c r="F90" s="35">
        <f>F89+F65</f>
        <v>0</v>
      </c>
    </row>
    <row r="93" ht="15.75">
      <c r="B93" s="426"/>
    </row>
  </sheetData>
  <sheetProtection selectLockedCells="1" selectUnlockedCells="1"/>
  <mergeCells count="7">
    <mergeCell ref="B1:F1"/>
    <mergeCell ref="A3:F3"/>
    <mergeCell ref="A4:F4"/>
    <mergeCell ref="A6:A7"/>
    <mergeCell ref="B6:B7"/>
    <mergeCell ref="C6:C7"/>
    <mergeCell ref="D6:F6"/>
  </mergeCells>
  <printOptions horizontalCentered="1"/>
  <pageMargins left="0.7875" right="0.7875" top="1.417361111111111" bottom="0.8659722222222223" header="0.5118055555555555" footer="0.5118055555555555"/>
  <pageSetup fitToHeight="1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22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14.875" style="158" customWidth="1"/>
    <col min="2" max="2" width="62.875" style="97" customWidth="1"/>
    <col min="3" max="3" width="20.625" style="97" customWidth="1"/>
    <col min="4" max="4" width="15.875" style="97" customWidth="1"/>
    <col min="5" max="5" width="14.875" style="97" customWidth="1"/>
    <col min="6" max="6" width="17.00390625" style="97" customWidth="1"/>
    <col min="7" max="16384" width="9.375" style="206" customWidth="1"/>
  </cols>
  <sheetData>
    <row r="1" spans="1:6" s="208" customFormat="1" ht="21" customHeight="1">
      <c r="A1" s="162"/>
      <c r="B1" s="163"/>
      <c r="C1" s="163"/>
      <c r="E1" s="163"/>
      <c r="F1" s="230" t="s">
        <v>499</v>
      </c>
    </row>
    <row r="2" spans="1:6" s="209" customFormat="1" ht="61.5" customHeight="1">
      <c r="A2" s="166" t="s">
        <v>398</v>
      </c>
      <c r="B2" s="636" t="s">
        <v>441</v>
      </c>
      <c r="C2" s="636"/>
      <c r="D2" s="636"/>
      <c r="E2" s="636"/>
      <c r="F2" s="636"/>
    </row>
    <row r="3" spans="1:6" s="209" customFormat="1" ht="32.25" customHeight="1">
      <c r="A3" s="210" t="s">
        <v>372</v>
      </c>
      <c r="B3" s="636" t="s">
        <v>385</v>
      </c>
      <c r="C3" s="636"/>
      <c r="D3" s="636"/>
      <c r="E3" s="636"/>
      <c r="F3" s="636"/>
    </row>
    <row r="4" spans="1:6" ht="13.5">
      <c r="A4" s="169"/>
      <c r="B4" s="169"/>
      <c r="F4" s="171" t="s">
        <v>433</v>
      </c>
    </row>
    <row r="5" spans="1:6" s="211" customFormat="1" ht="20.25" customHeight="1">
      <c r="A5" s="634" t="s">
        <v>374</v>
      </c>
      <c r="B5" s="172" t="s">
        <v>375</v>
      </c>
      <c r="C5" s="635" t="s">
        <v>474</v>
      </c>
      <c r="D5" s="603" t="s">
        <v>475</v>
      </c>
      <c r="E5" s="603"/>
      <c r="F5" s="603"/>
    </row>
    <row r="6" spans="1:6" s="215" customFormat="1" ht="33" customHeight="1">
      <c r="A6" s="634"/>
      <c r="B6" s="173" t="s">
        <v>264</v>
      </c>
      <c r="C6" s="635"/>
      <c r="D6" s="6" t="s">
        <v>2</v>
      </c>
      <c r="E6" s="7" t="s">
        <v>3</v>
      </c>
      <c r="F6" s="8" t="s">
        <v>4</v>
      </c>
    </row>
    <row r="7" spans="1:6" s="215" customFormat="1" ht="13.5" customHeight="1">
      <c r="A7" s="301" t="s">
        <v>5</v>
      </c>
      <c r="B7" s="286" t="s">
        <v>416</v>
      </c>
      <c r="C7" s="302">
        <f>SUM(C8:C12)</f>
        <v>42156383</v>
      </c>
      <c r="D7" s="302">
        <f>SUM(D8:D12)</f>
        <v>42156383</v>
      </c>
      <c r="E7" s="299">
        <f>SUM(E8:E12)</f>
        <v>0</v>
      </c>
      <c r="F7" s="300">
        <f>SUM(F8:F12)</f>
        <v>0</v>
      </c>
    </row>
    <row r="8" spans="1:6" s="215" customFormat="1" ht="12" customHeight="1">
      <c r="A8" s="216" t="s">
        <v>7</v>
      </c>
      <c r="B8" s="65" t="s">
        <v>172</v>
      </c>
      <c r="C8" s="386">
        <v>31038363</v>
      </c>
      <c r="D8" s="386">
        <v>31038363</v>
      </c>
      <c r="E8" s="217"/>
      <c r="F8" s="218"/>
    </row>
    <row r="9" spans="1:6" s="215" customFormat="1" ht="18.75" customHeight="1">
      <c r="A9" s="219" t="s">
        <v>9</v>
      </c>
      <c r="B9" s="69" t="s">
        <v>173</v>
      </c>
      <c r="C9" s="375">
        <v>6554417</v>
      </c>
      <c r="D9" s="375">
        <v>6554417</v>
      </c>
      <c r="E9" s="220"/>
      <c r="F9" s="221"/>
    </row>
    <row r="10" spans="1:6" s="215" customFormat="1" ht="12" customHeight="1">
      <c r="A10" s="219" t="s">
        <v>11</v>
      </c>
      <c r="B10" s="69" t="s">
        <v>174</v>
      </c>
      <c r="C10" s="375">
        <v>4563603</v>
      </c>
      <c r="D10" s="375">
        <v>4563603</v>
      </c>
      <c r="E10" s="220"/>
      <c r="F10" s="221"/>
    </row>
    <row r="11" spans="1:6" s="215" customFormat="1" ht="12" customHeight="1">
      <c r="A11" s="219" t="s">
        <v>13</v>
      </c>
      <c r="B11" s="69" t="s">
        <v>175</v>
      </c>
      <c r="C11" s="40"/>
      <c r="D11" s="40"/>
      <c r="E11" s="220"/>
      <c r="F11" s="221"/>
    </row>
    <row r="12" spans="1:6" s="215" customFormat="1" ht="12" customHeight="1">
      <c r="A12" s="225" t="s">
        <v>15</v>
      </c>
      <c r="B12" s="85" t="s">
        <v>177</v>
      </c>
      <c r="C12" s="42"/>
      <c r="D12" s="42"/>
      <c r="E12" s="226"/>
      <c r="F12" s="224"/>
    </row>
    <row r="13" spans="1:6" s="215" customFormat="1" ht="16.5" customHeight="1">
      <c r="A13" s="301" t="s">
        <v>19</v>
      </c>
      <c r="B13" s="286" t="s">
        <v>417</v>
      </c>
      <c r="C13" s="302">
        <f>SUM(C14:C16)</f>
        <v>190246</v>
      </c>
      <c r="D13" s="302">
        <f>SUM(D14:D16)</f>
        <v>190246</v>
      </c>
      <c r="E13" s="299">
        <f>SUM(E14:E16)</f>
        <v>0</v>
      </c>
      <c r="F13" s="300">
        <f>SUM(F14:F16)</f>
        <v>0</v>
      </c>
    </row>
    <row r="14" spans="1:6" s="223" customFormat="1" ht="12" customHeight="1">
      <c r="A14" s="216" t="s">
        <v>21</v>
      </c>
      <c r="B14" s="65" t="s">
        <v>208</v>
      </c>
      <c r="C14" s="39">
        <v>190246</v>
      </c>
      <c r="D14" s="39">
        <v>190246</v>
      </c>
      <c r="E14" s="217"/>
      <c r="F14" s="218"/>
    </row>
    <row r="15" spans="1:6" s="223" customFormat="1" ht="12" customHeight="1">
      <c r="A15" s="219" t="s">
        <v>23</v>
      </c>
      <c r="B15" s="69" t="s">
        <v>210</v>
      </c>
      <c r="C15" s="40"/>
      <c r="D15" s="40"/>
      <c r="E15" s="220"/>
      <c r="F15" s="221"/>
    </row>
    <row r="16" spans="1:6" s="223" customFormat="1" ht="12" customHeight="1">
      <c r="A16" s="219" t="s">
        <v>25</v>
      </c>
      <c r="B16" s="69" t="s">
        <v>418</v>
      </c>
      <c r="C16" s="40"/>
      <c r="D16" s="40"/>
      <c r="E16" s="220"/>
      <c r="F16" s="221"/>
    </row>
    <row r="17" spans="1:6" s="215" customFormat="1" ht="26.25" thickBot="1">
      <c r="A17" s="225" t="s">
        <v>27</v>
      </c>
      <c r="B17" s="85" t="s">
        <v>419</v>
      </c>
      <c r="C17" s="42"/>
      <c r="D17" s="42"/>
      <c r="E17" s="226"/>
      <c r="F17" s="224"/>
    </row>
    <row r="18" spans="1:6" s="223" customFormat="1" ht="15.75" customHeight="1" thickBot="1">
      <c r="A18" s="292" t="s">
        <v>33</v>
      </c>
      <c r="B18" s="295" t="s">
        <v>420</v>
      </c>
      <c r="C18" s="303"/>
      <c r="D18" s="303"/>
      <c r="E18" s="304"/>
      <c r="F18" s="305"/>
    </row>
    <row r="19" spans="1:6" s="223" customFormat="1" ht="18.75" customHeight="1" thickBot="1">
      <c r="A19" s="301" t="s">
        <v>227</v>
      </c>
      <c r="B19" s="306" t="s">
        <v>421</v>
      </c>
      <c r="C19" s="302">
        <f>+C7+C13+C18</f>
        <v>42346629</v>
      </c>
      <c r="D19" s="302">
        <f>+D7+D13+D18</f>
        <v>42346629</v>
      </c>
      <c r="E19" s="299">
        <f>+E7+E13+E18</f>
        <v>0</v>
      </c>
      <c r="F19" s="300">
        <f>+F7+F13+F18</f>
        <v>0</v>
      </c>
    </row>
    <row r="20" spans="1:6" s="223" customFormat="1" ht="12" customHeight="1">
      <c r="A20" s="158"/>
      <c r="B20" s="97"/>
      <c r="C20" s="97"/>
      <c r="D20" s="97"/>
      <c r="E20" s="159"/>
      <c r="F20" s="159"/>
    </row>
    <row r="21" spans="1:6" s="223" customFormat="1" ht="12" customHeight="1">
      <c r="A21" s="201" t="s">
        <v>396</v>
      </c>
      <c r="B21" s="231"/>
      <c r="C21" s="100">
        <v>7</v>
      </c>
      <c r="D21" s="100"/>
      <c r="E21" s="204"/>
      <c r="F21" s="205"/>
    </row>
    <row r="22" spans="1:6" s="223" customFormat="1" ht="12" customHeight="1">
      <c r="A22" s="201" t="s">
        <v>397</v>
      </c>
      <c r="B22" s="231"/>
      <c r="C22" s="100"/>
      <c r="D22" s="100"/>
      <c r="E22" s="204"/>
      <c r="F22" s="205"/>
    </row>
    <row r="39" ht="15" customHeight="1"/>
    <row r="40" ht="15" customHeight="1"/>
    <row r="42" ht="16.5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5" customHeight="1"/>
    <row r="56" ht="15" customHeight="1"/>
    <row r="57" ht="14.25" customHeight="1"/>
  </sheetData>
  <sheetProtection selectLockedCells="1" selectUnlockedCells="1"/>
  <mergeCells count="5">
    <mergeCell ref="B2:F2"/>
    <mergeCell ref="B3:F3"/>
    <mergeCell ref="A5:A6"/>
    <mergeCell ref="C5:C6"/>
    <mergeCell ref="D5:F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22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14.625" style="240" customWidth="1"/>
    <col min="2" max="2" width="66.125" style="98" customWidth="1"/>
    <col min="3" max="3" width="14.375" style="98" customWidth="1"/>
    <col min="4" max="4" width="14.00390625" style="98" customWidth="1"/>
    <col min="5" max="5" width="15.625" style="98" customWidth="1"/>
    <col min="6" max="6" width="16.375" style="98" customWidth="1"/>
    <col min="7" max="16384" width="9.375" style="206" customWidth="1"/>
  </cols>
  <sheetData>
    <row r="1" spans="1:6" s="208" customFormat="1" ht="21" customHeight="1">
      <c r="A1" s="241"/>
      <c r="B1" s="242"/>
      <c r="C1" s="163"/>
      <c r="D1" s="242"/>
      <c r="E1" s="242"/>
      <c r="F1" s="207" t="s">
        <v>500</v>
      </c>
    </row>
    <row r="2" spans="1:6" s="209" customFormat="1" ht="48" customHeight="1">
      <c r="A2" s="243" t="s">
        <v>398</v>
      </c>
      <c r="B2" s="637" t="s">
        <v>442</v>
      </c>
      <c r="C2" s="637"/>
      <c r="D2" s="637"/>
      <c r="E2" s="637"/>
      <c r="F2" s="637"/>
    </row>
    <row r="3" spans="1:6" s="209" customFormat="1" ht="32.25" customHeight="1">
      <c r="A3" s="244" t="s">
        <v>372</v>
      </c>
      <c r="B3" s="637" t="s">
        <v>385</v>
      </c>
      <c r="C3" s="637"/>
      <c r="D3" s="637"/>
      <c r="E3" s="637"/>
      <c r="F3" s="637"/>
    </row>
    <row r="4" spans="1:6" s="169" customFormat="1" ht="15.75" customHeight="1">
      <c r="A4" s="245"/>
      <c r="B4" s="245"/>
      <c r="D4" s="245"/>
      <c r="E4" s="245"/>
      <c r="F4" s="246" t="s">
        <v>432</v>
      </c>
    </row>
    <row r="5" spans="1:6" ht="16.5" customHeight="1">
      <c r="A5" s="638" t="s">
        <v>374</v>
      </c>
      <c r="B5" s="247" t="s">
        <v>375</v>
      </c>
      <c r="C5" s="639" t="s">
        <v>474</v>
      </c>
      <c r="D5" s="640" t="s">
        <v>475</v>
      </c>
      <c r="E5" s="640"/>
      <c r="F5" s="640"/>
    </row>
    <row r="6" spans="1:6" s="211" customFormat="1" ht="37.5" customHeight="1">
      <c r="A6" s="638"/>
      <c r="B6" s="248" t="s">
        <v>264</v>
      </c>
      <c r="C6" s="639"/>
      <c r="D6" s="249" t="s">
        <v>2</v>
      </c>
      <c r="E6" s="250" t="s">
        <v>3</v>
      </c>
      <c r="F6" s="251" t="s">
        <v>4</v>
      </c>
    </row>
    <row r="7" spans="1:6" s="252" customFormat="1" ht="17.25" customHeight="1">
      <c r="A7" s="307" t="s">
        <v>5</v>
      </c>
      <c r="B7" s="308" t="s">
        <v>416</v>
      </c>
      <c r="C7" s="309">
        <f>SUM(C8:C12)</f>
        <v>56746990</v>
      </c>
      <c r="D7" s="309">
        <f>SUM(D8:D12)</f>
        <v>56746990</v>
      </c>
      <c r="E7" s="310">
        <f>SUM(E8:E12)</f>
        <v>0</v>
      </c>
      <c r="F7" s="311">
        <f>SUM(F8:F12)</f>
        <v>0</v>
      </c>
    </row>
    <row r="8" spans="1:6" ht="15" customHeight="1">
      <c r="A8" s="253" t="s">
        <v>7</v>
      </c>
      <c r="B8" s="254" t="s">
        <v>172</v>
      </c>
      <c r="C8" s="386">
        <v>36682634</v>
      </c>
      <c r="D8" s="386">
        <v>36682634</v>
      </c>
      <c r="E8" s="255"/>
      <c r="F8" s="256"/>
    </row>
    <row r="9" spans="1:6" ht="12.75" customHeight="1">
      <c r="A9" s="257" t="s">
        <v>9</v>
      </c>
      <c r="B9" s="258" t="s">
        <v>173</v>
      </c>
      <c r="C9" s="375">
        <v>7024689</v>
      </c>
      <c r="D9" s="375">
        <v>7024689</v>
      </c>
      <c r="E9" s="259"/>
      <c r="F9" s="260"/>
    </row>
    <row r="10" spans="1:6" ht="12.75" customHeight="1">
      <c r="A10" s="257" t="s">
        <v>11</v>
      </c>
      <c r="B10" s="258" t="s">
        <v>174</v>
      </c>
      <c r="C10" s="375">
        <v>13039667</v>
      </c>
      <c r="D10" s="375">
        <v>13039667</v>
      </c>
      <c r="E10" s="259"/>
      <c r="F10" s="260"/>
    </row>
    <row r="11" spans="1:6" ht="12" customHeight="1">
      <c r="A11" s="257" t="s">
        <v>13</v>
      </c>
      <c r="B11" s="258" t="s">
        <v>175</v>
      </c>
      <c r="C11" s="73"/>
      <c r="D11" s="73"/>
      <c r="E11" s="259"/>
      <c r="F11" s="260"/>
    </row>
    <row r="12" spans="1:6" ht="12" customHeight="1">
      <c r="A12" s="261" t="s">
        <v>15</v>
      </c>
      <c r="B12" s="262" t="s">
        <v>177</v>
      </c>
      <c r="C12" s="78"/>
      <c r="D12" s="78"/>
      <c r="E12" s="263"/>
      <c r="F12" s="264"/>
    </row>
    <row r="13" spans="1:6" ht="14.25" customHeight="1">
      <c r="A13" s="307" t="s">
        <v>19</v>
      </c>
      <c r="B13" s="308" t="s">
        <v>417</v>
      </c>
      <c r="C13" s="309">
        <f>SUM(C14:C16)</f>
        <v>500299</v>
      </c>
      <c r="D13" s="309">
        <f>SUM(D14:D16)</f>
        <v>500299</v>
      </c>
      <c r="E13" s="310">
        <f>SUM(E14:E16)</f>
        <v>0</v>
      </c>
      <c r="F13" s="311">
        <f>SUM(F14:F16)</f>
        <v>0</v>
      </c>
    </row>
    <row r="14" spans="1:6" s="252" customFormat="1" ht="12" customHeight="1">
      <c r="A14" s="253" t="s">
        <v>21</v>
      </c>
      <c r="B14" s="254" t="s">
        <v>208</v>
      </c>
      <c r="C14" s="324">
        <v>500299</v>
      </c>
      <c r="D14" s="324">
        <v>500299</v>
      </c>
      <c r="E14" s="255"/>
      <c r="F14" s="256"/>
    </row>
    <row r="15" spans="1:6" ht="12" customHeight="1">
      <c r="A15" s="257" t="s">
        <v>23</v>
      </c>
      <c r="B15" s="258" t="s">
        <v>210</v>
      </c>
      <c r="C15" s="324"/>
      <c r="D15" s="324"/>
      <c r="E15" s="259"/>
      <c r="F15" s="260"/>
    </row>
    <row r="16" spans="1:6" ht="12" customHeight="1">
      <c r="A16" s="257" t="s">
        <v>25</v>
      </c>
      <c r="B16" s="258" t="s">
        <v>418</v>
      </c>
      <c r="C16" s="73"/>
      <c r="D16" s="73"/>
      <c r="E16" s="259"/>
      <c r="F16" s="260"/>
    </row>
    <row r="17" spans="1:6" ht="12" customHeight="1" thickBot="1">
      <c r="A17" s="261" t="s">
        <v>27</v>
      </c>
      <c r="B17" s="262" t="s">
        <v>419</v>
      </c>
      <c r="C17" s="78"/>
      <c r="D17" s="78"/>
      <c r="E17" s="263"/>
      <c r="F17" s="264"/>
    </row>
    <row r="18" spans="1:6" ht="15" customHeight="1" thickBot="1">
      <c r="A18" s="293" t="s">
        <v>33</v>
      </c>
      <c r="B18" s="312" t="s">
        <v>420</v>
      </c>
      <c r="C18" s="313"/>
      <c r="D18" s="313"/>
      <c r="E18" s="314"/>
      <c r="F18" s="315"/>
    </row>
    <row r="19" spans="1:6" ht="13.5" thickBot="1">
      <c r="A19" s="307" t="s">
        <v>227</v>
      </c>
      <c r="B19" s="316" t="s">
        <v>421</v>
      </c>
      <c r="C19" s="309">
        <f>+C7+C13+C18</f>
        <v>57247289</v>
      </c>
      <c r="D19" s="309">
        <f>+D7+D13+D18</f>
        <v>57247289</v>
      </c>
      <c r="E19" s="310">
        <f>+E7+E13+E18</f>
        <v>0</v>
      </c>
      <c r="F19" s="311">
        <f>+F7+F13+F18</f>
        <v>0</v>
      </c>
    </row>
    <row r="20" spans="5:6" ht="15" customHeight="1">
      <c r="E20" s="265"/>
      <c r="F20" s="265"/>
    </row>
    <row r="21" spans="1:6" ht="14.25" customHeight="1">
      <c r="A21" s="266" t="s">
        <v>396</v>
      </c>
      <c r="B21" s="267"/>
      <c r="C21" s="101">
        <v>11</v>
      </c>
      <c r="D21" s="268"/>
      <c r="E21" s="269"/>
      <c r="F21" s="270"/>
    </row>
    <row r="22" spans="1:6" ht="12.75">
      <c r="A22" s="266" t="s">
        <v>397</v>
      </c>
      <c r="B22" s="267"/>
      <c r="C22" s="101"/>
      <c r="D22" s="268"/>
      <c r="E22" s="269"/>
      <c r="F22" s="270"/>
    </row>
  </sheetData>
  <sheetProtection selectLockedCells="1" selectUnlockedCells="1"/>
  <mergeCells count="5">
    <mergeCell ref="B2:F2"/>
    <mergeCell ref="B3:F3"/>
    <mergeCell ref="A5:A6"/>
    <mergeCell ref="C5:C6"/>
    <mergeCell ref="D5:F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40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14.625" style="158" customWidth="1"/>
    <col min="2" max="2" width="64.375" style="97" customWidth="1"/>
    <col min="3" max="3" width="17.875" style="97" customWidth="1"/>
    <col min="4" max="4" width="13.875" style="97" customWidth="1"/>
    <col min="5" max="5" width="12.875" style="97" customWidth="1"/>
    <col min="6" max="6" width="15.375" style="97" customWidth="1"/>
    <col min="7" max="7" width="9.375" style="206" customWidth="1"/>
    <col min="8" max="8" width="11.50390625" style="206" customWidth="1"/>
    <col min="9" max="16384" width="9.375" style="206" customWidth="1"/>
  </cols>
  <sheetData>
    <row r="1" spans="1:6" s="208" customFormat="1" ht="21" customHeight="1" thickBot="1">
      <c r="A1" s="162"/>
      <c r="B1" s="163"/>
      <c r="C1" s="232"/>
      <c r="D1" s="163"/>
      <c r="E1" s="163"/>
      <c r="F1" s="207" t="s">
        <v>501</v>
      </c>
    </row>
    <row r="2" spans="1:6" s="209" customFormat="1" ht="47.25" customHeight="1">
      <c r="A2" s="166" t="s">
        <v>398</v>
      </c>
      <c r="B2" s="636" t="s">
        <v>444</v>
      </c>
      <c r="C2" s="636"/>
      <c r="D2" s="636"/>
      <c r="E2" s="636"/>
      <c r="F2" s="636"/>
    </row>
    <row r="3" spans="1:6" s="209" customFormat="1" ht="32.25" customHeight="1" thickBot="1">
      <c r="A3" s="210" t="s">
        <v>372</v>
      </c>
      <c r="B3" s="636" t="s">
        <v>422</v>
      </c>
      <c r="C3" s="636"/>
      <c r="D3" s="636"/>
      <c r="E3" s="636"/>
      <c r="F3" s="636"/>
    </row>
    <row r="4" s="169" customFormat="1" ht="15.75" customHeight="1" thickBot="1">
      <c r="F4" s="171" t="s">
        <v>432</v>
      </c>
    </row>
    <row r="5" spans="1:6" ht="16.5" customHeight="1" thickBot="1">
      <c r="A5" s="634" t="s">
        <v>374</v>
      </c>
      <c r="B5" s="172" t="s">
        <v>375</v>
      </c>
      <c r="C5" s="635" t="s">
        <v>474</v>
      </c>
      <c r="D5" s="603" t="s">
        <v>475</v>
      </c>
      <c r="E5" s="603"/>
      <c r="F5" s="603"/>
    </row>
    <row r="6" spans="1:6" s="211" customFormat="1" ht="30" customHeight="1" thickBot="1">
      <c r="A6" s="634"/>
      <c r="B6" s="173" t="s">
        <v>263</v>
      </c>
      <c r="C6" s="635"/>
      <c r="D6" s="6" t="s">
        <v>2</v>
      </c>
      <c r="E6" s="7" t="s">
        <v>3</v>
      </c>
      <c r="F6" s="8" t="s">
        <v>4</v>
      </c>
    </row>
    <row r="7" spans="1:6" s="215" customFormat="1" ht="14.25" customHeight="1" thickBot="1">
      <c r="A7" s="212" t="s">
        <v>5</v>
      </c>
      <c r="B7" s="213" t="s">
        <v>399</v>
      </c>
      <c r="C7" s="233">
        <f>SUM(C8:C18)</f>
        <v>7116501</v>
      </c>
      <c r="D7" s="233">
        <f>SUM(D8:D18)</f>
        <v>7116501</v>
      </c>
      <c r="E7" s="214">
        <f>SUM(E8:E18)</f>
        <v>0</v>
      </c>
      <c r="F7" s="136">
        <f>SUM(F8:F18)</f>
        <v>0</v>
      </c>
    </row>
    <row r="8" spans="1:6" s="215" customFormat="1" ht="12" customHeight="1">
      <c r="A8" s="216" t="s">
        <v>7</v>
      </c>
      <c r="B8" s="65" t="s">
        <v>65</v>
      </c>
      <c r="C8" s="234"/>
      <c r="D8" s="234"/>
      <c r="E8" s="217"/>
      <c r="F8" s="218"/>
    </row>
    <row r="9" spans="1:6" s="215" customFormat="1" ht="12" customHeight="1">
      <c r="A9" s="219" t="s">
        <v>9</v>
      </c>
      <c r="B9" s="69" t="s">
        <v>67</v>
      </c>
      <c r="C9" s="41"/>
      <c r="D9" s="41"/>
      <c r="E9" s="220"/>
      <c r="F9" s="221"/>
    </row>
    <row r="10" spans="1:6" s="215" customFormat="1" ht="12" customHeight="1">
      <c r="A10" s="219" t="s">
        <v>11</v>
      </c>
      <c r="B10" s="69" t="s">
        <v>69</v>
      </c>
      <c r="C10" s="41"/>
      <c r="D10" s="41"/>
      <c r="E10" s="220"/>
      <c r="F10" s="221"/>
    </row>
    <row r="11" spans="1:6" s="215" customFormat="1" ht="12" customHeight="1">
      <c r="A11" s="219" t="s">
        <v>13</v>
      </c>
      <c r="B11" s="69" t="s">
        <v>71</v>
      </c>
      <c r="C11" s="41"/>
      <c r="D11" s="41"/>
      <c r="E11" s="220"/>
      <c r="F11" s="221"/>
    </row>
    <row r="12" spans="1:6" s="215" customFormat="1" ht="12" customHeight="1">
      <c r="A12" s="219" t="s">
        <v>15</v>
      </c>
      <c r="B12" s="69" t="s">
        <v>73</v>
      </c>
      <c r="C12" s="325">
        <v>5629000</v>
      </c>
      <c r="D12" s="325">
        <v>5629000</v>
      </c>
      <c r="E12" s="220"/>
      <c r="F12" s="221"/>
    </row>
    <row r="13" spans="1:6" s="215" customFormat="1" ht="12.75" customHeight="1">
      <c r="A13" s="219" t="s">
        <v>17</v>
      </c>
      <c r="B13" s="69" t="s">
        <v>400</v>
      </c>
      <c r="C13" s="325">
        <v>1250000</v>
      </c>
      <c r="D13" s="325">
        <v>1250000</v>
      </c>
      <c r="E13" s="220"/>
      <c r="F13" s="221"/>
    </row>
    <row r="14" spans="1:6" s="215" customFormat="1" ht="15" customHeight="1">
      <c r="A14" s="219" t="s">
        <v>179</v>
      </c>
      <c r="B14" s="92" t="s">
        <v>401</v>
      </c>
      <c r="C14" s="325">
        <v>237501</v>
      </c>
      <c r="D14" s="325">
        <v>237501</v>
      </c>
      <c r="E14" s="220"/>
      <c r="F14" s="221"/>
    </row>
    <row r="15" spans="1:6" s="215" customFormat="1" ht="12" customHeight="1">
      <c r="A15" s="219" t="s">
        <v>181</v>
      </c>
      <c r="B15" s="69" t="s">
        <v>402</v>
      </c>
      <c r="C15" s="235"/>
      <c r="D15" s="235"/>
      <c r="E15" s="220"/>
      <c r="F15" s="222"/>
    </row>
    <row r="16" spans="1:6" s="223" customFormat="1" ht="12" customHeight="1">
      <c r="A16" s="219" t="s">
        <v>183</v>
      </c>
      <c r="B16" s="69" t="s">
        <v>81</v>
      </c>
      <c r="C16" s="41"/>
      <c r="D16" s="41"/>
      <c r="E16" s="220"/>
      <c r="F16" s="221"/>
    </row>
    <row r="17" spans="1:6" s="223" customFormat="1" ht="12" customHeight="1">
      <c r="A17" s="219" t="s">
        <v>185</v>
      </c>
      <c r="B17" s="69" t="s">
        <v>83</v>
      </c>
      <c r="C17" s="236"/>
      <c r="D17" s="236"/>
      <c r="E17" s="220"/>
      <c r="F17" s="224"/>
    </row>
    <row r="18" spans="1:6" s="223" customFormat="1" ht="12" customHeight="1" thickBot="1">
      <c r="A18" s="225" t="s">
        <v>187</v>
      </c>
      <c r="B18" s="92" t="s">
        <v>85</v>
      </c>
      <c r="C18" s="236"/>
      <c r="D18" s="236"/>
      <c r="E18" s="226"/>
      <c r="F18" s="224"/>
    </row>
    <row r="19" spans="1:6" s="215" customFormat="1" ht="12" customHeight="1" thickBot="1">
      <c r="A19" s="212" t="s">
        <v>19</v>
      </c>
      <c r="B19" s="213" t="s">
        <v>403</v>
      </c>
      <c r="C19" s="233">
        <f>SUM(C20:C22)</f>
        <v>0</v>
      </c>
      <c r="D19" s="233">
        <f>SUM(D20:D22)</f>
        <v>0</v>
      </c>
      <c r="E19" s="214">
        <f>SUM(E20:E22)</f>
        <v>0</v>
      </c>
      <c r="F19" s="136">
        <f>SUM(F20:F22)</f>
        <v>0</v>
      </c>
    </row>
    <row r="20" spans="1:6" s="223" customFormat="1" ht="12" customHeight="1">
      <c r="A20" s="216" t="s">
        <v>21</v>
      </c>
      <c r="B20" s="65" t="s">
        <v>22</v>
      </c>
      <c r="C20" s="234"/>
      <c r="D20" s="234"/>
      <c r="E20" s="217"/>
      <c r="F20" s="218"/>
    </row>
    <row r="21" spans="1:6" s="223" customFormat="1" ht="12" customHeight="1">
      <c r="A21" s="219" t="s">
        <v>23</v>
      </c>
      <c r="B21" s="69" t="s">
        <v>404</v>
      </c>
      <c r="C21" s="41"/>
      <c r="D21" s="41"/>
      <c r="E21" s="220"/>
      <c r="F21" s="221"/>
    </row>
    <row r="22" spans="1:6" s="223" customFormat="1" ht="12" customHeight="1">
      <c r="A22" s="219" t="s">
        <v>25</v>
      </c>
      <c r="B22" s="69" t="s">
        <v>405</v>
      </c>
      <c r="C22" s="41"/>
      <c r="D22" s="41"/>
      <c r="E22" s="220"/>
      <c r="F22" s="221"/>
    </row>
    <row r="23" spans="1:6" s="223" customFormat="1" ht="12" customHeight="1" thickBot="1">
      <c r="A23" s="225" t="s">
        <v>27</v>
      </c>
      <c r="B23" s="85" t="s">
        <v>423</v>
      </c>
      <c r="C23" s="236"/>
      <c r="D23" s="236"/>
      <c r="E23" s="226"/>
      <c r="F23" s="224"/>
    </row>
    <row r="24" spans="1:6" s="223" customFormat="1" ht="12" customHeight="1" thickBot="1">
      <c r="A24" s="212" t="s">
        <v>33</v>
      </c>
      <c r="B24" s="10" t="s">
        <v>271</v>
      </c>
      <c r="C24" s="237"/>
      <c r="D24" s="237"/>
      <c r="E24" s="227"/>
      <c r="F24" s="228"/>
    </row>
    <row r="25" spans="1:6" s="223" customFormat="1" ht="12" customHeight="1" thickBot="1">
      <c r="A25" s="212" t="s">
        <v>227</v>
      </c>
      <c r="B25" s="10" t="s">
        <v>424</v>
      </c>
      <c r="C25" s="233">
        <f>+C26+C27</f>
        <v>0</v>
      </c>
      <c r="D25" s="233">
        <f>+D26+D27</f>
        <v>0</v>
      </c>
      <c r="E25" s="214">
        <f>+E26+E27</f>
        <v>0</v>
      </c>
      <c r="F25" s="136">
        <f>+F26+F27</f>
        <v>0</v>
      </c>
    </row>
    <row r="26" spans="1:6" s="223" customFormat="1" ht="12" customHeight="1">
      <c r="A26" s="216" t="s">
        <v>49</v>
      </c>
      <c r="B26" s="65" t="s">
        <v>404</v>
      </c>
      <c r="C26" s="234"/>
      <c r="D26" s="234"/>
      <c r="E26" s="217"/>
      <c r="F26" s="218"/>
    </row>
    <row r="27" spans="1:6" s="223" customFormat="1" ht="12" customHeight="1">
      <c r="A27" s="216" t="s">
        <v>51</v>
      </c>
      <c r="B27" s="69" t="s">
        <v>406</v>
      </c>
      <c r="C27" s="235"/>
      <c r="D27" s="235"/>
      <c r="E27" s="220"/>
      <c r="F27" s="222"/>
    </row>
    <row r="28" spans="1:6" s="223" customFormat="1" ht="12" customHeight="1" thickBot="1">
      <c r="A28" s="225" t="s">
        <v>53</v>
      </c>
      <c r="B28" s="92" t="s">
        <v>425</v>
      </c>
      <c r="C28" s="236"/>
      <c r="D28" s="236"/>
      <c r="E28" s="226"/>
      <c r="F28" s="224"/>
    </row>
    <row r="29" spans="1:6" s="223" customFormat="1" ht="12" customHeight="1" thickBot="1">
      <c r="A29" s="212" t="s">
        <v>62</v>
      </c>
      <c r="B29" s="10" t="s">
        <v>407</v>
      </c>
      <c r="C29" s="233">
        <f>+C30+C31+C32</f>
        <v>0</v>
      </c>
      <c r="D29" s="233">
        <f>+D30+D31+D32</f>
        <v>0</v>
      </c>
      <c r="E29" s="214">
        <f>+E30+E31+E32</f>
        <v>0</v>
      </c>
      <c r="F29" s="136">
        <f>+F30+F31+F32</f>
        <v>0</v>
      </c>
    </row>
    <row r="30" spans="1:6" s="223" customFormat="1" ht="12" customHeight="1">
      <c r="A30" s="216" t="s">
        <v>64</v>
      </c>
      <c r="B30" s="65" t="s">
        <v>89</v>
      </c>
      <c r="C30" s="234"/>
      <c r="D30" s="234"/>
      <c r="E30" s="217"/>
      <c r="F30" s="218"/>
    </row>
    <row r="31" spans="1:6" s="223" customFormat="1" ht="12" customHeight="1">
      <c r="A31" s="216" t="s">
        <v>66</v>
      </c>
      <c r="B31" s="69" t="s">
        <v>91</v>
      </c>
      <c r="C31" s="235"/>
      <c r="D31" s="235"/>
      <c r="E31" s="220"/>
      <c r="F31" s="222"/>
    </row>
    <row r="32" spans="1:6" s="223" customFormat="1" ht="12" customHeight="1" thickBot="1">
      <c r="A32" s="225" t="s">
        <v>68</v>
      </c>
      <c r="B32" s="92" t="s">
        <v>93</v>
      </c>
      <c r="C32" s="236"/>
      <c r="D32" s="236"/>
      <c r="E32" s="226"/>
      <c r="F32" s="224"/>
    </row>
    <row r="33" spans="1:6" s="215" customFormat="1" ht="12" customHeight="1" thickBot="1">
      <c r="A33" s="301" t="s">
        <v>86</v>
      </c>
      <c r="B33" s="286" t="s">
        <v>273</v>
      </c>
      <c r="C33" s="355"/>
      <c r="D33" s="355"/>
      <c r="E33" s="356"/>
      <c r="F33" s="357"/>
    </row>
    <row r="34" spans="1:6" s="215" customFormat="1" ht="12" customHeight="1" thickBot="1">
      <c r="A34" s="301" t="s">
        <v>244</v>
      </c>
      <c r="B34" s="340" t="s">
        <v>408</v>
      </c>
      <c r="C34" s="358"/>
      <c r="D34" s="358"/>
      <c r="E34" s="356"/>
      <c r="F34" s="357"/>
    </row>
    <row r="35" spans="1:6" s="215" customFormat="1" ht="17.25" customHeight="1" thickBot="1">
      <c r="A35" s="359" t="s">
        <v>108</v>
      </c>
      <c r="B35" s="348" t="s">
        <v>426</v>
      </c>
      <c r="C35" s="360">
        <f>+C7+C19+C24+C25+C29+C33+C34</f>
        <v>7116501</v>
      </c>
      <c r="D35" s="360">
        <f>+D7+D19+D24+D25+D29+D33+D34</f>
        <v>7116501</v>
      </c>
      <c r="E35" s="238">
        <f>+E7+E19+E24+E25+E29+E33+E34</f>
        <v>0</v>
      </c>
      <c r="F35" s="361">
        <f>+F7+F19+F24+F25+F29+F33+F34</f>
        <v>0</v>
      </c>
    </row>
    <row r="36" spans="1:6" s="215" customFormat="1" ht="15.75" customHeight="1" thickBot="1">
      <c r="A36" s="297" t="s">
        <v>253</v>
      </c>
      <c r="B36" s="340" t="s">
        <v>409</v>
      </c>
      <c r="C36" s="362">
        <f>+C37+C38+C39</f>
        <v>30109636</v>
      </c>
      <c r="D36" s="362">
        <f>+D37+D38+D39</f>
        <v>30109636</v>
      </c>
      <c r="E36" s="299"/>
      <c r="F36" s="300"/>
    </row>
    <row r="37" spans="1:6" s="215" customFormat="1" ht="12" customHeight="1">
      <c r="A37" s="216" t="s">
        <v>410</v>
      </c>
      <c r="B37" s="65" t="s">
        <v>327</v>
      </c>
      <c r="C37" s="234">
        <v>9688</v>
      </c>
      <c r="D37" s="234">
        <v>9688</v>
      </c>
      <c r="E37" s="217"/>
      <c r="F37" s="218"/>
    </row>
    <row r="38" spans="1:6" s="215" customFormat="1" ht="12" customHeight="1">
      <c r="A38" s="216" t="s">
        <v>411</v>
      </c>
      <c r="B38" s="69" t="s">
        <v>412</v>
      </c>
      <c r="C38" s="235"/>
      <c r="D38" s="235"/>
      <c r="E38" s="220"/>
      <c r="F38" s="222"/>
    </row>
    <row r="39" spans="1:6" s="223" customFormat="1" ht="15.75" customHeight="1" thickBot="1">
      <c r="A39" s="225" t="s">
        <v>413</v>
      </c>
      <c r="B39" s="92" t="s">
        <v>414</v>
      </c>
      <c r="C39" s="236">
        <v>30099948</v>
      </c>
      <c r="D39" s="236">
        <v>30099948</v>
      </c>
      <c r="E39" s="226"/>
      <c r="F39" s="224"/>
    </row>
    <row r="40" spans="1:6" s="223" customFormat="1" ht="21" customHeight="1" thickBot="1">
      <c r="A40" s="199" t="s">
        <v>255</v>
      </c>
      <c r="B40" s="229" t="s">
        <v>415</v>
      </c>
      <c r="C40" s="239">
        <f>+C35+C36</f>
        <v>37226137</v>
      </c>
      <c r="D40" s="239">
        <f>+D35+D36</f>
        <v>37226137</v>
      </c>
      <c r="E40" s="214">
        <f>+E35+E36</f>
        <v>0</v>
      </c>
      <c r="F40" s="136">
        <f>+F35+F36</f>
        <v>0</v>
      </c>
    </row>
    <row r="41" ht="15" customHeight="1"/>
  </sheetData>
  <sheetProtection selectLockedCells="1" selectUnlockedCells="1"/>
  <mergeCells count="5">
    <mergeCell ref="B2:F2"/>
    <mergeCell ref="B3:F3"/>
    <mergeCell ref="A5:A6"/>
    <mergeCell ref="C5:C6"/>
    <mergeCell ref="D5:F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22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14.625" style="240" customWidth="1"/>
    <col min="2" max="2" width="66.125" style="98" customWidth="1"/>
    <col min="3" max="3" width="14.375" style="98" customWidth="1"/>
    <col min="4" max="4" width="14.00390625" style="98" customWidth="1"/>
    <col min="5" max="5" width="15.625" style="98" customWidth="1"/>
    <col min="6" max="6" width="16.375" style="98" customWidth="1"/>
    <col min="7" max="16384" width="9.375" style="206" customWidth="1"/>
  </cols>
  <sheetData>
    <row r="1" spans="1:6" s="208" customFormat="1" ht="21" customHeight="1" thickBot="1">
      <c r="A1" s="241"/>
      <c r="B1" s="242"/>
      <c r="C1" s="163"/>
      <c r="D1" s="242"/>
      <c r="E1" s="242"/>
      <c r="F1" s="207" t="s">
        <v>502</v>
      </c>
    </row>
    <row r="2" spans="1:6" s="209" customFormat="1" ht="48" customHeight="1">
      <c r="A2" s="243" t="s">
        <v>398</v>
      </c>
      <c r="B2" s="637" t="s">
        <v>444</v>
      </c>
      <c r="C2" s="637"/>
      <c r="D2" s="637"/>
      <c r="E2" s="637"/>
      <c r="F2" s="637"/>
    </row>
    <row r="3" spans="1:6" s="209" customFormat="1" ht="32.25" customHeight="1" thickBot="1">
      <c r="A3" s="244" t="s">
        <v>372</v>
      </c>
      <c r="B3" s="637" t="s">
        <v>385</v>
      </c>
      <c r="C3" s="637"/>
      <c r="D3" s="637"/>
      <c r="E3" s="637"/>
      <c r="F3" s="637"/>
    </row>
    <row r="4" spans="1:6" s="169" customFormat="1" ht="15.75" customHeight="1" thickBot="1">
      <c r="A4" s="245"/>
      <c r="B4" s="245"/>
      <c r="D4" s="245"/>
      <c r="E4" s="245"/>
      <c r="F4" s="246" t="s">
        <v>432</v>
      </c>
    </row>
    <row r="5" spans="1:6" ht="16.5" customHeight="1" thickBot="1">
      <c r="A5" s="638" t="s">
        <v>374</v>
      </c>
      <c r="B5" s="247" t="s">
        <v>375</v>
      </c>
      <c r="C5" s="639" t="s">
        <v>474</v>
      </c>
      <c r="D5" s="640" t="s">
        <v>475</v>
      </c>
      <c r="E5" s="640"/>
      <c r="F5" s="640"/>
    </row>
    <row r="6" spans="1:6" s="211" customFormat="1" ht="37.5" customHeight="1" thickBot="1">
      <c r="A6" s="638"/>
      <c r="B6" s="248" t="s">
        <v>264</v>
      </c>
      <c r="C6" s="639"/>
      <c r="D6" s="249" t="s">
        <v>2</v>
      </c>
      <c r="E6" s="250" t="s">
        <v>3</v>
      </c>
      <c r="F6" s="251" t="s">
        <v>4</v>
      </c>
    </row>
    <row r="7" spans="1:6" s="252" customFormat="1" ht="17.25" customHeight="1" thickBot="1">
      <c r="A7" s="307" t="s">
        <v>5</v>
      </c>
      <c r="B7" s="308" t="s">
        <v>416</v>
      </c>
      <c r="C7" s="309">
        <f>SUM(C8:C12)</f>
        <v>36052877</v>
      </c>
      <c r="D7" s="309">
        <f>SUM(D8:D12)</f>
        <v>36052877</v>
      </c>
      <c r="E7" s="310">
        <f>SUM(E8:E12)</f>
        <v>0</v>
      </c>
      <c r="F7" s="311">
        <f>SUM(F8:F12)</f>
        <v>0</v>
      </c>
    </row>
    <row r="8" spans="1:6" ht="15" customHeight="1">
      <c r="A8" s="253" t="s">
        <v>7</v>
      </c>
      <c r="B8" s="254" t="s">
        <v>172</v>
      </c>
      <c r="C8" s="386">
        <v>18928751</v>
      </c>
      <c r="D8" s="386">
        <v>18928751</v>
      </c>
      <c r="E8" s="255"/>
      <c r="F8" s="256"/>
    </row>
    <row r="9" spans="1:6" ht="12.75" customHeight="1">
      <c r="A9" s="257" t="s">
        <v>9</v>
      </c>
      <c r="B9" s="258" t="s">
        <v>173</v>
      </c>
      <c r="C9" s="375">
        <v>3552996</v>
      </c>
      <c r="D9" s="375">
        <v>3552996</v>
      </c>
      <c r="E9" s="259"/>
      <c r="F9" s="260"/>
    </row>
    <row r="10" spans="1:6" ht="12.75" customHeight="1">
      <c r="A10" s="257" t="s">
        <v>11</v>
      </c>
      <c r="B10" s="258" t="s">
        <v>174</v>
      </c>
      <c r="C10" s="375">
        <v>13571130</v>
      </c>
      <c r="D10" s="375">
        <v>13571130</v>
      </c>
      <c r="E10" s="259"/>
      <c r="F10" s="260"/>
    </row>
    <row r="11" spans="1:6" ht="12" customHeight="1">
      <c r="A11" s="257" t="s">
        <v>13</v>
      </c>
      <c r="B11" s="258" t="s">
        <v>175</v>
      </c>
      <c r="C11" s="73"/>
      <c r="D11" s="73"/>
      <c r="E11" s="259"/>
      <c r="F11" s="260"/>
    </row>
    <row r="12" spans="1:6" ht="12" customHeight="1" thickBot="1">
      <c r="A12" s="261" t="s">
        <v>15</v>
      </c>
      <c r="B12" s="262" t="s">
        <v>177</v>
      </c>
      <c r="C12" s="78"/>
      <c r="D12" s="78"/>
      <c r="E12" s="263"/>
      <c r="F12" s="264"/>
    </row>
    <row r="13" spans="1:6" ht="14.25" customHeight="1" thickBot="1">
      <c r="A13" s="307" t="s">
        <v>19</v>
      </c>
      <c r="B13" s="308" t="s">
        <v>417</v>
      </c>
      <c r="C13" s="309">
        <f>SUM(C14:C16)</f>
        <v>1173260</v>
      </c>
      <c r="D13" s="309">
        <f>SUM(D14:D16)</f>
        <v>1173260</v>
      </c>
      <c r="E13" s="310">
        <f>SUM(E14:E16)</f>
        <v>0</v>
      </c>
      <c r="F13" s="311">
        <f>SUM(F14:F16)</f>
        <v>0</v>
      </c>
    </row>
    <row r="14" spans="1:6" s="252" customFormat="1" ht="12" customHeight="1">
      <c r="A14" s="253" t="s">
        <v>21</v>
      </c>
      <c r="B14" s="254" t="s">
        <v>208</v>
      </c>
      <c r="C14" s="68">
        <v>1173260</v>
      </c>
      <c r="D14" s="68">
        <v>1173260</v>
      </c>
      <c r="E14" s="255"/>
      <c r="F14" s="256"/>
    </row>
    <row r="15" spans="1:6" ht="12" customHeight="1">
      <c r="A15" s="257" t="s">
        <v>23</v>
      </c>
      <c r="B15" s="258" t="s">
        <v>210</v>
      </c>
      <c r="C15" s="73"/>
      <c r="D15" s="73"/>
      <c r="E15" s="259"/>
      <c r="F15" s="260"/>
    </row>
    <row r="16" spans="1:6" ht="12" customHeight="1">
      <c r="A16" s="257" t="s">
        <v>25</v>
      </c>
      <c r="B16" s="258" t="s">
        <v>418</v>
      </c>
      <c r="C16" s="73"/>
      <c r="D16" s="73"/>
      <c r="E16" s="259"/>
      <c r="F16" s="260"/>
    </row>
    <row r="17" spans="1:6" ht="12" customHeight="1" thickBot="1">
      <c r="A17" s="261" t="s">
        <v>27</v>
      </c>
      <c r="B17" s="262" t="s">
        <v>419</v>
      </c>
      <c r="C17" s="78"/>
      <c r="D17" s="78"/>
      <c r="E17" s="263"/>
      <c r="F17" s="264"/>
    </row>
    <row r="18" spans="1:6" ht="15" customHeight="1" thickBot="1">
      <c r="A18" s="293" t="s">
        <v>33</v>
      </c>
      <c r="B18" s="312" t="s">
        <v>420</v>
      </c>
      <c r="C18" s="313"/>
      <c r="D18" s="313"/>
      <c r="E18" s="314"/>
      <c r="F18" s="315"/>
    </row>
    <row r="19" spans="1:6" ht="13.5" thickBot="1">
      <c r="A19" s="307" t="s">
        <v>227</v>
      </c>
      <c r="B19" s="316" t="s">
        <v>421</v>
      </c>
      <c r="C19" s="309">
        <f>+C7+C13+C18</f>
        <v>37226137</v>
      </c>
      <c r="D19" s="309">
        <f>+D7+D13+D18</f>
        <v>37226137</v>
      </c>
      <c r="E19" s="310">
        <f>+E7+E13+E18</f>
        <v>0</v>
      </c>
      <c r="F19" s="311">
        <f>+F7+F13+F18</f>
        <v>0</v>
      </c>
    </row>
    <row r="20" spans="5:6" ht="15" customHeight="1" thickBot="1">
      <c r="E20" s="265"/>
      <c r="F20" s="265"/>
    </row>
    <row r="21" spans="1:6" ht="14.25" customHeight="1" thickBot="1">
      <c r="A21" s="266" t="s">
        <v>396</v>
      </c>
      <c r="B21" s="267"/>
      <c r="C21" s="101">
        <v>6</v>
      </c>
      <c r="D21" s="268"/>
      <c r="E21" s="269"/>
      <c r="F21" s="270"/>
    </row>
    <row r="22" spans="1:6" ht="13.5" thickBot="1">
      <c r="A22" s="266" t="s">
        <v>397</v>
      </c>
      <c r="B22" s="267"/>
      <c r="C22" s="101"/>
      <c r="D22" s="268"/>
      <c r="E22" s="269"/>
      <c r="F22" s="270"/>
    </row>
  </sheetData>
  <sheetProtection selectLockedCells="1" selectUnlockedCells="1"/>
  <mergeCells count="5">
    <mergeCell ref="B2:F2"/>
    <mergeCell ref="B3:F3"/>
    <mergeCell ref="A5:A6"/>
    <mergeCell ref="C5:C6"/>
    <mergeCell ref="D5:F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U32" sqref="U32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78"/>
  <sheetViews>
    <sheetView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6.00390625" style="1" customWidth="1"/>
    <col min="2" max="2" width="63.375" style="1" customWidth="1"/>
    <col min="3" max="3" width="16.375" style="419" customWidth="1"/>
    <col min="4" max="4" width="14.00390625" style="57" customWidth="1"/>
    <col min="5" max="5" width="11.875" style="57" customWidth="1"/>
    <col min="6" max="6" width="12.50390625" style="53" customWidth="1"/>
    <col min="7" max="7" width="12.375" style="3" bestFit="1" customWidth="1"/>
    <col min="8" max="16384" width="9.375" style="3" customWidth="1"/>
  </cols>
  <sheetData>
    <row r="1" spans="1:6" ht="15.75" customHeight="1">
      <c r="A1" s="54"/>
      <c r="B1" s="606" t="s">
        <v>455</v>
      </c>
      <c r="C1" s="606"/>
      <c r="D1" s="606"/>
      <c r="E1" s="606"/>
      <c r="F1" s="606"/>
    </row>
    <row r="2" spans="1:3" ht="15.75" customHeight="1">
      <c r="A2" s="54"/>
      <c r="B2" s="54"/>
      <c r="C2" s="55"/>
    </row>
    <row r="3" spans="1:6" ht="15.75" customHeight="1">
      <c r="A3" s="599" t="s">
        <v>438</v>
      </c>
      <c r="B3" s="599"/>
      <c r="C3" s="599"/>
      <c r="D3" s="599"/>
      <c r="E3" s="599"/>
      <c r="F3" s="599"/>
    </row>
    <row r="4" spans="1:6" ht="16.5" customHeight="1">
      <c r="A4" s="599" t="s">
        <v>456</v>
      </c>
      <c r="B4" s="599"/>
      <c r="C4" s="599"/>
      <c r="D4" s="599"/>
      <c r="E4" s="599"/>
      <c r="F4" s="599"/>
    </row>
    <row r="5" spans="1:6" s="59" customFormat="1" ht="16.5" customHeight="1" thickBot="1">
      <c r="A5" s="56"/>
      <c r="B5" s="56"/>
      <c r="C5" s="57"/>
      <c r="D5" s="57"/>
      <c r="E5" s="57"/>
      <c r="F5" s="58" t="s">
        <v>432</v>
      </c>
    </row>
    <row r="6" spans="1:6" s="59" customFormat="1" ht="16.5" customHeight="1" thickBot="1">
      <c r="A6" s="601" t="s">
        <v>0</v>
      </c>
      <c r="B6" s="602" t="s">
        <v>170</v>
      </c>
      <c r="C6" s="607" t="s">
        <v>474</v>
      </c>
      <c r="D6" s="609" t="s">
        <v>475</v>
      </c>
      <c r="E6" s="609"/>
      <c r="F6" s="609"/>
    </row>
    <row r="7" spans="1:6" ht="37.5" customHeight="1" thickBot="1">
      <c r="A7" s="601"/>
      <c r="B7" s="602"/>
      <c r="C7" s="608"/>
      <c r="D7" s="60" t="s">
        <v>2</v>
      </c>
      <c r="E7" s="61" t="s">
        <v>3</v>
      </c>
      <c r="F7" s="62" t="s">
        <v>4</v>
      </c>
    </row>
    <row r="8" spans="1:6" ht="20.25" customHeight="1" thickBot="1">
      <c r="A8" s="9" t="s">
        <v>5</v>
      </c>
      <c r="B8" s="63" t="s">
        <v>171</v>
      </c>
      <c r="C8" s="404">
        <f>C9+C10+C11+C12+C13+C26</f>
        <v>449033066</v>
      </c>
      <c r="D8" s="404">
        <f>D9+D10+D11+D12+D13+D26</f>
        <v>447556946</v>
      </c>
      <c r="E8" s="404">
        <f>E9+E10+E11+E12+E13+E26</f>
        <v>1476120</v>
      </c>
      <c r="F8" s="64">
        <f>F9+F10+F11+F12+F13+F26</f>
        <v>0</v>
      </c>
    </row>
    <row r="9" spans="1:6" ht="12" customHeight="1">
      <c r="A9" s="15" t="s">
        <v>7</v>
      </c>
      <c r="B9" s="65" t="s">
        <v>172</v>
      </c>
      <c r="C9" s="405">
        <f>121737553+31038363+36682634+18928751</f>
        <v>208387301</v>
      </c>
      <c r="D9" s="405">
        <f>121737553+31038363+36682634+18928751</f>
        <v>208387301</v>
      </c>
      <c r="E9" s="406"/>
      <c r="F9" s="67"/>
    </row>
    <row r="10" spans="1:6" ht="12" customHeight="1">
      <c r="A10" s="20" t="s">
        <v>9</v>
      </c>
      <c r="B10" s="69" t="s">
        <v>173</v>
      </c>
      <c r="C10" s="407">
        <f>16371153+6554417+7024689+3552996</f>
        <v>33503255</v>
      </c>
      <c r="D10" s="407">
        <f>16371153+6554417+7024689+3552996</f>
        <v>33503255</v>
      </c>
      <c r="E10" s="408"/>
      <c r="F10" s="71"/>
    </row>
    <row r="11" spans="1:6" ht="12" customHeight="1">
      <c r="A11" s="20" t="s">
        <v>11</v>
      </c>
      <c r="B11" s="69" t="s">
        <v>174</v>
      </c>
      <c r="C11" s="407">
        <f>124671925+4563603+13039667+13571130</f>
        <v>155846325</v>
      </c>
      <c r="D11" s="407">
        <f>124671925+4563603+13039667+13571130</f>
        <v>155846325</v>
      </c>
      <c r="E11" s="408"/>
      <c r="F11" s="71"/>
    </row>
    <row r="12" spans="1:6" ht="12" customHeight="1">
      <c r="A12" s="20" t="s">
        <v>13</v>
      </c>
      <c r="B12" s="75" t="s">
        <v>175</v>
      </c>
      <c r="C12" s="407">
        <f>5443480</f>
        <v>5443480</v>
      </c>
      <c r="D12" s="407">
        <f>5443480</f>
        <v>5443480</v>
      </c>
      <c r="E12" s="408"/>
      <c r="F12" s="71"/>
    </row>
    <row r="13" spans="1:6" ht="12" customHeight="1">
      <c r="A13" s="20" t="s">
        <v>176</v>
      </c>
      <c r="B13" s="76" t="s">
        <v>177</v>
      </c>
      <c r="C13" s="407">
        <f>16750633</f>
        <v>16750633</v>
      </c>
      <c r="D13" s="407">
        <v>15274513</v>
      </c>
      <c r="E13" s="407">
        <f>SUM(E14:E25)</f>
        <v>1476120</v>
      </c>
      <c r="F13" s="77">
        <f>SUM(F14:F25)</f>
        <v>0</v>
      </c>
    </row>
    <row r="14" spans="1:6" ht="12" customHeight="1">
      <c r="A14" s="20" t="s">
        <v>17</v>
      </c>
      <c r="B14" s="69" t="s">
        <v>178</v>
      </c>
      <c r="C14" s="31">
        <v>3050709</v>
      </c>
      <c r="D14" s="31">
        <v>3050709</v>
      </c>
      <c r="E14" s="408"/>
      <c r="F14" s="71"/>
    </row>
    <row r="15" spans="1:6" ht="12" customHeight="1">
      <c r="A15" s="20" t="s">
        <v>179</v>
      </c>
      <c r="B15" s="79" t="s">
        <v>180</v>
      </c>
      <c r="C15" s="31"/>
      <c r="D15" s="31"/>
      <c r="E15" s="408"/>
      <c r="F15" s="71"/>
    </row>
    <row r="16" spans="1:6" ht="12" customHeight="1">
      <c r="A16" s="20" t="s">
        <v>181</v>
      </c>
      <c r="B16" s="79" t="s">
        <v>182</v>
      </c>
      <c r="C16" s="31">
        <v>9410157</v>
      </c>
      <c r="D16" s="31">
        <v>9410157</v>
      </c>
      <c r="E16" s="408"/>
      <c r="F16" s="71"/>
    </row>
    <row r="17" spans="1:6" ht="12" customHeight="1">
      <c r="A17" s="20" t="s">
        <v>183</v>
      </c>
      <c r="B17" s="80" t="s">
        <v>184</v>
      </c>
      <c r="C17" s="31"/>
      <c r="D17" s="31"/>
      <c r="E17" s="408"/>
      <c r="F17" s="71"/>
    </row>
    <row r="18" spans="1:6" ht="12" customHeight="1">
      <c r="A18" s="20" t="s">
        <v>185</v>
      </c>
      <c r="B18" s="81" t="s">
        <v>186</v>
      </c>
      <c r="C18" s="31"/>
      <c r="D18" s="31"/>
      <c r="E18" s="408"/>
      <c r="F18" s="71"/>
    </row>
    <row r="19" spans="1:6" ht="12" customHeight="1">
      <c r="A19" s="20" t="s">
        <v>187</v>
      </c>
      <c r="B19" s="81" t="s">
        <v>188</v>
      </c>
      <c r="C19" s="31"/>
      <c r="D19" s="31"/>
      <c r="E19" s="408"/>
      <c r="F19" s="71"/>
    </row>
    <row r="20" spans="1:6" ht="12" customHeight="1">
      <c r="A20" s="20" t="s">
        <v>189</v>
      </c>
      <c r="B20" s="80" t="s">
        <v>190</v>
      </c>
      <c r="C20" s="31">
        <f>2813647</f>
        <v>2813647</v>
      </c>
      <c r="D20" s="31">
        <f>2813647</f>
        <v>2813647</v>
      </c>
      <c r="E20" s="408"/>
      <c r="F20" s="71"/>
    </row>
    <row r="21" spans="1:6" ht="12" customHeight="1">
      <c r="A21" s="20" t="s">
        <v>191</v>
      </c>
      <c r="B21" s="80" t="s">
        <v>192</v>
      </c>
      <c r="C21" s="31"/>
      <c r="D21" s="407"/>
      <c r="E21" s="408"/>
      <c r="F21" s="71"/>
    </row>
    <row r="22" spans="1:6" ht="12" customHeight="1">
      <c r="A22" s="20" t="s">
        <v>193</v>
      </c>
      <c r="B22" s="81" t="s">
        <v>194</v>
      </c>
      <c r="C22" s="31"/>
      <c r="D22" s="407"/>
      <c r="E22" s="408"/>
      <c r="F22" s="71"/>
    </row>
    <row r="23" spans="1:6" ht="12" customHeight="1">
      <c r="A23" s="82" t="s">
        <v>195</v>
      </c>
      <c r="B23" s="79" t="s">
        <v>196</v>
      </c>
      <c r="C23" s="31"/>
      <c r="D23" s="407"/>
      <c r="E23" s="408"/>
      <c r="F23" s="71"/>
    </row>
    <row r="24" spans="1:6" ht="12" customHeight="1">
      <c r="A24" s="20" t="s">
        <v>197</v>
      </c>
      <c r="B24" s="79" t="s">
        <v>198</v>
      </c>
      <c r="C24" s="31"/>
      <c r="D24" s="407"/>
      <c r="E24" s="408"/>
      <c r="F24" s="71"/>
    </row>
    <row r="25" spans="1:6" ht="20.25" customHeight="1">
      <c r="A25" s="26" t="s">
        <v>199</v>
      </c>
      <c r="B25" s="79" t="s">
        <v>200</v>
      </c>
      <c r="C25" s="22">
        <v>1476120</v>
      </c>
      <c r="D25" s="409"/>
      <c r="E25" s="22">
        <v>1476120</v>
      </c>
      <c r="F25" s="71"/>
    </row>
    <row r="26" spans="1:6" ht="12" customHeight="1">
      <c r="A26" s="20" t="s">
        <v>201</v>
      </c>
      <c r="B26" s="75" t="s">
        <v>202</v>
      </c>
      <c r="C26" s="22">
        <v>29102072</v>
      </c>
      <c r="D26" s="22">
        <v>29102072</v>
      </c>
      <c r="E26" s="411">
        <f>SUM(E27)</f>
        <v>0</v>
      </c>
      <c r="F26" s="389">
        <f>SUM(F27)</f>
        <v>0</v>
      </c>
    </row>
    <row r="27" spans="1:6" ht="12" customHeight="1">
      <c r="A27" s="20" t="s">
        <v>203</v>
      </c>
      <c r="B27" s="69" t="s">
        <v>204</v>
      </c>
      <c r="C27" s="31"/>
      <c r="D27" s="31"/>
      <c r="E27" s="406"/>
      <c r="F27" s="71"/>
    </row>
    <row r="28" spans="1:6" ht="12" customHeight="1" thickBot="1">
      <c r="A28" s="26" t="s">
        <v>205</v>
      </c>
      <c r="B28" s="83" t="s">
        <v>206</v>
      </c>
      <c r="C28" s="412">
        <v>29102072</v>
      </c>
      <c r="D28" s="412">
        <v>29102072</v>
      </c>
      <c r="E28" s="410"/>
      <c r="F28" s="84"/>
    </row>
    <row r="29" spans="1:6" ht="17.25" customHeight="1" thickBot="1">
      <c r="A29" s="9" t="s">
        <v>19</v>
      </c>
      <c r="B29" s="63" t="s">
        <v>207</v>
      </c>
      <c r="C29" s="404">
        <f>C30+C32+C34</f>
        <v>222862145</v>
      </c>
      <c r="D29" s="404">
        <f>D30+D32+D34</f>
        <v>222862145</v>
      </c>
      <c r="E29" s="404">
        <f>E30+E32+E34</f>
        <v>0</v>
      </c>
      <c r="F29" s="64">
        <f>F30+F32+F34</f>
        <v>0</v>
      </c>
    </row>
    <row r="30" spans="1:6" ht="12" customHeight="1">
      <c r="A30" s="15" t="s">
        <v>21</v>
      </c>
      <c r="B30" s="65" t="s">
        <v>208</v>
      </c>
      <c r="C30" s="405">
        <f>20301964+190246+500299+1173260</f>
        <v>22165769</v>
      </c>
      <c r="D30" s="405">
        <f>20301964+190246+500299+1173260</f>
        <v>22165769</v>
      </c>
      <c r="E30" s="406"/>
      <c r="F30" s="67"/>
    </row>
    <row r="31" spans="1:6" ht="12" customHeight="1">
      <c r="A31" s="15" t="s">
        <v>23</v>
      </c>
      <c r="B31" s="85" t="s">
        <v>209</v>
      </c>
      <c r="C31" s="407">
        <v>0</v>
      </c>
      <c r="D31" s="407">
        <v>0</v>
      </c>
      <c r="E31" s="408"/>
      <c r="F31" s="71"/>
    </row>
    <row r="32" spans="1:6" ht="12" customHeight="1">
      <c r="A32" s="15" t="s">
        <v>25</v>
      </c>
      <c r="B32" s="85" t="s">
        <v>210</v>
      </c>
      <c r="C32" s="407">
        <f>200666376</f>
        <v>200666376</v>
      </c>
      <c r="D32" s="407">
        <f>200666376</f>
        <v>200666376</v>
      </c>
      <c r="E32" s="408"/>
      <c r="F32" s="71"/>
    </row>
    <row r="33" spans="1:6" ht="12" customHeight="1">
      <c r="A33" s="15" t="s">
        <v>27</v>
      </c>
      <c r="B33" s="85" t="s">
        <v>211</v>
      </c>
      <c r="C33" s="407"/>
      <c r="D33" s="407"/>
      <c r="E33" s="408"/>
      <c r="F33" s="71"/>
    </row>
    <row r="34" spans="1:6" ht="12" customHeight="1">
      <c r="A34" s="15" t="s">
        <v>29</v>
      </c>
      <c r="B34" s="27" t="s">
        <v>212</v>
      </c>
      <c r="C34" s="407">
        <v>30000</v>
      </c>
      <c r="D34" s="407">
        <v>30000</v>
      </c>
      <c r="E34" s="407">
        <f>SUM(E35:E42)</f>
        <v>0</v>
      </c>
      <c r="F34" s="77">
        <f>SUM(F35:F42)</f>
        <v>0</v>
      </c>
    </row>
    <row r="35" spans="1:6" ht="12" customHeight="1">
      <c r="A35" s="15" t="s">
        <v>31</v>
      </c>
      <c r="B35" s="25" t="s">
        <v>213</v>
      </c>
      <c r="C35" s="407">
        <v>0</v>
      </c>
      <c r="D35" s="407">
        <v>0</v>
      </c>
      <c r="E35" s="408"/>
      <c r="F35" s="71"/>
    </row>
    <row r="36" spans="1:6" ht="12" customHeight="1">
      <c r="A36" s="15" t="s">
        <v>214</v>
      </c>
      <c r="B36" s="86" t="s">
        <v>215</v>
      </c>
      <c r="C36" s="407">
        <v>0</v>
      </c>
      <c r="D36" s="407">
        <v>0</v>
      </c>
      <c r="E36" s="408"/>
      <c r="F36" s="71"/>
    </row>
    <row r="37" spans="1:6" ht="25.5">
      <c r="A37" s="15" t="s">
        <v>216</v>
      </c>
      <c r="B37" s="81" t="s">
        <v>188</v>
      </c>
      <c r="C37" s="407">
        <v>0</v>
      </c>
      <c r="D37" s="407">
        <v>0</v>
      </c>
      <c r="E37" s="408"/>
      <c r="F37" s="71"/>
    </row>
    <row r="38" spans="1:6" ht="12" customHeight="1">
      <c r="A38" s="15" t="s">
        <v>217</v>
      </c>
      <c r="B38" s="81" t="s">
        <v>218</v>
      </c>
      <c r="C38" s="407">
        <v>0</v>
      </c>
      <c r="D38" s="407">
        <v>0</v>
      </c>
      <c r="E38" s="408"/>
      <c r="F38" s="71"/>
    </row>
    <row r="39" spans="1:6" ht="12" customHeight="1">
      <c r="A39" s="15" t="s">
        <v>219</v>
      </c>
      <c r="B39" s="81" t="s">
        <v>220</v>
      </c>
      <c r="C39" s="407">
        <v>0</v>
      </c>
      <c r="D39" s="407">
        <v>0</v>
      </c>
      <c r="E39" s="408"/>
      <c r="F39" s="71"/>
    </row>
    <row r="40" spans="1:6" ht="12" customHeight="1">
      <c r="A40" s="15" t="s">
        <v>221</v>
      </c>
      <c r="B40" s="81" t="s">
        <v>194</v>
      </c>
      <c r="C40" s="407">
        <v>0</v>
      </c>
      <c r="D40" s="407">
        <v>0</v>
      </c>
      <c r="E40" s="408"/>
      <c r="F40" s="71"/>
    </row>
    <row r="41" spans="1:6" ht="12" customHeight="1">
      <c r="A41" s="15" t="s">
        <v>222</v>
      </c>
      <c r="B41" s="81" t="s">
        <v>223</v>
      </c>
      <c r="C41" s="407"/>
      <c r="D41" s="407"/>
      <c r="E41" s="408"/>
      <c r="F41" s="71"/>
    </row>
    <row r="42" spans="1:6" ht="26.25" thickBot="1">
      <c r="A42" s="82" t="s">
        <v>224</v>
      </c>
      <c r="B42" s="79" t="s">
        <v>225</v>
      </c>
      <c r="C42" s="409">
        <v>30000</v>
      </c>
      <c r="D42" s="409">
        <v>30000</v>
      </c>
      <c r="E42" s="410"/>
      <c r="F42" s="84"/>
    </row>
    <row r="43" spans="1:6" ht="16.5" customHeight="1" thickBot="1">
      <c r="A43" s="9" t="s">
        <v>33</v>
      </c>
      <c r="B43" s="87" t="s">
        <v>226</v>
      </c>
      <c r="C43" s="413">
        <f>C29+C8</f>
        <v>671895211</v>
      </c>
      <c r="D43" s="413">
        <f>D29+D8</f>
        <v>670419091</v>
      </c>
      <c r="E43" s="413">
        <f>E29+E8</f>
        <v>1476120</v>
      </c>
      <c r="F43" s="88">
        <f>F29+F8</f>
        <v>0</v>
      </c>
    </row>
    <row r="44" spans="1:6" ht="12" customHeight="1" thickBot="1">
      <c r="A44" s="89" t="s">
        <v>227</v>
      </c>
      <c r="B44" s="90" t="s">
        <v>228</v>
      </c>
      <c r="C44" s="414">
        <f>SUM(C45:C47)</f>
        <v>0</v>
      </c>
      <c r="D44" s="414">
        <f>SUM(D45:D47)</f>
        <v>0</v>
      </c>
      <c r="E44" s="414">
        <f>SUM(E45:E47)</f>
        <v>0</v>
      </c>
      <c r="F44" s="91">
        <f>SUM(F45:F47)</f>
        <v>0</v>
      </c>
    </row>
    <row r="45" spans="1:6" ht="12" customHeight="1">
      <c r="A45" s="15" t="s">
        <v>49</v>
      </c>
      <c r="B45" s="92" t="s">
        <v>229</v>
      </c>
      <c r="C45" s="405"/>
      <c r="D45" s="405"/>
      <c r="E45" s="406"/>
      <c r="F45" s="67"/>
    </row>
    <row r="46" spans="1:6" ht="12" customHeight="1">
      <c r="A46" s="15" t="s">
        <v>51</v>
      </c>
      <c r="B46" s="85" t="s">
        <v>230</v>
      </c>
      <c r="C46" s="407">
        <v>0</v>
      </c>
      <c r="D46" s="407">
        <v>0</v>
      </c>
      <c r="E46" s="408"/>
      <c r="F46" s="71"/>
    </row>
    <row r="47" spans="1:6" ht="12" customHeight="1" thickBot="1">
      <c r="A47" s="82" t="s">
        <v>53</v>
      </c>
      <c r="B47" s="85" t="s">
        <v>231</v>
      </c>
      <c r="C47" s="409">
        <v>0</v>
      </c>
      <c r="D47" s="409">
        <v>0</v>
      </c>
      <c r="E47" s="410"/>
      <c r="F47" s="84"/>
    </row>
    <row r="48" spans="1:6" ht="12" customHeight="1" thickBot="1">
      <c r="A48" s="9" t="s">
        <v>62</v>
      </c>
      <c r="B48" s="10" t="s">
        <v>232</v>
      </c>
      <c r="C48" s="415">
        <v>0</v>
      </c>
      <c r="D48" s="415">
        <v>0</v>
      </c>
      <c r="E48" s="413">
        <f>SUM(E49:E54)</f>
        <v>0</v>
      </c>
      <c r="F48" s="88">
        <f>SUM(F49:F54)</f>
        <v>0</v>
      </c>
    </row>
    <row r="49" spans="1:6" ht="12" customHeight="1">
      <c r="A49" s="15" t="s">
        <v>64</v>
      </c>
      <c r="B49" s="65" t="s">
        <v>233</v>
      </c>
      <c r="C49" s="405">
        <v>0</v>
      </c>
      <c r="D49" s="405">
        <v>0</v>
      </c>
      <c r="E49" s="406"/>
      <c r="F49" s="67"/>
    </row>
    <row r="50" spans="1:6" ht="12" customHeight="1">
      <c r="A50" s="15" t="s">
        <v>66</v>
      </c>
      <c r="B50" s="65" t="s">
        <v>234</v>
      </c>
      <c r="C50" s="407">
        <v>0</v>
      </c>
      <c r="D50" s="407">
        <v>0</v>
      </c>
      <c r="E50" s="408"/>
      <c r="F50" s="71"/>
    </row>
    <row r="51" spans="1:6" ht="12" customHeight="1">
      <c r="A51" s="15" t="s">
        <v>68</v>
      </c>
      <c r="B51" s="65" t="s">
        <v>235</v>
      </c>
      <c r="C51" s="407">
        <v>0</v>
      </c>
      <c r="D51" s="407">
        <v>0</v>
      </c>
      <c r="E51" s="408"/>
      <c r="F51" s="71"/>
    </row>
    <row r="52" spans="1:6" ht="12" customHeight="1">
      <c r="A52" s="15" t="s">
        <v>70</v>
      </c>
      <c r="B52" s="65" t="s">
        <v>236</v>
      </c>
      <c r="C52" s="407">
        <v>0</v>
      </c>
      <c r="D52" s="407">
        <v>0</v>
      </c>
      <c r="E52" s="408"/>
      <c r="F52" s="71"/>
    </row>
    <row r="53" spans="1:6" ht="12" customHeight="1">
      <c r="A53" s="15" t="s">
        <v>72</v>
      </c>
      <c r="B53" s="65" t="s">
        <v>237</v>
      </c>
      <c r="C53" s="407">
        <v>0</v>
      </c>
      <c r="D53" s="407">
        <v>0</v>
      </c>
      <c r="E53" s="408"/>
      <c r="F53" s="71"/>
    </row>
    <row r="54" spans="1:6" ht="12" customHeight="1" thickBot="1">
      <c r="A54" s="82" t="s">
        <v>74</v>
      </c>
      <c r="B54" s="92" t="s">
        <v>238</v>
      </c>
      <c r="C54" s="409">
        <v>0</v>
      </c>
      <c r="D54" s="409">
        <v>0</v>
      </c>
      <c r="E54" s="410"/>
      <c r="F54" s="84"/>
    </row>
    <row r="55" spans="1:6" ht="12" customHeight="1" thickBot="1">
      <c r="A55" s="9" t="s">
        <v>86</v>
      </c>
      <c r="B55" s="10" t="s">
        <v>239</v>
      </c>
      <c r="C55" s="416">
        <f>+C56+C57+C58+C59</f>
        <v>4964847</v>
      </c>
      <c r="D55" s="416">
        <f>+D56+D57+D58+D59</f>
        <v>4964847</v>
      </c>
      <c r="E55" s="413">
        <f>+E56+E57+E58+E59</f>
        <v>0</v>
      </c>
      <c r="F55" s="88">
        <f>+F56+F57+F58+F59</f>
        <v>0</v>
      </c>
    </row>
    <row r="56" spans="1:6" ht="12" customHeight="1">
      <c r="A56" s="15" t="s">
        <v>88</v>
      </c>
      <c r="B56" s="65" t="s">
        <v>240</v>
      </c>
      <c r="C56" s="405">
        <v>0</v>
      </c>
      <c r="D56" s="405">
        <v>0</v>
      </c>
      <c r="E56" s="406"/>
      <c r="F56" s="67"/>
    </row>
    <row r="57" spans="1:6" ht="12" customHeight="1">
      <c r="A57" s="15" t="s">
        <v>90</v>
      </c>
      <c r="B57" s="65" t="s">
        <v>241</v>
      </c>
      <c r="C57" s="407">
        <f>4964847</f>
        <v>4964847</v>
      </c>
      <c r="D57" s="407">
        <v>4964847</v>
      </c>
      <c r="E57" s="408"/>
      <c r="F57" s="71"/>
    </row>
    <row r="58" spans="1:6" ht="12" customHeight="1">
      <c r="A58" s="15" t="s">
        <v>92</v>
      </c>
      <c r="B58" s="65" t="s">
        <v>242</v>
      </c>
      <c r="C58" s="407">
        <v>0</v>
      </c>
      <c r="D58" s="407">
        <v>0</v>
      </c>
      <c r="E58" s="408"/>
      <c r="F58" s="71"/>
    </row>
    <row r="59" spans="1:6" ht="12" customHeight="1" thickBot="1">
      <c r="A59" s="82" t="s">
        <v>94</v>
      </c>
      <c r="B59" s="92" t="s">
        <v>243</v>
      </c>
      <c r="C59" s="409">
        <v>0</v>
      </c>
      <c r="D59" s="409">
        <v>0</v>
      </c>
      <c r="E59" s="410"/>
      <c r="F59" s="84"/>
    </row>
    <row r="60" spans="1:6" ht="12" customHeight="1" thickBot="1">
      <c r="A60" s="9" t="s">
        <v>244</v>
      </c>
      <c r="B60" s="10" t="s">
        <v>245</v>
      </c>
      <c r="C60" s="415">
        <v>0</v>
      </c>
      <c r="D60" s="415">
        <v>0</v>
      </c>
      <c r="E60" s="417">
        <f>SUM(E61:E65)</f>
        <v>0</v>
      </c>
      <c r="F60" s="93">
        <f>SUM(F61:F65)</f>
        <v>0</v>
      </c>
    </row>
    <row r="61" spans="1:6" ht="12" customHeight="1">
      <c r="A61" s="15" t="s">
        <v>100</v>
      </c>
      <c r="B61" s="65" t="s">
        <v>246</v>
      </c>
      <c r="C61" s="405">
        <v>0</v>
      </c>
      <c r="D61" s="405">
        <v>0</v>
      </c>
      <c r="E61" s="406"/>
      <c r="F61" s="67"/>
    </row>
    <row r="62" spans="1:6" ht="12" customHeight="1">
      <c r="A62" s="15" t="s">
        <v>102</v>
      </c>
      <c r="B62" s="65" t="s">
        <v>247</v>
      </c>
      <c r="C62" s="407">
        <v>0</v>
      </c>
      <c r="D62" s="407">
        <v>0</v>
      </c>
      <c r="E62" s="408"/>
      <c r="F62" s="71"/>
    </row>
    <row r="63" spans="1:6" ht="12" customHeight="1">
      <c r="A63" s="15" t="s">
        <v>104</v>
      </c>
      <c r="B63" s="65" t="s">
        <v>248</v>
      </c>
      <c r="C63" s="407">
        <v>0</v>
      </c>
      <c r="D63" s="407">
        <v>0</v>
      </c>
      <c r="E63" s="408"/>
      <c r="F63" s="71"/>
    </row>
    <row r="64" spans="1:6" ht="12" customHeight="1">
      <c r="A64" s="15" t="s">
        <v>106</v>
      </c>
      <c r="B64" s="65" t="s">
        <v>249</v>
      </c>
      <c r="C64" s="407">
        <v>0</v>
      </c>
      <c r="D64" s="407">
        <v>0</v>
      </c>
      <c r="E64" s="408"/>
      <c r="F64" s="71"/>
    </row>
    <row r="65" spans="1:6" ht="12" customHeight="1" thickBot="1">
      <c r="A65" s="82" t="s">
        <v>250</v>
      </c>
      <c r="B65" s="92" t="s">
        <v>251</v>
      </c>
      <c r="C65" s="409">
        <v>0</v>
      </c>
      <c r="D65" s="409">
        <v>0</v>
      </c>
      <c r="E65" s="410"/>
      <c r="F65" s="84"/>
    </row>
    <row r="66" spans="1:6" ht="12" customHeight="1" thickBot="1">
      <c r="A66" s="9" t="s">
        <v>108</v>
      </c>
      <c r="B66" s="10" t="s">
        <v>252</v>
      </c>
      <c r="C66" s="415">
        <v>0</v>
      </c>
      <c r="D66" s="415">
        <v>0</v>
      </c>
      <c r="E66" s="418"/>
      <c r="F66" s="94"/>
    </row>
    <row r="67" spans="1:6" ht="12" customHeight="1" thickBot="1">
      <c r="A67" s="9" t="s">
        <v>253</v>
      </c>
      <c r="B67" s="10" t="s">
        <v>254</v>
      </c>
      <c r="C67" s="415">
        <v>0</v>
      </c>
      <c r="D67" s="415">
        <v>0</v>
      </c>
      <c r="E67" s="418"/>
      <c r="F67" s="94"/>
    </row>
    <row r="68" spans="1:6" ht="15" customHeight="1" thickBot="1">
      <c r="A68" s="9" t="s">
        <v>255</v>
      </c>
      <c r="B68" s="10" t="s">
        <v>256</v>
      </c>
      <c r="C68" s="404">
        <f>C44+C48+C55+C60+C66</f>
        <v>4964847</v>
      </c>
      <c r="D68" s="404">
        <f>D44+D48+D55+D60+D66</f>
        <v>4964847</v>
      </c>
      <c r="E68" s="417">
        <f>+E44+E48+E55+E60+E66+E67</f>
        <v>0</v>
      </c>
      <c r="F68" s="93">
        <f>+F44+F48+F55+F60+F66+F67</f>
        <v>0</v>
      </c>
    </row>
    <row r="69" spans="1:7" s="1" customFormat="1" ht="12.75" customHeight="1" thickBot="1">
      <c r="A69" s="95" t="s">
        <v>257</v>
      </c>
      <c r="B69" s="32" t="s">
        <v>258</v>
      </c>
      <c r="C69" s="404">
        <f>C43+C68</f>
        <v>676860058</v>
      </c>
      <c r="D69" s="404">
        <f>D43+D68</f>
        <v>675383938</v>
      </c>
      <c r="E69" s="404">
        <f>E43+E68</f>
        <v>1476120</v>
      </c>
      <c r="F69" s="64">
        <f>F43+F68</f>
        <v>0</v>
      </c>
      <c r="G69" s="388"/>
    </row>
    <row r="70" ht="12" customHeight="1"/>
    <row r="71" spans="1:3" ht="15.75" customHeight="1">
      <c r="A71" s="604" t="s">
        <v>259</v>
      </c>
      <c r="B71" s="604"/>
      <c r="C71" s="604"/>
    </row>
    <row r="72" spans="1:3" ht="15" customHeight="1" thickBot="1">
      <c r="A72" s="605"/>
      <c r="B72" s="605"/>
      <c r="C72" s="420" t="s">
        <v>432</v>
      </c>
    </row>
    <row r="73" spans="1:6" ht="39" customHeight="1" thickBot="1">
      <c r="A73" s="9">
        <v>1</v>
      </c>
      <c r="B73" s="63" t="s">
        <v>260</v>
      </c>
      <c r="C73" s="421">
        <v>-312801522</v>
      </c>
      <c r="D73" s="421"/>
      <c r="E73" s="421"/>
      <c r="F73" s="88"/>
    </row>
    <row r="74" spans="1:6" ht="34.5" customHeight="1" thickBot="1">
      <c r="A74" s="9" t="s">
        <v>19</v>
      </c>
      <c r="B74" s="63" t="s">
        <v>261</v>
      </c>
      <c r="C74" s="421">
        <v>312801522</v>
      </c>
      <c r="D74" s="421"/>
      <c r="E74" s="421"/>
      <c r="F74" s="88"/>
    </row>
    <row r="76" spans="3:4" ht="17.25" customHeight="1">
      <c r="C76" s="422"/>
      <c r="D76" s="423"/>
    </row>
    <row r="78" spans="3:4" ht="15.75">
      <c r="C78" s="422"/>
      <c r="D78" s="422"/>
    </row>
  </sheetData>
  <sheetProtection selectLockedCells="1" selectUnlockedCells="1"/>
  <mergeCells count="9">
    <mergeCell ref="A71:C71"/>
    <mergeCell ref="A72:B72"/>
    <mergeCell ref="B1:F1"/>
    <mergeCell ref="A3:F3"/>
    <mergeCell ref="A4:F4"/>
    <mergeCell ref="A6:A7"/>
    <mergeCell ref="B6:B7"/>
    <mergeCell ref="C6:C7"/>
    <mergeCell ref="D6:F6"/>
  </mergeCells>
  <printOptions horizontalCentered="1"/>
  <pageMargins left="0.7875" right="0.7875" top="1.417361111111111" bottom="0.8659722222222223" header="0.5118055555555555" footer="0.511805555555555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34"/>
  <sheetViews>
    <sheetView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6.875" style="102" customWidth="1"/>
    <col min="2" max="2" width="55.125" style="103" customWidth="1"/>
    <col min="3" max="3" width="16.375" style="102" customWidth="1"/>
    <col min="4" max="4" width="55.125" style="102" customWidth="1"/>
    <col min="5" max="5" width="16.375" style="102" customWidth="1"/>
    <col min="6" max="6" width="4.875" style="102" customWidth="1"/>
    <col min="7" max="16384" width="9.375" style="102" customWidth="1"/>
  </cols>
  <sheetData>
    <row r="1" spans="3:5" ht="15.75" customHeight="1">
      <c r="C1" s="611" t="s">
        <v>457</v>
      </c>
      <c r="D1" s="611"/>
      <c r="E1" s="611"/>
    </row>
    <row r="3" spans="2:6" ht="39.75" customHeight="1">
      <c r="B3" s="612" t="s">
        <v>262</v>
      </c>
      <c r="C3" s="612"/>
      <c r="D3" s="612"/>
      <c r="E3" s="612"/>
      <c r="F3" s="613"/>
    </row>
    <row r="4" spans="5:6" ht="13.5">
      <c r="E4" s="104" t="s">
        <v>432</v>
      </c>
      <c r="F4" s="613"/>
    </row>
    <row r="5" spans="1:6" ht="18" customHeight="1">
      <c r="A5" s="614" t="s">
        <v>0</v>
      </c>
      <c r="B5" s="615" t="s">
        <v>263</v>
      </c>
      <c r="C5" s="615"/>
      <c r="D5" s="614" t="s">
        <v>264</v>
      </c>
      <c r="E5" s="614"/>
      <c r="F5" s="613"/>
    </row>
    <row r="6" spans="1:6" s="108" customFormat="1" ht="35.25" customHeight="1" thickBot="1">
      <c r="A6" s="614"/>
      <c r="B6" s="105" t="s">
        <v>265</v>
      </c>
      <c r="C6" s="106" t="str">
        <f>+'1.sz.mell.'!C6</f>
        <v>Módosított előirányzat</v>
      </c>
      <c r="D6" s="105" t="s">
        <v>265</v>
      </c>
      <c r="E6" s="107" t="str">
        <f>+C6</f>
        <v>Módosított előirányzat</v>
      </c>
      <c r="F6" s="613"/>
    </row>
    <row r="7" spans="1:6" ht="12.75" customHeight="1">
      <c r="A7" s="109" t="s">
        <v>5</v>
      </c>
      <c r="B7" s="110" t="s">
        <v>266</v>
      </c>
      <c r="C7" s="111">
        <v>152900164</v>
      </c>
      <c r="D7" s="110" t="s">
        <v>267</v>
      </c>
      <c r="E7" s="116">
        <v>208387301</v>
      </c>
      <c r="F7" s="613"/>
    </row>
    <row r="8" spans="1:6" ht="12.75" customHeight="1">
      <c r="A8" s="113" t="s">
        <v>19</v>
      </c>
      <c r="B8" s="114" t="s">
        <v>268</v>
      </c>
      <c r="C8" s="111">
        <v>121562509</v>
      </c>
      <c r="D8" s="114" t="s">
        <v>173</v>
      </c>
      <c r="E8" s="116">
        <v>33503255</v>
      </c>
      <c r="F8" s="613"/>
    </row>
    <row r="9" spans="1:6" ht="12.75" customHeight="1">
      <c r="A9" s="113" t="s">
        <v>33</v>
      </c>
      <c r="B9" s="114" t="s">
        <v>269</v>
      </c>
      <c r="C9" s="115"/>
      <c r="D9" s="114" t="s">
        <v>270</v>
      </c>
      <c r="E9" s="116">
        <v>155846325</v>
      </c>
      <c r="F9" s="613"/>
    </row>
    <row r="10" spans="1:6" ht="12.75" customHeight="1">
      <c r="A10" s="113" t="s">
        <v>227</v>
      </c>
      <c r="B10" s="114" t="s">
        <v>271</v>
      </c>
      <c r="C10" s="115">
        <v>65200000</v>
      </c>
      <c r="D10" s="114" t="s">
        <v>175</v>
      </c>
      <c r="E10" s="116">
        <v>5443480</v>
      </c>
      <c r="F10" s="613"/>
    </row>
    <row r="11" spans="1:6" ht="12.75" customHeight="1">
      <c r="A11" s="113" t="s">
        <v>62</v>
      </c>
      <c r="B11" s="117" t="s">
        <v>272</v>
      </c>
      <c r="C11" s="115">
        <v>19171016</v>
      </c>
      <c r="D11" s="114" t="s">
        <v>177</v>
      </c>
      <c r="E11" s="116">
        <v>16750633</v>
      </c>
      <c r="F11" s="613"/>
    </row>
    <row r="12" spans="1:6" ht="12.75" customHeight="1">
      <c r="A12" s="113" t="s">
        <v>86</v>
      </c>
      <c r="B12" s="114" t="s">
        <v>273</v>
      </c>
      <c r="C12" s="118"/>
      <c r="D12" s="114" t="s">
        <v>202</v>
      </c>
      <c r="E12" s="116">
        <v>29102072</v>
      </c>
      <c r="F12" s="613"/>
    </row>
    <row r="13" spans="1:6" ht="12.75" customHeight="1">
      <c r="A13" s="113" t="s">
        <v>244</v>
      </c>
      <c r="B13" s="114" t="s">
        <v>274</v>
      </c>
      <c r="C13" s="115"/>
      <c r="D13" s="119"/>
      <c r="E13" s="116"/>
      <c r="F13" s="613"/>
    </row>
    <row r="14" spans="1:6" ht="12.75" customHeight="1">
      <c r="A14" s="113" t="s">
        <v>108</v>
      </c>
      <c r="B14" s="119"/>
      <c r="C14" s="115"/>
      <c r="D14" s="119"/>
      <c r="E14" s="116"/>
      <c r="F14" s="613"/>
    </row>
    <row r="15" spans="1:6" ht="12.75" customHeight="1">
      <c r="A15" s="113" t="s">
        <v>253</v>
      </c>
      <c r="B15" s="120"/>
      <c r="C15" s="118"/>
      <c r="D15" s="119"/>
      <c r="E15" s="116"/>
      <c r="F15" s="613"/>
    </row>
    <row r="16" spans="1:6" ht="12.75" customHeight="1">
      <c r="A16" s="113" t="s">
        <v>255</v>
      </c>
      <c r="B16" s="119"/>
      <c r="C16" s="115"/>
      <c r="D16" s="119"/>
      <c r="E16" s="116"/>
      <c r="F16" s="613"/>
    </row>
    <row r="17" spans="1:6" ht="12.75" customHeight="1">
      <c r="A17" s="113" t="s">
        <v>257</v>
      </c>
      <c r="B17" s="119"/>
      <c r="C17" s="115"/>
      <c r="D17" s="119"/>
      <c r="E17" s="116"/>
      <c r="F17" s="613"/>
    </row>
    <row r="18" spans="1:6" ht="12.75" customHeight="1">
      <c r="A18" s="113" t="s">
        <v>275</v>
      </c>
      <c r="B18" s="121"/>
      <c r="C18" s="122"/>
      <c r="D18" s="119"/>
      <c r="E18" s="123"/>
      <c r="F18" s="613"/>
    </row>
    <row r="19" spans="1:6" ht="15.75" customHeight="1">
      <c r="A19" s="124" t="s">
        <v>276</v>
      </c>
      <c r="B19" s="125" t="s">
        <v>277</v>
      </c>
      <c r="C19" s="126">
        <f>SUM(C7:C18)</f>
        <v>358833689</v>
      </c>
      <c r="D19" s="125" t="s">
        <v>278</v>
      </c>
      <c r="E19" s="127">
        <f>SUM(E7:E18)</f>
        <v>449033066</v>
      </c>
      <c r="F19" s="613"/>
    </row>
    <row r="20" spans="1:6" ht="12.75" customHeight="1">
      <c r="A20" s="128" t="s">
        <v>279</v>
      </c>
      <c r="B20" s="129" t="s">
        <v>280</v>
      </c>
      <c r="C20" s="130">
        <f>+C21+C22+C23+C24</f>
        <v>317766369</v>
      </c>
      <c r="D20" s="114" t="s">
        <v>281</v>
      </c>
      <c r="E20" s="131"/>
      <c r="F20" s="613"/>
    </row>
    <row r="21" spans="1:6" ht="12.75" customHeight="1">
      <c r="A21" s="113" t="s">
        <v>282</v>
      </c>
      <c r="B21" s="114" t="s">
        <v>283</v>
      </c>
      <c r="C21" s="115">
        <v>317766369</v>
      </c>
      <c r="D21" s="114" t="s">
        <v>284</v>
      </c>
      <c r="E21" s="116"/>
      <c r="F21" s="613"/>
    </row>
    <row r="22" spans="1:6" ht="12.75" customHeight="1">
      <c r="A22" s="113" t="s">
        <v>285</v>
      </c>
      <c r="B22" s="114" t="s">
        <v>286</v>
      </c>
      <c r="C22" s="115"/>
      <c r="D22" s="114" t="s">
        <v>287</v>
      </c>
      <c r="E22" s="116"/>
      <c r="F22" s="613"/>
    </row>
    <row r="23" spans="1:6" ht="12.75" customHeight="1">
      <c r="A23" s="113" t="s">
        <v>288</v>
      </c>
      <c r="B23" s="114" t="s">
        <v>289</v>
      </c>
      <c r="C23" s="115"/>
      <c r="D23" s="114" t="s">
        <v>290</v>
      </c>
      <c r="E23" s="116"/>
      <c r="F23" s="613"/>
    </row>
    <row r="24" spans="1:6" ht="12.75" customHeight="1">
      <c r="A24" s="113" t="s">
        <v>291</v>
      </c>
      <c r="B24" s="114" t="s">
        <v>292</v>
      </c>
      <c r="C24" s="115"/>
      <c r="D24" s="129" t="s">
        <v>293</v>
      </c>
      <c r="E24" s="116"/>
      <c r="F24" s="613"/>
    </row>
    <row r="25" spans="1:6" ht="12.75" customHeight="1">
      <c r="A25" s="113" t="s">
        <v>294</v>
      </c>
      <c r="B25" s="114" t="s">
        <v>295</v>
      </c>
      <c r="C25" s="132">
        <f>+C26+C27</f>
        <v>0</v>
      </c>
      <c r="D25" s="114" t="s">
        <v>296</v>
      </c>
      <c r="E25" s="116"/>
      <c r="F25" s="613"/>
    </row>
    <row r="26" spans="1:6" ht="12.75" customHeight="1">
      <c r="A26" s="128" t="s">
        <v>297</v>
      </c>
      <c r="B26" s="129" t="s">
        <v>298</v>
      </c>
      <c r="C26" s="133"/>
      <c r="D26" s="110" t="s">
        <v>242</v>
      </c>
      <c r="E26" s="131"/>
      <c r="F26" s="613"/>
    </row>
    <row r="27" spans="1:6" ht="12.75" customHeight="1">
      <c r="A27" s="113" t="s">
        <v>299</v>
      </c>
      <c r="B27" s="114" t="s">
        <v>300</v>
      </c>
      <c r="C27" s="115"/>
      <c r="D27" s="114" t="s">
        <v>252</v>
      </c>
      <c r="E27" s="116"/>
      <c r="F27" s="613"/>
    </row>
    <row r="28" spans="1:6" ht="12.75" customHeight="1">
      <c r="A28" s="113" t="s">
        <v>301</v>
      </c>
      <c r="B28" s="114" t="s">
        <v>163</v>
      </c>
      <c r="C28" s="115"/>
      <c r="D28" s="114" t="s">
        <v>254</v>
      </c>
      <c r="E28" s="116"/>
      <c r="F28" s="613"/>
    </row>
    <row r="29" spans="1:6" ht="12.75" customHeight="1">
      <c r="A29" s="128" t="s">
        <v>302</v>
      </c>
      <c r="B29" s="129" t="s">
        <v>165</v>
      </c>
      <c r="C29" s="133"/>
      <c r="D29" s="65" t="s">
        <v>241</v>
      </c>
      <c r="E29" s="131">
        <v>4964847</v>
      </c>
      <c r="F29" s="613"/>
    </row>
    <row r="30" spans="1:6" ht="15.75" customHeight="1">
      <c r="A30" s="124" t="s">
        <v>303</v>
      </c>
      <c r="B30" s="125" t="s">
        <v>304</v>
      </c>
      <c r="C30" s="126">
        <f>+C20+C25+C28+C29</f>
        <v>317766369</v>
      </c>
      <c r="D30" s="125" t="s">
        <v>305</v>
      </c>
      <c r="E30" s="127">
        <f>SUM(E20:E29)</f>
        <v>4964847</v>
      </c>
      <c r="F30" s="613"/>
    </row>
    <row r="31" spans="1:6" ht="12.75">
      <c r="A31" s="124" t="s">
        <v>306</v>
      </c>
      <c r="B31" s="135" t="s">
        <v>307</v>
      </c>
      <c r="C31" s="136">
        <f>+C19+C30</f>
        <v>676600058</v>
      </c>
      <c r="D31" s="135" t="s">
        <v>308</v>
      </c>
      <c r="E31" s="136">
        <f>+E19+E30</f>
        <v>453997913</v>
      </c>
      <c r="F31" s="613"/>
    </row>
    <row r="32" spans="1:6" ht="12.75">
      <c r="A32" s="124" t="s">
        <v>309</v>
      </c>
      <c r="B32" s="135" t="s">
        <v>310</v>
      </c>
      <c r="C32" s="136">
        <f>IF(C19-E19&lt;0,E19-C19,"-")</f>
        <v>90199377</v>
      </c>
      <c r="D32" s="135" t="s">
        <v>311</v>
      </c>
      <c r="E32" s="136" t="str">
        <f>IF(C19-E19&gt;0,C19-E19,"-")</f>
        <v>-</v>
      </c>
      <c r="F32" s="613"/>
    </row>
    <row r="33" spans="1:6" ht="12.75">
      <c r="A33" s="124" t="s">
        <v>312</v>
      </c>
      <c r="B33" s="135" t="s">
        <v>313</v>
      </c>
      <c r="C33" s="136" t="str">
        <f>IF(C19+C30-E31&lt;0,E31-(C19+C30),"-")</f>
        <v>-</v>
      </c>
      <c r="D33" s="135" t="s">
        <v>314</v>
      </c>
      <c r="E33" s="136">
        <f>IF(C19+C30-E31&gt;0,C19+C30-E31,"-")</f>
        <v>222602145</v>
      </c>
      <c r="F33" s="613"/>
    </row>
    <row r="34" spans="2:4" ht="18.75" customHeight="1">
      <c r="B34" s="610"/>
      <c r="C34" s="610"/>
      <c r="D34" s="610"/>
    </row>
  </sheetData>
  <sheetProtection selectLockedCells="1" selectUnlockedCells="1"/>
  <mergeCells count="7">
    <mergeCell ref="B34:D34"/>
    <mergeCell ref="C1:E1"/>
    <mergeCell ref="B3:E3"/>
    <mergeCell ref="F3:F33"/>
    <mergeCell ref="A5:A6"/>
    <mergeCell ref="B5:C5"/>
    <mergeCell ref="D5:E5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94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F43"/>
  <sheetViews>
    <sheetView zoomScaleSheetLayoutView="115" zoomScalePageLayoutView="0" workbookViewId="0" topLeftCell="A1">
      <selection activeCell="D44" sqref="D44"/>
    </sheetView>
  </sheetViews>
  <sheetFormatPr defaultColWidth="9.00390625" defaultRowHeight="12.75"/>
  <cols>
    <col min="1" max="1" width="6.875" style="102" customWidth="1"/>
    <col min="2" max="2" width="55.125" style="103" customWidth="1"/>
    <col min="3" max="3" width="16.375" style="102" customWidth="1"/>
    <col min="4" max="4" width="55.125" style="102" customWidth="1"/>
    <col min="5" max="5" width="16.375" style="102" customWidth="1"/>
    <col min="6" max="6" width="4.875" style="102" customWidth="1"/>
    <col min="7" max="16384" width="9.375" style="102" customWidth="1"/>
  </cols>
  <sheetData>
    <row r="1" spans="3:6" ht="15.75" customHeight="1">
      <c r="C1" s="611" t="s">
        <v>458</v>
      </c>
      <c r="D1" s="611"/>
      <c r="E1" s="611"/>
      <c r="F1" s="137"/>
    </row>
    <row r="3" spans="2:6" ht="31.5" customHeight="1">
      <c r="B3" s="612" t="s">
        <v>315</v>
      </c>
      <c r="C3" s="612"/>
      <c r="D3" s="612"/>
      <c r="E3" s="612"/>
      <c r="F3" s="613"/>
    </row>
    <row r="4" spans="5:6" ht="13.5">
      <c r="E4" s="104" t="s">
        <v>432</v>
      </c>
      <c r="F4" s="613"/>
    </row>
    <row r="5" spans="1:6" ht="13.5" customHeight="1">
      <c r="A5" s="614" t="s">
        <v>0</v>
      </c>
      <c r="B5" s="615" t="s">
        <v>263</v>
      </c>
      <c r="C5" s="615"/>
      <c r="D5" s="614" t="s">
        <v>264</v>
      </c>
      <c r="E5" s="614"/>
      <c r="F5" s="613"/>
    </row>
    <row r="6" spans="1:6" s="108" customFormat="1" ht="24.75" thickBot="1">
      <c r="A6" s="614"/>
      <c r="B6" s="105" t="s">
        <v>265</v>
      </c>
      <c r="C6" s="106" t="str">
        <f>+'3.1.sz.mell  '!C6</f>
        <v>Módosított előirányzat</v>
      </c>
      <c r="D6" s="105" t="s">
        <v>265</v>
      </c>
      <c r="E6" s="106" t="str">
        <f>+'3.1.sz.mell  '!C6</f>
        <v>Módosított előirányzat</v>
      </c>
      <c r="F6" s="613"/>
    </row>
    <row r="7" spans="1:6" ht="12.75" customHeight="1">
      <c r="A7" s="109" t="s">
        <v>5</v>
      </c>
      <c r="B7" s="110" t="s">
        <v>316</v>
      </c>
      <c r="C7" s="111"/>
      <c r="D7" s="110" t="s">
        <v>208</v>
      </c>
      <c r="E7" s="66">
        <v>22165769</v>
      </c>
      <c r="F7" s="613"/>
    </row>
    <row r="8" spans="1:6" ht="12.75">
      <c r="A8" s="113" t="s">
        <v>19</v>
      </c>
      <c r="B8" s="114" t="s">
        <v>317</v>
      </c>
      <c r="C8" s="115"/>
      <c r="D8" s="114" t="s">
        <v>318</v>
      </c>
      <c r="E8" s="116">
        <v>0</v>
      </c>
      <c r="F8" s="613"/>
    </row>
    <row r="9" spans="1:6" ht="12.75" customHeight="1">
      <c r="A9" s="113" t="s">
        <v>33</v>
      </c>
      <c r="B9" s="114" t="s">
        <v>319</v>
      </c>
      <c r="C9" s="115">
        <v>260000</v>
      </c>
      <c r="D9" s="114" t="s">
        <v>210</v>
      </c>
      <c r="E9" s="70">
        <v>200666376</v>
      </c>
      <c r="F9" s="613"/>
    </row>
    <row r="10" spans="1:6" ht="12.75" customHeight="1">
      <c r="A10" s="113" t="s">
        <v>227</v>
      </c>
      <c r="B10" s="114" t="s">
        <v>320</v>
      </c>
      <c r="C10" s="115"/>
      <c r="D10" s="114" t="s">
        <v>321</v>
      </c>
      <c r="E10" s="116"/>
      <c r="F10" s="613"/>
    </row>
    <row r="11" spans="1:6" ht="12.75" customHeight="1">
      <c r="A11" s="113" t="s">
        <v>62</v>
      </c>
      <c r="B11" s="114" t="s">
        <v>322</v>
      </c>
      <c r="C11" s="115"/>
      <c r="D11" s="114" t="s">
        <v>212</v>
      </c>
      <c r="E11" s="116">
        <v>30000</v>
      </c>
      <c r="F11" s="613"/>
    </row>
    <row r="12" spans="1:6" ht="12.75" customHeight="1">
      <c r="A12" s="113" t="s">
        <v>86</v>
      </c>
      <c r="B12" s="114" t="s">
        <v>323</v>
      </c>
      <c r="C12" s="118"/>
      <c r="D12" s="138"/>
      <c r="E12" s="116"/>
      <c r="F12" s="613"/>
    </row>
    <row r="13" spans="1:6" ht="12.75" customHeight="1">
      <c r="A13" s="113" t="s">
        <v>244</v>
      </c>
      <c r="B13" s="119"/>
      <c r="C13" s="115"/>
      <c r="D13" s="138"/>
      <c r="E13" s="116"/>
      <c r="F13" s="613"/>
    </row>
    <row r="14" spans="1:6" ht="12.75" customHeight="1">
      <c r="A14" s="113" t="s">
        <v>108</v>
      </c>
      <c r="B14" s="119"/>
      <c r="C14" s="115"/>
      <c r="D14" s="138"/>
      <c r="E14" s="116"/>
      <c r="F14" s="613"/>
    </row>
    <row r="15" spans="1:6" ht="12.75" customHeight="1">
      <c r="A15" s="113" t="s">
        <v>253</v>
      </c>
      <c r="B15" s="139"/>
      <c r="C15" s="118"/>
      <c r="D15" s="138"/>
      <c r="E15" s="116"/>
      <c r="F15" s="613"/>
    </row>
    <row r="16" spans="1:6" ht="12.75">
      <c r="A16" s="113" t="s">
        <v>255</v>
      </c>
      <c r="B16" s="119"/>
      <c r="C16" s="118"/>
      <c r="D16" s="138"/>
      <c r="E16" s="116"/>
      <c r="F16" s="613"/>
    </row>
    <row r="17" spans="1:6" ht="12.75" customHeight="1">
      <c r="A17" s="128" t="s">
        <v>257</v>
      </c>
      <c r="B17" s="134"/>
      <c r="C17" s="140"/>
      <c r="D17" s="129" t="s">
        <v>202</v>
      </c>
      <c r="E17" s="131"/>
      <c r="F17" s="613"/>
    </row>
    <row r="18" spans="1:6" ht="15.75" customHeight="1">
      <c r="A18" s="124" t="s">
        <v>275</v>
      </c>
      <c r="B18" s="125" t="s">
        <v>324</v>
      </c>
      <c r="C18" s="126">
        <f>+C7+C9+C10+C12+C13+C14+C15+C16+C17</f>
        <v>260000</v>
      </c>
      <c r="D18" s="125" t="s">
        <v>325</v>
      </c>
      <c r="E18" s="127">
        <f>+E7+E9+E11+E12+E13+E14+E15+E16+E17</f>
        <v>222862145</v>
      </c>
      <c r="F18" s="613"/>
    </row>
    <row r="19" spans="1:6" ht="12.75" customHeight="1">
      <c r="A19" s="109" t="s">
        <v>276</v>
      </c>
      <c r="B19" s="141" t="s">
        <v>326</v>
      </c>
      <c r="C19" s="142">
        <f>+C20+C21+C22+C23+C24</f>
        <v>0</v>
      </c>
      <c r="D19" s="114" t="s">
        <v>281</v>
      </c>
      <c r="E19" s="112"/>
      <c r="F19" s="613"/>
    </row>
    <row r="20" spans="1:6" ht="12.75" customHeight="1">
      <c r="A20" s="113" t="s">
        <v>279</v>
      </c>
      <c r="B20" s="143" t="s">
        <v>327</v>
      </c>
      <c r="C20" s="115"/>
      <c r="D20" s="114" t="s">
        <v>328</v>
      </c>
      <c r="E20" s="116"/>
      <c r="F20" s="613"/>
    </row>
    <row r="21" spans="1:6" ht="12.75" customHeight="1">
      <c r="A21" s="109" t="s">
        <v>282</v>
      </c>
      <c r="B21" s="143" t="s">
        <v>329</v>
      </c>
      <c r="C21" s="115"/>
      <c r="D21" s="114" t="s">
        <v>287</v>
      </c>
      <c r="E21" s="116"/>
      <c r="F21" s="613"/>
    </row>
    <row r="22" spans="1:6" ht="12.75" customHeight="1">
      <c r="A22" s="113" t="s">
        <v>285</v>
      </c>
      <c r="B22" s="143" t="s">
        <v>330</v>
      </c>
      <c r="C22" s="115"/>
      <c r="D22" s="114" t="s">
        <v>290</v>
      </c>
      <c r="E22" s="116"/>
      <c r="F22" s="613"/>
    </row>
    <row r="23" spans="1:6" ht="12.75" customHeight="1">
      <c r="A23" s="109" t="s">
        <v>288</v>
      </c>
      <c r="B23" s="143" t="s">
        <v>331</v>
      </c>
      <c r="C23" s="115"/>
      <c r="D23" s="129" t="s">
        <v>293</v>
      </c>
      <c r="E23" s="116"/>
      <c r="F23" s="613"/>
    </row>
    <row r="24" spans="1:6" ht="12.75" customHeight="1">
      <c r="A24" s="113" t="s">
        <v>291</v>
      </c>
      <c r="B24" s="144" t="s">
        <v>332</v>
      </c>
      <c r="C24" s="115"/>
      <c r="D24" s="114" t="s">
        <v>333</v>
      </c>
      <c r="E24" s="116"/>
      <c r="F24" s="613"/>
    </row>
    <row r="25" spans="1:6" ht="12.75" customHeight="1">
      <c r="A25" s="109" t="s">
        <v>294</v>
      </c>
      <c r="B25" s="145" t="s">
        <v>334</v>
      </c>
      <c r="C25" s="132">
        <f>+C26+C27+C28+C29+C30</f>
        <v>0</v>
      </c>
      <c r="D25" s="110" t="s">
        <v>335</v>
      </c>
      <c r="E25" s="116"/>
      <c r="F25" s="613"/>
    </row>
    <row r="26" spans="1:6" ht="12.75" customHeight="1">
      <c r="A26" s="113" t="s">
        <v>297</v>
      </c>
      <c r="B26" s="144" t="s">
        <v>336</v>
      </c>
      <c r="C26" s="115"/>
      <c r="D26" s="110" t="s">
        <v>243</v>
      </c>
      <c r="E26" s="116"/>
      <c r="F26" s="613"/>
    </row>
    <row r="27" spans="1:6" ht="12.75" customHeight="1">
      <c r="A27" s="109" t="s">
        <v>299</v>
      </c>
      <c r="B27" s="144" t="s">
        <v>337</v>
      </c>
      <c r="C27" s="115"/>
      <c r="D27" s="146"/>
      <c r="E27" s="116"/>
      <c r="F27" s="613"/>
    </row>
    <row r="28" spans="1:6" ht="12.75" customHeight="1">
      <c r="A28" s="113" t="s">
        <v>301</v>
      </c>
      <c r="B28" s="143" t="s">
        <v>338</v>
      </c>
      <c r="C28" s="115"/>
      <c r="D28" s="146"/>
      <c r="E28" s="116"/>
      <c r="F28" s="613"/>
    </row>
    <row r="29" spans="1:6" ht="12.75" customHeight="1">
      <c r="A29" s="109" t="s">
        <v>302</v>
      </c>
      <c r="B29" s="147" t="s">
        <v>339</v>
      </c>
      <c r="C29" s="115"/>
      <c r="D29" s="119"/>
      <c r="E29" s="116"/>
      <c r="F29" s="613"/>
    </row>
    <row r="30" spans="1:6" ht="12.75" customHeight="1">
      <c r="A30" s="113" t="s">
        <v>303</v>
      </c>
      <c r="B30" s="148" t="s">
        <v>340</v>
      </c>
      <c r="C30" s="115"/>
      <c r="D30" s="146"/>
      <c r="E30" s="116"/>
      <c r="F30" s="613"/>
    </row>
    <row r="31" spans="1:6" ht="21.75" customHeight="1">
      <c r="A31" s="124" t="s">
        <v>306</v>
      </c>
      <c r="B31" s="125" t="s">
        <v>341</v>
      </c>
      <c r="C31" s="126">
        <f>+C19+C25</f>
        <v>0</v>
      </c>
      <c r="D31" s="125" t="s">
        <v>342</v>
      </c>
      <c r="E31" s="127">
        <f>SUM(E19:E30)</f>
        <v>0</v>
      </c>
      <c r="F31" s="613"/>
    </row>
    <row r="32" spans="1:6" ht="12.75">
      <c r="A32" s="124" t="s">
        <v>309</v>
      </c>
      <c r="B32" s="135" t="s">
        <v>343</v>
      </c>
      <c r="C32" s="136">
        <f>+C18+C31</f>
        <v>260000</v>
      </c>
      <c r="D32" s="135" t="s">
        <v>344</v>
      </c>
      <c r="E32" s="136">
        <f>+E18+E31</f>
        <v>222862145</v>
      </c>
      <c r="F32" s="613"/>
    </row>
    <row r="33" spans="1:6" ht="12.75">
      <c r="A33" s="124" t="s">
        <v>312</v>
      </c>
      <c r="B33" s="135" t="s">
        <v>310</v>
      </c>
      <c r="C33" s="136">
        <f>IF(C18-E18&lt;0,E18-C18,"-")</f>
        <v>222602145</v>
      </c>
      <c r="D33" s="135" t="s">
        <v>311</v>
      </c>
      <c r="E33" s="136">
        <v>0</v>
      </c>
      <c r="F33" s="613"/>
    </row>
    <row r="34" spans="1:6" ht="12.75">
      <c r="A34" s="124" t="s">
        <v>345</v>
      </c>
      <c r="B34" s="135" t="s">
        <v>313</v>
      </c>
      <c r="C34" s="136">
        <f>E32-C32</f>
        <v>222602145</v>
      </c>
      <c r="D34" s="135" t="s">
        <v>314</v>
      </c>
      <c r="E34" s="136">
        <v>0</v>
      </c>
      <c r="F34" s="613"/>
    </row>
    <row r="37" spans="2:4" ht="12.75">
      <c r="B37" s="596"/>
      <c r="D37" s="597"/>
    </row>
    <row r="38" spans="2:4" ht="12.75">
      <c r="B38" s="596"/>
      <c r="D38" s="597"/>
    </row>
    <row r="39" spans="2:4" ht="12.75">
      <c r="B39" s="596"/>
      <c r="D39" s="597"/>
    </row>
    <row r="41" ht="12.75">
      <c r="B41" s="149"/>
    </row>
    <row r="42" ht="12.75">
      <c r="B42" s="149"/>
    </row>
    <row r="43" ht="12.75">
      <c r="B43" s="149"/>
    </row>
  </sheetData>
  <sheetProtection selectLockedCells="1" selectUnlockedCells="1"/>
  <mergeCells count="6">
    <mergeCell ref="C1:E1"/>
    <mergeCell ref="B3:E3"/>
    <mergeCell ref="F3:F34"/>
    <mergeCell ref="A5:A6"/>
    <mergeCell ref="B5:C5"/>
    <mergeCell ref="D5:E5"/>
  </mergeCells>
  <printOptions horizontalCentered="1"/>
  <pageMargins left="0.7875" right="0.7875" top="0.49027777777777776" bottom="0.7902777777777777" header="0.5118055555555555" footer="0.511805555555555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D2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1.00390625" style="149" customWidth="1"/>
    <col min="2" max="2" width="20.875" style="150" customWidth="1"/>
    <col min="3" max="3" width="12.875" style="150" customWidth="1"/>
    <col min="4" max="4" width="10.125" style="150" bestFit="1" customWidth="1"/>
    <col min="5" max="16384" width="9.375" style="150" customWidth="1"/>
  </cols>
  <sheetData>
    <row r="1" spans="1:2" ht="15.75" customHeight="1">
      <c r="A1" s="616" t="s">
        <v>494</v>
      </c>
      <c r="B1" s="616"/>
    </row>
    <row r="3" spans="1:2" ht="25.5" customHeight="1">
      <c r="A3" s="617" t="s">
        <v>346</v>
      </c>
      <c r="B3" s="617"/>
    </row>
    <row r="4" spans="1:2" ht="22.5" customHeight="1" thickBot="1">
      <c r="A4" s="103"/>
      <c r="B4" s="151" t="s">
        <v>435</v>
      </c>
    </row>
    <row r="5" spans="1:2" s="152" customFormat="1" ht="44.25" customHeight="1" thickBot="1">
      <c r="A5" s="318" t="s">
        <v>347</v>
      </c>
      <c r="B5" s="319" t="str">
        <f>+'1.sz.mell.'!C6</f>
        <v>Módosított előirányzat</v>
      </c>
    </row>
    <row r="6" spans="1:2" s="153" customFormat="1" ht="20.25" customHeight="1">
      <c r="A6" s="328" t="s">
        <v>439</v>
      </c>
      <c r="B6" s="329"/>
    </row>
    <row r="7" spans="1:2" s="153" customFormat="1" ht="15.75" customHeight="1">
      <c r="A7" s="427" t="s">
        <v>470</v>
      </c>
      <c r="B7" s="428">
        <v>500299</v>
      </c>
    </row>
    <row r="8" spans="1:2" s="153" customFormat="1" ht="15.75" customHeight="1">
      <c r="A8" s="429" t="s">
        <v>348</v>
      </c>
      <c r="B8" s="430">
        <f>SUM(B7:B7)</f>
        <v>500299</v>
      </c>
    </row>
    <row r="9" spans="1:2" s="153" customFormat="1" ht="15.75" customHeight="1">
      <c r="A9" s="431"/>
      <c r="B9" s="428"/>
    </row>
    <row r="10" spans="1:2" s="154" customFormat="1" ht="15.75" customHeight="1">
      <c r="A10" s="330" t="s">
        <v>438</v>
      </c>
      <c r="B10" s="432"/>
    </row>
    <row r="11" spans="1:2" s="153" customFormat="1" ht="15.75" customHeight="1">
      <c r="A11" s="433" t="s">
        <v>476</v>
      </c>
      <c r="B11" s="434">
        <v>38000</v>
      </c>
    </row>
    <row r="12" spans="1:2" s="153" customFormat="1" ht="15.75" customHeight="1">
      <c r="A12" s="431" t="s">
        <v>469</v>
      </c>
      <c r="B12" s="428">
        <v>169770</v>
      </c>
    </row>
    <row r="13" spans="1:2" s="153" customFormat="1" ht="15.75" customHeight="1">
      <c r="A13" s="431" t="s">
        <v>477</v>
      </c>
      <c r="B13" s="435">
        <v>2249219</v>
      </c>
    </row>
    <row r="14" spans="1:2" s="153" customFormat="1" ht="15.75" customHeight="1">
      <c r="A14" s="431" t="s">
        <v>478</v>
      </c>
      <c r="B14" s="435">
        <v>635000</v>
      </c>
    </row>
    <row r="15" spans="1:4" s="153" customFormat="1" ht="15.75" customHeight="1">
      <c r="A15" s="436" t="s">
        <v>479</v>
      </c>
      <c r="B15" s="435">
        <v>2966480</v>
      </c>
      <c r="D15" s="332"/>
    </row>
    <row r="16" spans="1:2" s="153" customFormat="1" ht="15.75" customHeight="1">
      <c r="A16" s="436" t="s">
        <v>480</v>
      </c>
      <c r="B16" s="435">
        <v>2192312</v>
      </c>
    </row>
    <row r="17" spans="1:2" s="153" customFormat="1" ht="15.75" customHeight="1">
      <c r="A17" s="437" t="s">
        <v>481</v>
      </c>
      <c r="B17" s="438">
        <v>853593</v>
      </c>
    </row>
    <row r="18" spans="1:2" s="153" customFormat="1" ht="15.75" customHeight="1">
      <c r="A18" s="437" t="s">
        <v>482</v>
      </c>
      <c r="B18" s="438">
        <v>10896600</v>
      </c>
    </row>
    <row r="19" spans="1:2" s="153" customFormat="1" ht="15.75" customHeight="1">
      <c r="A19" s="439" t="s">
        <v>483</v>
      </c>
      <c r="B19" s="440">
        <v>300990</v>
      </c>
    </row>
    <row r="20" spans="1:2" s="153" customFormat="1" ht="15.75" customHeight="1">
      <c r="A20" s="441" t="s">
        <v>348</v>
      </c>
      <c r="B20" s="442">
        <f>SUM(B11:B19)</f>
        <v>20301964</v>
      </c>
    </row>
    <row r="21" spans="1:2" s="153" customFormat="1" ht="15.75" customHeight="1">
      <c r="A21" s="443"/>
      <c r="B21" s="444"/>
    </row>
    <row r="22" spans="1:2" s="153" customFormat="1" ht="15.75" customHeight="1">
      <c r="A22" s="445" t="s">
        <v>484</v>
      </c>
      <c r="B22" s="447"/>
    </row>
    <row r="23" spans="1:2" s="153" customFormat="1" ht="15.75" customHeight="1">
      <c r="A23" s="446" t="s">
        <v>485</v>
      </c>
      <c r="B23" s="448">
        <v>190246</v>
      </c>
    </row>
    <row r="24" spans="1:2" s="153" customFormat="1" ht="15.75" customHeight="1">
      <c r="A24" s="331"/>
      <c r="B24" s="440"/>
    </row>
    <row r="25" spans="1:2" s="153" customFormat="1" ht="15.75" customHeight="1">
      <c r="A25" s="445" t="s">
        <v>487</v>
      </c>
      <c r="B25" s="442">
        <v>1173260</v>
      </c>
    </row>
    <row r="26" spans="1:2" s="153" customFormat="1" ht="15.75" customHeight="1">
      <c r="A26" s="449" t="s">
        <v>488</v>
      </c>
      <c r="B26" s="450">
        <v>1173260</v>
      </c>
    </row>
    <row r="27" spans="1:2" s="153" customFormat="1" ht="15.75" customHeight="1">
      <c r="A27" s="451"/>
      <c r="B27" s="317"/>
    </row>
    <row r="28" spans="1:2" s="155" customFormat="1" ht="18" customHeight="1" thickBot="1">
      <c r="A28" s="326" t="s">
        <v>445</v>
      </c>
      <c r="B28" s="327">
        <f>B8+B20+B23+B25</f>
        <v>22165769</v>
      </c>
    </row>
  </sheetData>
  <sheetProtection selectLockedCells="1" selectUnlockedCells="1"/>
  <mergeCells count="2">
    <mergeCell ref="A1:B1"/>
    <mergeCell ref="A3:B3"/>
  </mergeCells>
  <printOptions horizontalCentered="1"/>
  <pageMargins left="0.7875" right="0.7875" top="1.023611111111111" bottom="0.9840277777777777" header="0.5118055555555555" footer="0.5118055555555555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B15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70.00390625" style="149" customWidth="1"/>
    <col min="2" max="2" width="18.625" style="150" customWidth="1"/>
    <col min="3" max="4" width="12.875" style="150" customWidth="1"/>
    <col min="5" max="5" width="13.875" style="150" customWidth="1"/>
    <col min="6" max="6" width="14.00390625" style="150" customWidth="1"/>
    <col min="7" max="16384" width="9.375" style="150" customWidth="1"/>
  </cols>
  <sheetData>
    <row r="1" spans="1:2" ht="15.75" customHeight="1">
      <c r="A1" s="616" t="s">
        <v>495</v>
      </c>
      <c r="B1" s="616"/>
    </row>
    <row r="2" ht="12.75">
      <c r="A2" s="149" t="s">
        <v>349</v>
      </c>
    </row>
    <row r="3" spans="1:2" ht="24.75" customHeight="1">
      <c r="A3" s="617" t="s">
        <v>350</v>
      </c>
      <c r="B3" s="617"/>
    </row>
    <row r="4" spans="1:2" ht="23.25" customHeight="1">
      <c r="A4" s="103"/>
      <c r="B4" s="151" t="s">
        <v>434</v>
      </c>
    </row>
    <row r="5" spans="1:2" s="152" customFormat="1" ht="48.75" customHeight="1" thickBot="1">
      <c r="A5" s="318" t="s">
        <v>351</v>
      </c>
      <c r="B5" s="319" t="str">
        <f>+'4.sz.m.'!B5</f>
        <v>Módosított előirányzat</v>
      </c>
    </row>
    <row r="6" spans="1:2" ht="15.75" customHeight="1">
      <c r="A6" s="328" t="s">
        <v>438</v>
      </c>
      <c r="B6" s="333"/>
    </row>
    <row r="7" spans="1:2" ht="15.75" customHeight="1">
      <c r="A7" s="392" t="s">
        <v>468</v>
      </c>
      <c r="B7" s="393">
        <f>SUM(B8:B12)</f>
        <v>200666376</v>
      </c>
    </row>
    <row r="8" spans="1:2" ht="15.75" customHeight="1">
      <c r="A8" s="394" t="s">
        <v>471</v>
      </c>
      <c r="B8" s="395">
        <v>79946902</v>
      </c>
    </row>
    <row r="9" spans="1:2" ht="15.75" customHeight="1">
      <c r="A9" s="396" t="s">
        <v>472</v>
      </c>
      <c r="B9" s="397">
        <v>64570720</v>
      </c>
    </row>
    <row r="10" spans="1:2" ht="15.75" customHeight="1">
      <c r="A10" s="394" t="s">
        <v>486</v>
      </c>
      <c r="B10" s="398">
        <v>2921017</v>
      </c>
    </row>
    <row r="11" spans="1:2" ht="15.75" customHeight="1">
      <c r="A11" s="394" t="s">
        <v>473</v>
      </c>
      <c r="B11" s="398">
        <v>46927737</v>
      </c>
    </row>
    <row r="12" spans="1:2" ht="15.75" customHeight="1">
      <c r="A12" s="396" t="s">
        <v>489</v>
      </c>
      <c r="B12" s="398">
        <v>6300000</v>
      </c>
    </row>
    <row r="13" spans="1:2" ht="15.75" customHeight="1">
      <c r="A13" s="334"/>
      <c r="B13" s="335"/>
    </row>
    <row r="14" spans="1:2" ht="15.75" customHeight="1" thickBot="1">
      <c r="A14" s="399"/>
      <c r="B14" s="400"/>
    </row>
    <row r="15" spans="1:2" s="155" customFormat="1" ht="18" customHeight="1" thickBot="1">
      <c r="A15" s="390" t="s">
        <v>348</v>
      </c>
      <c r="B15" s="391">
        <f>SUM(B7:B7)</f>
        <v>200666376</v>
      </c>
    </row>
  </sheetData>
  <sheetProtection selectLockedCells="1" selectUnlockedCells="1"/>
  <mergeCells count="2">
    <mergeCell ref="A1:B1"/>
    <mergeCell ref="A3:B3"/>
  </mergeCells>
  <printOptions horizontalCentered="1"/>
  <pageMargins left="0.7875" right="0.7875" top="1.2201388888888889" bottom="0.9840277777777777" header="0.5118055555555555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N2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8.625" style="156" customWidth="1"/>
    <col min="2" max="5" width="13.875" style="156" customWidth="1"/>
    <col min="6" max="6" width="11.875" style="156" bestFit="1" customWidth="1"/>
    <col min="7" max="7" width="11.375" style="156" customWidth="1"/>
    <col min="8" max="8" width="11.875" style="156" customWidth="1"/>
    <col min="9" max="9" width="11.50390625" style="156" customWidth="1"/>
    <col min="10" max="12" width="9.375" style="156" customWidth="1"/>
    <col min="13" max="13" width="11.625" style="156" customWidth="1"/>
    <col min="14" max="16384" width="9.375" style="156" customWidth="1"/>
  </cols>
  <sheetData>
    <row r="1" spans="1:6" ht="12.75">
      <c r="A1" s="619" t="s">
        <v>496</v>
      </c>
      <c r="B1" s="619"/>
      <c r="C1" s="619"/>
      <c r="D1" s="619"/>
      <c r="E1" s="619"/>
      <c r="F1"/>
    </row>
    <row r="2" spans="1:6" ht="15.75">
      <c r="A2" s="452"/>
      <c r="B2" s="452"/>
      <c r="C2" s="452"/>
      <c r="D2" s="452"/>
      <c r="E2" s="452"/>
      <c r="F2"/>
    </row>
    <row r="3" spans="1:6" ht="15.75">
      <c r="A3" s="620" t="s">
        <v>352</v>
      </c>
      <c r="B3" s="620"/>
      <c r="C3" s="620"/>
      <c r="D3" s="620"/>
      <c r="E3" s="620"/>
      <c r="F3"/>
    </row>
    <row r="4" spans="1:6" ht="15.75">
      <c r="A4" s="620" t="s">
        <v>353</v>
      </c>
      <c r="B4" s="620"/>
      <c r="C4" s="620"/>
      <c r="D4" s="620"/>
      <c r="E4" s="620"/>
      <c r="F4"/>
    </row>
    <row r="5" spans="1:6" ht="12.75">
      <c r="A5"/>
      <c r="B5"/>
      <c r="C5"/>
      <c r="D5"/>
      <c r="E5"/>
      <c r="F5"/>
    </row>
    <row r="6" spans="1:6" ht="15.75" customHeight="1">
      <c r="A6" s="453" t="s">
        <v>354</v>
      </c>
      <c r="B6" s="618" t="s">
        <v>449</v>
      </c>
      <c r="C6" s="618"/>
      <c r="D6" s="618"/>
      <c r="E6" s="618"/>
      <c r="F6"/>
    </row>
    <row r="7" spans="1:6" s="372" customFormat="1" ht="15.75" customHeight="1">
      <c r="A7" s="454"/>
      <c r="B7" s="455" t="s">
        <v>448</v>
      </c>
      <c r="C7" s="455"/>
      <c r="D7" s="455"/>
      <c r="E7" s="455"/>
      <c r="F7" s="456"/>
    </row>
    <row r="8" spans="1:6" ht="13.5" customHeight="1" thickBot="1">
      <c r="A8"/>
      <c r="B8"/>
      <c r="C8"/>
      <c r="D8" s="621" t="s">
        <v>432</v>
      </c>
      <c r="E8" s="621"/>
      <c r="F8"/>
    </row>
    <row r="9" spans="1:6" ht="15" customHeight="1" thickBot="1">
      <c r="A9" s="457" t="s">
        <v>355</v>
      </c>
      <c r="B9" s="458">
        <v>2017</v>
      </c>
      <c r="C9" s="458">
        <v>2018</v>
      </c>
      <c r="D9" s="458">
        <v>2019</v>
      </c>
      <c r="E9" s="459" t="s">
        <v>356</v>
      </c>
      <c r="F9"/>
    </row>
    <row r="10" spans="1:6" ht="12.75">
      <c r="A10" s="460" t="s">
        <v>357</v>
      </c>
      <c r="B10" s="461">
        <v>0</v>
      </c>
      <c r="C10" s="461"/>
      <c r="D10" s="461"/>
      <c r="E10" s="462">
        <f aca="true" t="shared" si="0" ref="E10:E16">SUM(B10:D10)</f>
        <v>0</v>
      </c>
      <c r="F10"/>
    </row>
    <row r="11" spans="1:6" ht="12.75">
      <c r="A11" s="463" t="s">
        <v>358</v>
      </c>
      <c r="B11" s="464"/>
      <c r="C11" s="464"/>
      <c r="D11" s="464"/>
      <c r="E11" s="465">
        <f t="shared" si="0"/>
        <v>0</v>
      </c>
      <c r="F11"/>
    </row>
    <row r="12" spans="1:6" ht="12.75">
      <c r="A12" s="466" t="s">
        <v>359</v>
      </c>
      <c r="B12" s="374">
        <v>85127387</v>
      </c>
      <c r="C12" s="467"/>
      <c r="D12" s="467"/>
      <c r="E12" s="468">
        <f>SUM(B12:D12)</f>
        <v>85127387</v>
      </c>
      <c r="F12"/>
    </row>
    <row r="13" spans="1:6" ht="12.75">
      <c r="A13" s="466" t="s">
        <v>360</v>
      </c>
      <c r="B13" s="467"/>
      <c r="C13" s="467"/>
      <c r="D13" s="467"/>
      <c r="E13" s="468">
        <f t="shared" si="0"/>
        <v>0</v>
      </c>
      <c r="F13"/>
    </row>
    <row r="14" spans="1:6" ht="12.75">
      <c r="A14" s="466" t="s">
        <v>361</v>
      </c>
      <c r="B14" s="467"/>
      <c r="C14" s="467"/>
      <c r="D14" s="467"/>
      <c r="E14" s="468">
        <f t="shared" si="0"/>
        <v>0</v>
      </c>
      <c r="F14"/>
    </row>
    <row r="15" spans="1:6" ht="12.75">
      <c r="A15" s="466" t="s">
        <v>362</v>
      </c>
      <c r="B15" s="467"/>
      <c r="C15" s="467"/>
      <c r="D15" s="467"/>
      <c r="E15" s="468">
        <f t="shared" si="0"/>
        <v>0</v>
      </c>
      <c r="F15"/>
    </row>
    <row r="16" spans="1:6" ht="13.5" thickBot="1">
      <c r="A16" s="469"/>
      <c r="B16" s="470"/>
      <c r="C16" s="470"/>
      <c r="D16" s="470"/>
      <c r="E16" s="468">
        <f t="shared" si="0"/>
        <v>0</v>
      </c>
      <c r="F16"/>
    </row>
    <row r="17" spans="1:6" ht="13.5" thickBot="1">
      <c r="A17" s="471" t="s">
        <v>363</v>
      </c>
      <c r="B17" s="472">
        <f>B10+SUM(B12:B16)</f>
        <v>85127387</v>
      </c>
      <c r="C17" s="472">
        <f>C10+SUM(C12:C16)</f>
        <v>0</v>
      </c>
      <c r="D17" s="472">
        <f>D10+SUM(D12:D16)</f>
        <v>0</v>
      </c>
      <c r="E17" s="473">
        <f>SUM(E10:E16)</f>
        <v>85127387</v>
      </c>
      <c r="F17"/>
    </row>
    <row r="18" spans="1:6" ht="13.5" thickBot="1">
      <c r="A18" s="474"/>
      <c r="B18" s="474"/>
      <c r="C18" s="474"/>
      <c r="D18" s="474"/>
      <c r="E18" s="474"/>
      <c r="F18"/>
    </row>
    <row r="19" spans="1:6" ht="15" customHeight="1" thickBot="1">
      <c r="A19" s="457" t="s">
        <v>364</v>
      </c>
      <c r="B19" s="458">
        <v>2017</v>
      </c>
      <c r="C19" s="458">
        <v>2018</v>
      </c>
      <c r="D19" s="458">
        <v>2019</v>
      </c>
      <c r="E19" s="459" t="s">
        <v>356</v>
      </c>
      <c r="F19"/>
    </row>
    <row r="20" spans="1:6" ht="12.75">
      <c r="A20" s="460" t="s">
        <v>365</v>
      </c>
      <c r="B20" s="461"/>
      <c r="C20" s="461"/>
      <c r="D20" s="461"/>
      <c r="E20" s="462">
        <f aca="true" t="shared" si="1" ref="E20:E27">SUM(B20:D20)</f>
        <v>0</v>
      </c>
      <c r="F20"/>
    </row>
    <row r="21" spans="1:6" ht="12.75">
      <c r="A21" s="475" t="s">
        <v>366</v>
      </c>
      <c r="B21" s="467"/>
      <c r="C21" s="476">
        <v>1701800</v>
      </c>
      <c r="D21" s="467"/>
      <c r="E21" s="468">
        <f t="shared" si="1"/>
        <v>1701800</v>
      </c>
      <c r="F21"/>
    </row>
    <row r="22" spans="1:7" ht="12.75">
      <c r="A22" s="477" t="s">
        <v>446</v>
      </c>
      <c r="B22" s="478">
        <v>2553121</v>
      </c>
      <c r="C22" s="478">
        <v>914400</v>
      </c>
      <c r="D22" s="467">
        <v>79946902</v>
      </c>
      <c r="E22" s="468">
        <f>SUM(B22:D22)</f>
        <v>83414423</v>
      </c>
      <c r="F22"/>
      <c r="G22" s="373"/>
    </row>
    <row r="23" spans="1:6" ht="12.75">
      <c r="A23" s="466" t="s">
        <v>367</v>
      </c>
      <c r="B23" s="467"/>
      <c r="C23" s="467">
        <v>11164</v>
      </c>
      <c r="D23" s="467"/>
      <c r="E23" s="468">
        <f t="shared" si="1"/>
        <v>11164</v>
      </c>
      <c r="F23"/>
    </row>
    <row r="24" spans="1:6" ht="12.75">
      <c r="A24" s="466" t="s">
        <v>368</v>
      </c>
      <c r="B24" s="467"/>
      <c r="C24" s="467"/>
      <c r="D24" s="467"/>
      <c r="E24" s="468">
        <f t="shared" si="1"/>
        <v>0</v>
      </c>
      <c r="F24"/>
    </row>
    <row r="25" spans="1:6" ht="12.75">
      <c r="A25" s="479"/>
      <c r="B25" s="467"/>
      <c r="C25" s="467"/>
      <c r="D25" s="467"/>
      <c r="E25" s="468">
        <f t="shared" si="1"/>
        <v>0</v>
      </c>
      <c r="F25"/>
    </row>
    <row r="26" spans="1:6" ht="12.75">
      <c r="A26" s="479"/>
      <c r="B26" s="467"/>
      <c r="C26" s="467"/>
      <c r="D26" s="467"/>
      <c r="E26" s="468">
        <f t="shared" si="1"/>
        <v>0</v>
      </c>
      <c r="F26"/>
    </row>
    <row r="27" spans="1:6" ht="13.5" thickBot="1">
      <c r="A27" s="469"/>
      <c r="B27" s="470"/>
      <c r="C27" s="470"/>
      <c r="D27" s="470"/>
      <c r="E27" s="468">
        <f t="shared" si="1"/>
        <v>0</v>
      </c>
      <c r="F27"/>
    </row>
    <row r="28" spans="1:6" ht="13.5" thickBot="1">
      <c r="A28" s="471" t="s">
        <v>369</v>
      </c>
      <c r="B28" s="472">
        <f>SUM(B20:B27)</f>
        <v>2553121</v>
      </c>
      <c r="C28" s="472">
        <f>SUM(C20:C27)</f>
        <v>2627364</v>
      </c>
      <c r="D28" s="472">
        <f>SUM(D20:D27)</f>
        <v>79946902</v>
      </c>
      <c r="E28" s="473">
        <f>SUM(E20:E27)</f>
        <v>85127387</v>
      </c>
      <c r="F28" s="480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26.25" customHeight="1">
      <c r="A33" s="453" t="s">
        <v>354</v>
      </c>
      <c r="B33" s="622" t="s">
        <v>450</v>
      </c>
      <c r="C33" s="622"/>
      <c r="D33" s="622"/>
      <c r="E33" s="622"/>
      <c r="F33"/>
    </row>
    <row r="34" spans="1:6" ht="15.75">
      <c r="A34" s="453"/>
      <c r="B34" s="455" t="s">
        <v>451</v>
      </c>
      <c r="C34" s="455"/>
      <c r="D34" s="455"/>
      <c r="E34" s="455"/>
      <c r="F34"/>
    </row>
    <row r="35" spans="1:6" ht="14.25" thickBot="1">
      <c r="A35"/>
      <c r="B35"/>
      <c r="C35"/>
      <c r="D35"/>
      <c r="E35" s="481" t="s">
        <v>436</v>
      </c>
      <c r="F35"/>
    </row>
    <row r="36" spans="1:6" ht="13.5" thickBot="1">
      <c r="A36" s="482" t="s">
        <v>355</v>
      </c>
      <c r="B36" s="483">
        <v>2017</v>
      </c>
      <c r="C36" s="484">
        <v>2018</v>
      </c>
      <c r="D36" s="483">
        <v>2019</v>
      </c>
      <c r="E36" s="485" t="s">
        <v>356</v>
      </c>
      <c r="F36"/>
    </row>
    <row r="37" spans="1:6" ht="12.75">
      <c r="A37" s="486" t="s">
        <v>357</v>
      </c>
      <c r="B37" s="476">
        <v>0</v>
      </c>
      <c r="C37" s="487"/>
      <c r="D37" s="488"/>
      <c r="E37" s="489">
        <f aca="true" t="shared" si="2" ref="E37:E43">SUM(B37:D37)</f>
        <v>0</v>
      </c>
      <c r="F37"/>
    </row>
    <row r="38" spans="1:6" ht="12.75">
      <c r="A38" s="463" t="s">
        <v>358</v>
      </c>
      <c r="B38" s="464"/>
      <c r="C38" s="490"/>
      <c r="D38" s="491"/>
      <c r="E38" s="492">
        <f t="shared" si="2"/>
        <v>0</v>
      </c>
      <c r="F38"/>
    </row>
    <row r="39" spans="1:6" ht="12.75">
      <c r="A39" s="466" t="s">
        <v>359</v>
      </c>
      <c r="B39" s="336">
        <v>66270720</v>
      </c>
      <c r="C39" s="493"/>
      <c r="D39" s="494"/>
      <c r="E39" s="495">
        <f t="shared" si="2"/>
        <v>66270720</v>
      </c>
      <c r="F39"/>
    </row>
    <row r="40" spans="1:6" ht="12.75">
      <c r="A40" s="466" t="s">
        <v>360</v>
      </c>
      <c r="B40" s="467"/>
      <c r="C40" s="493"/>
      <c r="D40" s="494"/>
      <c r="E40" s="495">
        <f t="shared" si="2"/>
        <v>0</v>
      </c>
      <c r="F40"/>
    </row>
    <row r="41" spans="1:6" ht="12.75">
      <c r="A41" s="466" t="s">
        <v>361</v>
      </c>
      <c r="B41" s="467"/>
      <c r="C41" s="493"/>
      <c r="D41" s="494"/>
      <c r="E41" s="495">
        <f t="shared" si="2"/>
        <v>0</v>
      </c>
      <c r="F41"/>
    </row>
    <row r="42" spans="1:6" ht="12.75">
      <c r="A42" s="466" t="s">
        <v>362</v>
      </c>
      <c r="B42" s="467"/>
      <c r="C42" s="493"/>
      <c r="D42" s="494"/>
      <c r="E42" s="495">
        <f t="shared" si="2"/>
        <v>0</v>
      </c>
      <c r="F42"/>
    </row>
    <row r="43" spans="1:6" ht="13.5" thickBot="1">
      <c r="A43" s="469"/>
      <c r="B43" s="470"/>
      <c r="C43" s="496"/>
      <c r="D43" s="497"/>
      <c r="E43" s="498">
        <f t="shared" si="2"/>
        <v>0</v>
      </c>
      <c r="F43"/>
    </row>
    <row r="44" spans="1:6" ht="13.5" thickBot="1">
      <c r="A44" s="499" t="s">
        <v>363</v>
      </c>
      <c r="B44" s="500">
        <f>SUM(B37:B43)</f>
        <v>66270720</v>
      </c>
      <c r="C44" s="501">
        <f>SUM(C37:C43)</f>
        <v>0</v>
      </c>
      <c r="D44" s="502">
        <f>SUM(D37:D43)</f>
        <v>0</v>
      </c>
      <c r="E44" s="503">
        <f>SUM(E37:E43)</f>
        <v>66270720</v>
      </c>
      <c r="F44"/>
    </row>
    <row r="45" spans="1:6" ht="13.5" thickBot="1">
      <c r="A45" s="474"/>
      <c r="B45" s="474"/>
      <c r="C45" s="474"/>
      <c r="D45" s="474"/>
      <c r="E45" s="474"/>
      <c r="F45"/>
    </row>
    <row r="46" spans="1:6" ht="13.5" thickBot="1">
      <c r="A46" s="504" t="s">
        <v>364</v>
      </c>
      <c r="B46" s="505">
        <f>+B36</f>
        <v>2017</v>
      </c>
      <c r="C46" s="506">
        <f>+C36</f>
        <v>2018</v>
      </c>
      <c r="D46" s="507">
        <f>+D36</f>
        <v>2019</v>
      </c>
      <c r="E46" s="508" t="s">
        <v>356</v>
      </c>
      <c r="F46"/>
    </row>
    <row r="47" spans="1:6" ht="12.75">
      <c r="A47" s="486" t="s">
        <v>365</v>
      </c>
      <c r="B47" s="476"/>
      <c r="C47" s="487"/>
      <c r="D47" s="488"/>
      <c r="E47" s="489">
        <f>SUM(B47:D47)</f>
        <v>0</v>
      </c>
      <c r="F47"/>
    </row>
    <row r="48" spans="1:6" ht="12.75">
      <c r="A48" s="475" t="s">
        <v>366</v>
      </c>
      <c r="B48" s="467"/>
      <c r="C48" s="493"/>
      <c r="D48" s="494"/>
      <c r="E48" s="495">
        <f>SUM(B48:D48)</f>
        <v>0</v>
      </c>
      <c r="F48"/>
    </row>
    <row r="49" spans="1:6" ht="12.75">
      <c r="A49" s="475" t="s">
        <v>446</v>
      </c>
      <c r="B49" s="467"/>
      <c r="C49" s="509">
        <v>1700000</v>
      </c>
      <c r="D49" s="494">
        <v>64570720</v>
      </c>
      <c r="E49" s="495">
        <f>SUM(C49:D49)</f>
        <v>66270720</v>
      </c>
      <c r="F49"/>
    </row>
    <row r="50" spans="1:6" ht="12.75">
      <c r="A50" s="466" t="s">
        <v>367</v>
      </c>
      <c r="B50" s="467"/>
      <c r="C50" s="493"/>
      <c r="D50" s="494"/>
      <c r="E50" s="495">
        <f>SUM(B50:D50)</f>
        <v>0</v>
      </c>
      <c r="F50"/>
    </row>
    <row r="51" spans="1:6" ht="12.75">
      <c r="A51" s="466" t="s">
        <v>368</v>
      </c>
      <c r="B51" s="467"/>
      <c r="C51" s="493"/>
      <c r="D51" s="494"/>
      <c r="E51" s="495">
        <f>SUM(B51:D51)</f>
        <v>0</v>
      </c>
      <c r="F51"/>
    </row>
    <row r="52" spans="1:6" ht="12.75">
      <c r="A52" s="479"/>
      <c r="B52" s="467"/>
      <c r="C52" s="493"/>
      <c r="D52" s="494"/>
      <c r="E52" s="495">
        <f>SUM(B52:D52)</f>
        <v>0</v>
      </c>
      <c r="F52"/>
    </row>
    <row r="53" spans="1:6" ht="12.75">
      <c r="A53" s="479"/>
      <c r="B53" s="467"/>
      <c r="C53" s="493"/>
      <c r="D53" s="494"/>
      <c r="E53" s="495">
        <f>SUM(B53:D53)</f>
        <v>0</v>
      </c>
      <c r="F53"/>
    </row>
    <row r="54" spans="1:6" ht="13.5" thickBot="1">
      <c r="A54" s="469"/>
      <c r="B54" s="470"/>
      <c r="C54" s="496"/>
      <c r="D54" s="497"/>
      <c r="E54" s="498">
        <f>SUM(B54:D54)</f>
        <v>0</v>
      </c>
      <c r="F54"/>
    </row>
    <row r="55" spans="1:6" ht="13.5" thickBot="1">
      <c r="A55" s="499" t="s">
        <v>369</v>
      </c>
      <c r="B55" s="500">
        <f>SUM(B47:B54)</f>
        <v>0</v>
      </c>
      <c r="C55" s="501">
        <f>SUM(C47:C54)</f>
        <v>1700000</v>
      </c>
      <c r="D55" s="502">
        <f>SUM(D47:D54)</f>
        <v>64570720</v>
      </c>
      <c r="E55" s="503">
        <f>SUM(E47:E54)</f>
        <v>66270720</v>
      </c>
      <c r="F55" s="480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14" ht="15.75">
      <c r="A58" s="453" t="s">
        <v>354</v>
      </c>
      <c r="B58" s="510" t="s">
        <v>490</v>
      </c>
      <c r="C58" s="511"/>
      <c r="D58" s="511"/>
      <c r="E58" s="511"/>
      <c r="F58"/>
      <c r="G58" s="373"/>
      <c r="H58" s="424"/>
      <c r="I58" s="373"/>
      <c r="J58" s="373"/>
      <c r="K58" s="373"/>
      <c r="L58" s="373"/>
      <c r="M58" s="373"/>
      <c r="N58" s="373"/>
    </row>
    <row r="59" spans="1:14" ht="15.75">
      <c r="A59" s="453"/>
      <c r="B59" s="455" t="s">
        <v>452</v>
      </c>
      <c r="C59" s="455"/>
      <c r="D59" s="455"/>
      <c r="E59" s="455"/>
      <c r="F59"/>
      <c r="H59" s="373"/>
      <c r="I59" s="373"/>
      <c r="J59" s="373"/>
      <c r="K59" s="373"/>
      <c r="L59" s="373"/>
      <c r="M59" s="425"/>
      <c r="N59" s="373"/>
    </row>
    <row r="60" spans="1:6" ht="14.25" thickBot="1">
      <c r="A60"/>
      <c r="B60"/>
      <c r="C60"/>
      <c r="D60"/>
      <c r="E60"/>
      <c r="F60" s="512" t="s">
        <v>436</v>
      </c>
    </row>
    <row r="61" spans="1:6" ht="13.5" thickBot="1">
      <c r="A61" s="457" t="s">
        <v>355</v>
      </c>
      <c r="B61" s="458">
        <f>+B46</f>
        <v>2017</v>
      </c>
      <c r="C61" s="458">
        <f>+C46</f>
        <v>2018</v>
      </c>
      <c r="D61" s="458">
        <f>+D46</f>
        <v>2019</v>
      </c>
      <c r="E61" s="458">
        <v>2020</v>
      </c>
      <c r="F61" s="459" t="s">
        <v>356</v>
      </c>
    </row>
    <row r="62" spans="1:6" ht="12.75">
      <c r="A62" s="460" t="s">
        <v>357</v>
      </c>
      <c r="B62" s="461">
        <v>0</v>
      </c>
      <c r="C62" s="461"/>
      <c r="D62" s="461"/>
      <c r="E62" s="461">
        <v>0</v>
      </c>
      <c r="F62" s="462">
        <f>SUM(B62:D62)</f>
        <v>0</v>
      </c>
    </row>
    <row r="63" spans="1:6" ht="12.75">
      <c r="A63" s="463" t="s">
        <v>358</v>
      </c>
      <c r="B63" s="464"/>
      <c r="C63" s="464"/>
      <c r="D63" s="464"/>
      <c r="E63" s="464"/>
      <c r="F63" s="465">
        <f>SUM(B63:D63)</f>
        <v>0</v>
      </c>
    </row>
    <row r="64" spans="1:7" ht="12.75">
      <c r="A64" s="466" t="s">
        <v>359</v>
      </c>
      <c r="B64" s="336"/>
      <c r="C64" s="467">
        <v>8943015</v>
      </c>
      <c r="D64" s="513">
        <v>6958276</v>
      </c>
      <c r="E64" s="478">
        <v>7052403</v>
      </c>
      <c r="F64" s="514">
        <f>SUM(B64:E64)</f>
        <v>22953694</v>
      </c>
      <c r="G64" s="373"/>
    </row>
    <row r="65" spans="1:6" ht="12.75">
      <c r="A65" s="466" t="s">
        <v>360</v>
      </c>
      <c r="B65" s="467"/>
      <c r="C65" s="467"/>
      <c r="D65" s="478"/>
      <c r="E65" s="478"/>
      <c r="F65" s="514">
        <f>SUM(B65:D65)</f>
        <v>0</v>
      </c>
    </row>
    <row r="66" spans="1:6" ht="12.75">
      <c r="A66" s="466" t="s">
        <v>361</v>
      </c>
      <c r="B66" s="467"/>
      <c r="C66" s="467"/>
      <c r="D66" s="478"/>
      <c r="E66" s="478"/>
      <c r="F66" s="514">
        <f>SUM(B66:D66)</f>
        <v>0</v>
      </c>
    </row>
    <row r="67" spans="1:6" ht="12.75">
      <c r="A67" s="466" t="s">
        <v>362</v>
      </c>
      <c r="B67" s="467"/>
      <c r="C67" s="467"/>
      <c r="D67" s="478"/>
      <c r="E67" s="478"/>
      <c r="F67" s="514">
        <f>SUM(B67:D67)</f>
        <v>0</v>
      </c>
    </row>
    <row r="68" spans="1:6" ht="13.5" thickBot="1">
      <c r="A68" s="469"/>
      <c r="B68" s="470"/>
      <c r="C68" s="470"/>
      <c r="D68" s="515"/>
      <c r="E68" s="515"/>
      <c r="F68" s="514">
        <f>SUM(B68:D68)</f>
        <v>0</v>
      </c>
    </row>
    <row r="69" spans="1:6" ht="13.5" thickBot="1">
      <c r="A69" s="471" t="s">
        <v>363</v>
      </c>
      <c r="B69" s="472">
        <f>SUM(B62:B68)</f>
        <v>0</v>
      </c>
      <c r="C69" s="472">
        <f>SUM(C62:C68)</f>
        <v>8943015</v>
      </c>
      <c r="D69" s="516">
        <f>SUM(D62:D68)</f>
        <v>6958276</v>
      </c>
      <c r="E69" s="516">
        <f>SUM(E62:E68)</f>
        <v>7052403</v>
      </c>
      <c r="F69" s="516">
        <f>SUM(F62:F68)</f>
        <v>22953694</v>
      </c>
    </row>
    <row r="70" spans="1:6" ht="13.5" thickBot="1">
      <c r="A70" s="474"/>
      <c r="B70" s="474"/>
      <c r="C70" s="474"/>
      <c r="D70" s="517"/>
      <c r="E70" s="518"/>
      <c r="F70" s="518"/>
    </row>
    <row r="71" spans="1:6" ht="13.5" thickBot="1">
      <c r="A71" s="504" t="s">
        <v>364</v>
      </c>
      <c r="B71" s="505">
        <f>+B61</f>
        <v>2017</v>
      </c>
      <c r="C71" s="505">
        <f>+C61</f>
        <v>2018</v>
      </c>
      <c r="D71" s="519">
        <f>+D61</f>
        <v>2019</v>
      </c>
      <c r="E71" s="519">
        <v>2020</v>
      </c>
      <c r="F71" s="520" t="s">
        <v>356</v>
      </c>
    </row>
    <row r="72" spans="1:6" ht="12.75">
      <c r="A72" s="486" t="s">
        <v>365</v>
      </c>
      <c r="B72" s="476"/>
      <c r="C72" s="521">
        <v>1460259</v>
      </c>
      <c r="D72" s="522">
        <v>6406997</v>
      </c>
      <c r="E72" s="522">
        <v>7052403</v>
      </c>
      <c r="F72" s="523">
        <f>SUM(C72:E72)</f>
        <v>14919659</v>
      </c>
    </row>
    <row r="73" spans="1:6" ht="12.75">
      <c r="A73" s="475" t="s">
        <v>366</v>
      </c>
      <c r="B73" s="467"/>
      <c r="C73" s="524"/>
      <c r="D73" s="525"/>
      <c r="E73" s="525"/>
      <c r="F73" s="526">
        <f>SUM(B73:E73)</f>
        <v>0</v>
      </c>
    </row>
    <row r="74" spans="1:6" ht="12.75">
      <c r="A74" s="475" t="s">
        <v>446</v>
      </c>
      <c r="B74" s="467"/>
      <c r="C74" s="527">
        <v>2435680</v>
      </c>
      <c r="D74" s="375">
        <v>2921017</v>
      </c>
      <c r="E74" s="525"/>
      <c r="F74" s="526">
        <f>SUM(B74:E74)</f>
        <v>5356697</v>
      </c>
    </row>
    <row r="75" spans="1:6" ht="12.75">
      <c r="A75" s="466" t="s">
        <v>367</v>
      </c>
      <c r="B75" s="467"/>
      <c r="C75" s="525">
        <v>2126059</v>
      </c>
      <c r="D75" s="525">
        <v>551279</v>
      </c>
      <c r="E75" s="525"/>
      <c r="F75" s="526">
        <f>SUM(B75:E75)</f>
        <v>2677338</v>
      </c>
    </row>
    <row r="76" spans="1:6" ht="12.75">
      <c r="A76" s="466" t="s">
        <v>368</v>
      </c>
      <c r="B76" s="467"/>
      <c r="C76" s="528"/>
      <c r="D76" s="525"/>
      <c r="E76" s="525"/>
      <c r="F76" s="526">
        <f>SUM(B76:D76)</f>
        <v>0</v>
      </c>
    </row>
    <row r="77" spans="1:6" ht="12.75">
      <c r="A77" s="479"/>
      <c r="B77" s="467"/>
      <c r="C77" s="528"/>
      <c r="D77" s="525"/>
      <c r="E77" s="525"/>
      <c r="F77" s="526">
        <f>SUM(B77:D77)</f>
        <v>0</v>
      </c>
    </row>
    <row r="78" spans="1:6" ht="12.75">
      <c r="A78" s="479"/>
      <c r="B78" s="467"/>
      <c r="C78" s="528"/>
      <c r="D78" s="525"/>
      <c r="E78" s="525"/>
      <c r="F78" s="526">
        <f>SUM(B78:D78)</f>
        <v>0</v>
      </c>
    </row>
    <row r="79" spans="1:6" ht="13.5" thickBot="1">
      <c r="A79" s="469"/>
      <c r="B79" s="470"/>
      <c r="C79" s="529"/>
      <c r="D79" s="529"/>
      <c r="E79" s="529"/>
      <c r="F79" s="530">
        <f>SUM(B79:D79)</f>
        <v>0</v>
      </c>
    </row>
    <row r="80" spans="1:6" ht="13.5" thickBot="1">
      <c r="A80" s="471" t="s">
        <v>369</v>
      </c>
      <c r="B80" s="472">
        <f>SUM(B72:B79)</f>
        <v>0</v>
      </c>
      <c r="C80" s="531">
        <f>SUM(C72:C79)</f>
        <v>6021998</v>
      </c>
      <c r="D80" s="531">
        <f>SUM(D72:D79)</f>
        <v>9879293</v>
      </c>
      <c r="E80" s="531">
        <f>SUM(E72:E79)</f>
        <v>7052403</v>
      </c>
      <c r="F80" s="531">
        <f>SUM(F72:F79)</f>
        <v>22953694</v>
      </c>
    </row>
    <row r="81" spans="1:6" ht="12.75">
      <c r="A81"/>
      <c r="B81"/>
      <c r="C81"/>
      <c r="D81" s="480"/>
      <c r="E81"/>
      <c r="F81"/>
    </row>
    <row r="82" spans="1:6" ht="12.75">
      <c r="A82"/>
      <c r="B82"/>
      <c r="C82"/>
      <c r="D82"/>
      <c r="E82"/>
      <c r="F82"/>
    </row>
    <row r="83" spans="1:6" ht="15.75">
      <c r="A83" s="453" t="s">
        <v>354</v>
      </c>
      <c r="B83" s="618" t="s">
        <v>447</v>
      </c>
      <c r="C83" s="618"/>
      <c r="D83" s="618"/>
      <c r="E83" s="618"/>
      <c r="F83"/>
    </row>
    <row r="84" spans="1:6" ht="15.75">
      <c r="A84" s="453"/>
      <c r="B84" s="455" t="s">
        <v>491</v>
      </c>
      <c r="C84" s="532"/>
      <c r="D84" s="532"/>
      <c r="E84" s="532"/>
      <c r="F84"/>
    </row>
    <row r="85" spans="1:6" ht="14.25" thickBot="1">
      <c r="A85"/>
      <c r="B85"/>
      <c r="C85"/>
      <c r="D85"/>
      <c r="E85"/>
      <c r="F85" s="481" t="s">
        <v>436</v>
      </c>
    </row>
    <row r="86" spans="1:6" ht="13.5" thickBot="1">
      <c r="A86" s="504" t="s">
        <v>355</v>
      </c>
      <c r="B86" s="505">
        <f>+B71</f>
        <v>2017</v>
      </c>
      <c r="C86" s="506">
        <f>+C71</f>
        <v>2018</v>
      </c>
      <c r="D86" s="507">
        <f>+D71</f>
        <v>2019</v>
      </c>
      <c r="E86" s="533">
        <v>2020</v>
      </c>
      <c r="F86" s="508" t="s">
        <v>356</v>
      </c>
    </row>
    <row r="87" spans="1:6" ht="12.75">
      <c r="A87" s="486" t="s">
        <v>357</v>
      </c>
      <c r="B87" s="476">
        <v>0</v>
      </c>
      <c r="C87" s="487"/>
      <c r="D87" s="488"/>
      <c r="E87" s="534"/>
      <c r="F87" s="489">
        <f>SUM(B87:D87)</f>
        <v>0</v>
      </c>
    </row>
    <row r="88" spans="1:6" ht="12.75">
      <c r="A88" s="463" t="s">
        <v>358</v>
      </c>
      <c r="B88" s="464"/>
      <c r="C88" s="490"/>
      <c r="D88" s="535"/>
      <c r="E88" s="536"/>
      <c r="F88" s="492">
        <f>SUM(B88:D88)</f>
        <v>0</v>
      </c>
    </row>
    <row r="89" spans="1:6" ht="12.75">
      <c r="A89" s="466" t="s">
        <v>359</v>
      </c>
      <c r="B89" s="336">
        <v>11565533</v>
      </c>
      <c r="C89" s="493"/>
      <c r="D89" s="537">
        <v>9393607</v>
      </c>
      <c r="E89" s="538">
        <v>6267140</v>
      </c>
      <c r="F89" s="495">
        <f>SUM(B89:E89)</f>
        <v>27226280</v>
      </c>
    </row>
    <row r="90" spans="1:6" ht="12.75">
      <c r="A90" s="466" t="s">
        <v>360</v>
      </c>
      <c r="B90" s="467"/>
      <c r="C90" s="493"/>
      <c r="D90" s="537"/>
      <c r="E90" s="536"/>
      <c r="F90" s="495">
        <f>SUM(B90:D90)</f>
        <v>0</v>
      </c>
    </row>
    <row r="91" spans="1:6" ht="12.75">
      <c r="A91" s="466" t="s">
        <v>361</v>
      </c>
      <c r="B91" s="467"/>
      <c r="C91" s="493"/>
      <c r="D91" s="537"/>
      <c r="E91" s="536"/>
      <c r="F91" s="495">
        <f>SUM(B91:D91)</f>
        <v>0</v>
      </c>
    </row>
    <row r="92" spans="1:6" ht="12.75">
      <c r="A92" s="466" t="s">
        <v>362</v>
      </c>
      <c r="B92" s="467"/>
      <c r="C92" s="493"/>
      <c r="D92" s="537"/>
      <c r="E92" s="536"/>
      <c r="F92" s="495">
        <f>SUM(B92:D92)</f>
        <v>0</v>
      </c>
    </row>
    <row r="93" spans="1:6" ht="13.5" thickBot="1">
      <c r="A93" s="469"/>
      <c r="B93" s="470"/>
      <c r="C93" s="496"/>
      <c r="D93" s="539"/>
      <c r="E93" s="540"/>
      <c r="F93" s="498">
        <f>SUM(B93:D93)</f>
        <v>0</v>
      </c>
    </row>
    <row r="94" spans="1:6" ht="13.5" thickBot="1">
      <c r="A94" s="499" t="s">
        <v>363</v>
      </c>
      <c r="B94" s="500">
        <f>SUM(B87:B93)</f>
        <v>11565533</v>
      </c>
      <c r="C94" s="501">
        <f>SUM(C87:C93)</f>
        <v>0</v>
      </c>
      <c r="D94" s="541">
        <f>SUM(D87:D93)</f>
        <v>9393607</v>
      </c>
      <c r="E94" s="541">
        <f>SUM(E87:E93)</f>
        <v>6267140</v>
      </c>
      <c r="F94" s="503">
        <f>SUM(F87:F93)</f>
        <v>27226280</v>
      </c>
    </row>
    <row r="95" spans="1:6" ht="13.5" thickBot="1">
      <c r="A95" s="474"/>
      <c r="B95" s="474"/>
      <c r="C95" s="474"/>
      <c r="D95" s="518"/>
      <c r="E95" s="456"/>
      <c r="F95" s="474"/>
    </row>
    <row r="96" spans="1:6" ht="13.5" thickBot="1">
      <c r="A96" s="504" t="s">
        <v>364</v>
      </c>
      <c r="B96" s="505">
        <f>+B86</f>
        <v>2017</v>
      </c>
      <c r="C96" s="505">
        <f>+C86</f>
        <v>2018</v>
      </c>
      <c r="D96" s="542">
        <f>+D86</f>
        <v>2019</v>
      </c>
      <c r="E96" s="543">
        <v>2020</v>
      </c>
      <c r="F96" s="508" t="s">
        <v>356</v>
      </c>
    </row>
    <row r="97" spans="1:6" ht="12.75">
      <c r="A97" s="486" t="s">
        <v>365</v>
      </c>
      <c r="B97" s="476"/>
      <c r="C97" s="544">
        <v>2148046</v>
      </c>
      <c r="D97" s="545">
        <v>9393607</v>
      </c>
      <c r="E97" s="546">
        <v>6267140</v>
      </c>
      <c r="F97" s="489">
        <f>SUM(B97:E97)</f>
        <v>17808793</v>
      </c>
    </row>
    <row r="98" spans="1:6" ht="12.75">
      <c r="A98" s="475" t="s">
        <v>366</v>
      </c>
      <c r="B98" s="467"/>
      <c r="C98" s="467"/>
      <c r="D98" s="547">
        <v>853593</v>
      </c>
      <c r="E98" s="538"/>
      <c r="F98" s="489">
        <f>SUM(B98:E98)</f>
        <v>853593</v>
      </c>
    </row>
    <row r="99" spans="1:6" ht="12.75">
      <c r="A99" s="475" t="s">
        <v>446</v>
      </c>
      <c r="B99" s="467"/>
      <c r="C99" s="374">
        <v>2368180</v>
      </c>
      <c r="D99" s="547"/>
      <c r="E99" s="538"/>
      <c r="F99" s="489">
        <f>SUM(B99:E99)</f>
        <v>2368180</v>
      </c>
    </row>
    <row r="100" spans="1:6" ht="12.75">
      <c r="A100" s="466" t="s">
        <v>367</v>
      </c>
      <c r="B100" s="467"/>
      <c r="C100" s="374">
        <v>507820</v>
      </c>
      <c r="D100" s="547">
        <v>5571569</v>
      </c>
      <c r="E100" s="538"/>
      <c r="F100" s="489">
        <f>SUM(B100:E100)</f>
        <v>6079389</v>
      </c>
    </row>
    <row r="101" spans="1:6" ht="12.75">
      <c r="A101" s="466" t="s">
        <v>368</v>
      </c>
      <c r="B101" s="467"/>
      <c r="C101" s="478">
        <v>116325</v>
      </c>
      <c r="D101" s="547"/>
      <c r="E101" s="536"/>
      <c r="F101" s="489">
        <f>SUM(B101:E101)</f>
        <v>116325</v>
      </c>
    </row>
    <row r="102" spans="1:6" ht="12.75">
      <c r="A102" s="479"/>
      <c r="B102" s="467"/>
      <c r="C102" s="467"/>
      <c r="D102" s="547"/>
      <c r="E102" s="536"/>
      <c r="F102" s="495">
        <f>SUM(B102:D102)</f>
        <v>0</v>
      </c>
    </row>
    <row r="103" spans="1:6" ht="12.75">
      <c r="A103" s="479"/>
      <c r="B103" s="467"/>
      <c r="C103" s="467"/>
      <c r="D103" s="493"/>
      <c r="E103" s="548"/>
      <c r="F103" s="495">
        <f>SUM(B103:D103)</f>
        <v>0</v>
      </c>
    </row>
    <row r="104" spans="1:6" ht="13.5" thickBot="1">
      <c r="A104" s="469"/>
      <c r="B104" s="470"/>
      <c r="C104" s="470"/>
      <c r="D104" s="496"/>
      <c r="E104" s="549"/>
      <c r="F104" s="498">
        <f>SUM(B104:D104)</f>
        <v>0</v>
      </c>
    </row>
    <row r="105" spans="1:6" ht="13.5" thickBot="1">
      <c r="A105" s="499" t="s">
        <v>369</v>
      </c>
      <c r="B105" s="500">
        <f>SUM(B97:B104)</f>
        <v>0</v>
      </c>
      <c r="C105" s="550">
        <f>SUM(C97:C104)</f>
        <v>5140371</v>
      </c>
      <c r="D105" s="551">
        <f>SUM(D97:D104)</f>
        <v>15818769</v>
      </c>
      <c r="E105" s="551">
        <f>SUM(E97:E104)</f>
        <v>6267140</v>
      </c>
      <c r="F105" s="552">
        <f>SUM(F97:F104)</f>
        <v>27226280</v>
      </c>
    </row>
    <row r="106" spans="1:6" ht="12.75">
      <c r="A106"/>
      <c r="B106"/>
      <c r="C106"/>
      <c r="D106"/>
      <c r="E106"/>
      <c r="F106"/>
    </row>
    <row r="107" spans="1:6" ht="15.75">
      <c r="A107" s="453" t="s">
        <v>354</v>
      </c>
      <c r="B107" s="618" t="s">
        <v>459</v>
      </c>
      <c r="C107" s="618"/>
      <c r="D107" s="618"/>
      <c r="E107" s="618"/>
      <c r="F107"/>
    </row>
    <row r="108" spans="1:6" ht="15.75" customHeight="1">
      <c r="A108" s="453"/>
      <c r="B108" s="455" t="s">
        <v>460</v>
      </c>
      <c r="C108" s="532"/>
      <c r="D108" s="532"/>
      <c r="E108" s="532"/>
      <c r="F108"/>
    </row>
    <row r="109" spans="1:6" ht="14.25" thickBot="1">
      <c r="A109"/>
      <c r="B109"/>
      <c r="C109"/>
      <c r="D109" s="621" t="s">
        <v>436</v>
      </c>
      <c r="E109" s="621"/>
      <c r="F109"/>
    </row>
    <row r="110" spans="1:8" ht="12.75" customHeight="1" thickBot="1">
      <c r="A110" s="504" t="s">
        <v>355</v>
      </c>
      <c r="B110" s="505">
        <v>2017</v>
      </c>
      <c r="C110" s="505">
        <v>2018</v>
      </c>
      <c r="D110" s="506">
        <v>2019</v>
      </c>
      <c r="E110" s="533">
        <v>2020</v>
      </c>
      <c r="F110" s="508" t="s">
        <v>356</v>
      </c>
      <c r="H110" s="157"/>
    </row>
    <row r="111" spans="1:6" ht="12.75" customHeight="1">
      <c r="A111" s="553" t="s">
        <v>357</v>
      </c>
      <c r="B111" s="476">
        <v>0</v>
      </c>
      <c r="C111" s="476"/>
      <c r="D111" s="487">
        <v>7679595</v>
      </c>
      <c r="E111" s="534"/>
      <c r="F111" s="554">
        <f>SUM(B111:D111)</f>
        <v>7679595</v>
      </c>
    </row>
    <row r="112" spans="1:6" ht="12.75" customHeight="1">
      <c r="A112" s="555" t="s">
        <v>358</v>
      </c>
      <c r="B112" s="464"/>
      <c r="C112" s="464"/>
      <c r="D112" s="490"/>
      <c r="E112" s="548"/>
      <c r="F112" s="556">
        <f>SUM(B112:D112)</f>
        <v>0</v>
      </c>
    </row>
    <row r="113" spans="1:6" ht="12.75" customHeight="1">
      <c r="A113" s="557" t="s">
        <v>359</v>
      </c>
      <c r="B113" s="336"/>
      <c r="C113" s="467">
        <v>54439916</v>
      </c>
      <c r="D113"/>
      <c r="E113" s="494">
        <v>60170435</v>
      </c>
      <c r="F113" s="558">
        <f>SUM(B113:E113)</f>
        <v>114610351</v>
      </c>
    </row>
    <row r="114" spans="1:6" ht="12.75">
      <c r="A114" s="557" t="s">
        <v>360</v>
      </c>
      <c r="B114" s="467"/>
      <c r="C114" s="467"/>
      <c r="D114" s="493"/>
      <c r="E114" s="548"/>
      <c r="F114" s="558">
        <f>SUM(B114:D114)</f>
        <v>0</v>
      </c>
    </row>
    <row r="115" spans="1:6" ht="12.75">
      <c r="A115" s="557" t="s">
        <v>361</v>
      </c>
      <c r="B115" s="467"/>
      <c r="C115" s="467"/>
      <c r="D115" s="493"/>
      <c r="E115" s="548"/>
      <c r="F115" s="558">
        <f>SUM(B115:D115)</f>
        <v>0</v>
      </c>
    </row>
    <row r="116" spans="1:6" ht="12.75">
      <c r="A116" s="557" t="s">
        <v>362</v>
      </c>
      <c r="B116" s="467"/>
      <c r="C116" s="467"/>
      <c r="D116" s="493"/>
      <c r="E116" s="548"/>
      <c r="F116" s="558">
        <f>SUM(B116:D116)</f>
        <v>0</v>
      </c>
    </row>
    <row r="117" spans="1:6" ht="13.5" thickBot="1">
      <c r="A117" s="559"/>
      <c r="B117" s="470"/>
      <c r="C117" s="470"/>
      <c r="D117" s="496"/>
      <c r="E117" s="548"/>
      <c r="F117" s="558">
        <f>SUM(B117:D117)</f>
        <v>0</v>
      </c>
    </row>
    <row r="118" spans="1:8" ht="13.5" thickBot="1">
      <c r="A118" s="560" t="s">
        <v>363</v>
      </c>
      <c r="B118" s="561">
        <f>SUM(B111:B117)</f>
        <v>0</v>
      </c>
      <c r="C118" s="561">
        <f>SUM(C111:C117)</f>
        <v>54439916</v>
      </c>
      <c r="D118" s="561">
        <f>SUM(D111:D117)</f>
        <v>7679595</v>
      </c>
      <c r="E118" s="561">
        <f>SUM(E111:E117)</f>
        <v>60170435</v>
      </c>
      <c r="F118" s="562">
        <f>SUM(F111:F117)</f>
        <v>122289946</v>
      </c>
      <c r="G118" s="320"/>
      <c r="H118" s="320"/>
    </row>
    <row r="119" spans="1:8" ht="13.5" thickBot="1">
      <c r="A119" s="474"/>
      <c r="B119" s="474"/>
      <c r="C119" s="474"/>
      <c r="D119" s="474"/>
      <c r="E119"/>
      <c r="F119" s="474"/>
      <c r="H119" s="320"/>
    </row>
    <row r="120" spans="1:8" ht="13.5" thickBot="1">
      <c r="A120" s="504" t="s">
        <v>364</v>
      </c>
      <c r="B120" s="505">
        <f>+B110</f>
        <v>2017</v>
      </c>
      <c r="C120" s="505">
        <f>+C110</f>
        <v>2018</v>
      </c>
      <c r="D120" s="506">
        <f>+D110</f>
        <v>2019</v>
      </c>
      <c r="E120" s="533">
        <v>2020</v>
      </c>
      <c r="F120" s="508" t="s">
        <v>356</v>
      </c>
      <c r="H120" s="320"/>
    </row>
    <row r="121" spans="1:6" ht="12.75">
      <c r="A121" s="553" t="s">
        <v>365</v>
      </c>
      <c r="B121" s="487"/>
      <c r="C121" s="563">
        <v>595980</v>
      </c>
      <c r="D121" s="564"/>
      <c r="E121" s="534"/>
      <c r="F121" s="554">
        <f>SUM(B121:D121)</f>
        <v>595980</v>
      </c>
    </row>
    <row r="122" spans="1:6" ht="12.75">
      <c r="A122" s="565" t="s">
        <v>366</v>
      </c>
      <c r="B122" s="493"/>
      <c r="C122" s="566"/>
      <c r="D122" s="567">
        <v>10896600</v>
      </c>
      <c r="E122" s="548"/>
      <c r="F122" s="558">
        <f>SUM(B122:D122)</f>
        <v>10896600</v>
      </c>
    </row>
    <row r="123" spans="1:6" ht="12.75">
      <c r="A123" s="568" t="s">
        <v>446</v>
      </c>
      <c r="B123" s="493"/>
      <c r="C123" s="566">
        <v>1545720</v>
      </c>
      <c r="D123" s="567">
        <v>46927737</v>
      </c>
      <c r="E123" s="566">
        <v>62004349</v>
      </c>
      <c r="F123" s="558">
        <f>SUM(C123:E123)</f>
        <v>110477806</v>
      </c>
    </row>
    <row r="124" spans="1:6" ht="12.75">
      <c r="A124" s="557" t="s">
        <v>367</v>
      </c>
      <c r="B124" s="493"/>
      <c r="C124" s="566">
        <v>319560</v>
      </c>
      <c r="D124" s="567"/>
      <c r="E124" s="548"/>
      <c r="F124" s="558">
        <f>SUM(B124:D124)</f>
        <v>319560</v>
      </c>
    </row>
    <row r="125" spans="1:8" ht="12.75">
      <c r="A125" s="557" t="s">
        <v>368</v>
      </c>
      <c r="B125" s="467"/>
      <c r="C125" s="476"/>
      <c r="D125" s="493"/>
      <c r="E125" s="548"/>
      <c r="F125" s="558">
        <f>SUM(B125:D125)</f>
        <v>0</v>
      </c>
      <c r="H125" s="320"/>
    </row>
    <row r="126" spans="1:8" ht="12.75">
      <c r="A126" s="569"/>
      <c r="B126" s="467"/>
      <c r="C126" s="467"/>
      <c r="D126" s="493"/>
      <c r="E126" s="548"/>
      <c r="F126" s="558">
        <f>SUM(B126:D126)</f>
        <v>0</v>
      </c>
      <c r="H126" s="320"/>
    </row>
    <row r="127" spans="1:6" ht="12.75">
      <c r="A127" s="569"/>
      <c r="B127" s="467"/>
      <c r="C127" s="467"/>
      <c r="D127" s="493"/>
      <c r="E127" s="548"/>
      <c r="F127" s="558">
        <f>SUM(B127:D127)</f>
        <v>0</v>
      </c>
    </row>
    <row r="128" spans="1:6" ht="13.5" thickBot="1">
      <c r="A128" s="559"/>
      <c r="B128" s="470"/>
      <c r="C128" s="470"/>
      <c r="D128" s="496"/>
      <c r="E128" s="548"/>
      <c r="F128" s="558">
        <f>SUM(B128:D128)</f>
        <v>0</v>
      </c>
    </row>
    <row r="129" spans="1:6" ht="13.5" thickBot="1">
      <c r="A129" s="560" t="s">
        <v>369</v>
      </c>
      <c r="B129" s="561">
        <f>SUM(B121:B128)</f>
        <v>0</v>
      </c>
      <c r="C129" s="561">
        <f>SUM(C121:C128)</f>
        <v>2461260</v>
      </c>
      <c r="D129" s="570">
        <f>SUM(D121:D128)</f>
        <v>57824337</v>
      </c>
      <c r="E129" s="570">
        <f>SUM(E121:E128)</f>
        <v>62004349</v>
      </c>
      <c r="F129" s="562">
        <f>SUM(F121:F128)</f>
        <v>122289946</v>
      </c>
    </row>
    <row r="130" spans="1:6" ht="12.75">
      <c r="A130"/>
      <c r="B130"/>
      <c r="C130"/>
      <c r="D130"/>
      <c r="E130"/>
      <c r="F130"/>
    </row>
    <row r="131" spans="1:6" ht="15.75">
      <c r="A131" s="453" t="s">
        <v>354</v>
      </c>
      <c r="B131" s="571" t="s">
        <v>461</v>
      </c>
      <c r="C131"/>
      <c r="D131"/>
      <c r="E131"/>
      <c r="F131"/>
    </row>
    <row r="132" spans="1:6" ht="15.75">
      <c r="A132" s="453"/>
      <c r="B132" s="623" t="s">
        <v>462</v>
      </c>
      <c r="C132" s="623"/>
      <c r="D132" s="623"/>
      <c r="E132" s="623"/>
      <c r="F132"/>
    </row>
    <row r="133" spans="1:6" ht="14.25" thickBot="1">
      <c r="A133"/>
      <c r="B133"/>
      <c r="C133"/>
      <c r="D133" s="621" t="s">
        <v>436</v>
      </c>
      <c r="E133" s="621"/>
      <c r="F133"/>
    </row>
    <row r="134" spans="1:6" ht="13.5" thickBot="1">
      <c r="A134" s="457" t="s">
        <v>355</v>
      </c>
      <c r="B134" s="458">
        <v>2017</v>
      </c>
      <c r="C134" s="458">
        <v>2018</v>
      </c>
      <c r="D134" s="458">
        <v>2019</v>
      </c>
      <c r="E134" s="459" t="s">
        <v>356</v>
      </c>
      <c r="F134"/>
    </row>
    <row r="135" spans="1:6" ht="12.75">
      <c r="A135" s="460" t="s">
        <v>357</v>
      </c>
      <c r="B135" s="461">
        <v>0</v>
      </c>
      <c r="C135" s="461"/>
      <c r="D135" s="461"/>
      <c r="E135" s="462">
        <f aca="true" t="shared" si="3" ref="E135:E141">SUM(B135:D135)</f>
        <v>0</v>
      </c>
      <c r="F135"/>
    </row>
    <row r="136" spans="1:6" ht="12.75">
      <c r="A136" s="463" t="s">
        <v>358</v>
      </c>
      <c r="B136" s="464"/>
      <c r="C136" s="464"/>
      <c r="D136" s="464"/>
      <c r="E136" s="465">
        <f t="shared" si="3"/>
        <v>0</v>
      </c>
      <c r="F136"/>
    </row>
    <row r="137" spans="1:6" ht="12.75">
      <c r="A137" s="466" t="s">
        <v>359</v>
      </c>
      <c r="B137" s="336"/>
      <c r="C137" s="572">
        <v>3290000</v>
      </c>
      <c r="D137" s="573"/>
      <c r="E137" s="574">
        <f t="shared" si="3"/>
        <v>3290000</v>
      </c>
      <c r="F137"/>
    </row>
    <row r="138" spans="1:6" ht="12.75">
      <c r="A138" s="466" t="s">
        <v>360</v>
      </c>
      <c r="B138" s="467"/>
      <c r="C138" s="467"/>
      <c r="D138" s="467"/>
      <c r="E138" s="468">
        <f t="shared" si="3"/>
        <v>0</v>
      </c>
      <c r="F138"/>
    </row>
    <row r="139" spans="1:6" ht="12.75">
      <c r="A139" s="466" t="s">
        <v>361</v>
      </c>
      <c r="B139" s="467"/>
      <c r="C139" s="467"/>
      <c r="D139" s="467"/>
      <c r="E139" s="468">
        <f t="shared" si="3"/>
        <v>0</v>
      </c>
      <c r="F139"/>
    </row>
    <row r="140" spans="1:6" ht="12.75">
      <c r="A140" s="466" t="s">
        <v>362</v>
      </c>
      <c r="B140" s="467"/>
      <c r="C140" s="467"/>
      <c r="D140" s="467"/>
      <c r="E140" s="468">
        <f t="shared" si="3"/>
        <v>0</v>
      </c>
      <c r="F140"/>
    </row>
    <row r="141" spans="1:6" ht="13.5" thickBot="1">
      <c r="A141" s="469"/>
      <c r="B141" s="470"/>
      <c r="C141" s="470"/>
      <c r="D141" s="470"/>
      <c r="E141" s="468">
        <f t="shared" si="3"/>
        <v>0</v>
      </c>
      <c r="F141"/>
    </row>
    <row r="142" spans="1:6" ht="13.5" thickBot="1">
      <c r="A142" s="471" t="s">
        <v>363</v>
      </c>
      <c r="B142" s="472">
        <f>SUM(B135:B141)</f>
        <v>0</v>
      </c>
      <c r="C142" s="472">
        <f>SUM(C135:C141)</f>
        <v>3290000</v>
      </c>
      <c r="D142" s="472">
        <f>SUM(D135:D141)</f>
        <v>0</v>
      </c>
      <c r="E142" s="472">
        <f>SUM(E135:E141)</f>
        <v>3290000</v>
      </c>
      <c r="F142"/>
    </row>
    <row r="143" spans="1:6" ht="13.5" thickBot="1">
      <c r="A143" s="474"/>
      <c r="B143" s="474"/>
      <c r="C143" s="474"/>
      <c r="D143" s="474"/>
      <c r="E143" s="474"/>
      <c r="F143"/>
    </row>
    <row r="144" spans="1:6" ht="13.5" thickBot="1">
      <c r="A144" s="504" t="s">
        <v>364</v>
      </c>
      <c r="B144" s="505">
        <f>+B134</f>
        <v>2017</v>
      </c>
      <c r="C144" s="505">
        <f>+C134</f>
        <v>2018</v>
      </c>
      <c r="D144" s="505">
        <f>+D134</f>
        <v>2019</v>
      </c>
      <c r="E144" s="575" t="s">
        <v>356</v>
      </c>
      <c r="F144"/>
    </row>
    <row r="145" spans="1:6" ht="12.75">
      <c r="A145" s="486" t="s">
        <v>365</v>
      </c>
      <c r="B145" s="476"/>
      <c r="C145" s="377"/>
      <c r="D145" s="476">
        <v>855497</v>
      </c>
      <c r="E145" s="576">
        <f>SUM(B145:D145)</f>
        <v>855497</v>
      </c>
      <c r="F145"/>
    </row>
    <row r="146" spans="1:6" ht="12.75">
      <c r="A146" s="477" t="s">
        <v>366</v>
      </c>
      <c r="B146" s="467"/>
      <c r="C146" s="375">
        <v>700000</v>
      </c>
      <c r="D146" s="467"/>
      <c r="E146" s="468">
        <f>SUM(B146:D146)</f>
        <v>700000</v>
      </c>
      <c r="F146"/>
    </row>
    <row r="147" spans="1:6" ht="12.75">
      <c r="A147" s="475" t="s">
        <v>446</v>
      </c>
      <c r="B147" s="467"/>
      <c r="C147" s="376"/>
      <c r="D147" s="467"/>
      <c r="E147" s="468">
        <f>SUM(C147:D147)</f>
        <v>0</v>
      </c>
      <c r="F147"/>
    </row>
    <row r="148" spans="1:6" ht="12.75">
      <c r="A148" s="466" t="s">
        <v>367</v>
      </c>
      <c r="B148" s="467"/>
      <c r="C148" s="375">
        <v>240753</v>
      </c>
      <c r="D148" s="467">
        <v>1493750</v>
      </c>
      <c r="E148" s="468">
        <f>SUM(B148:D148)</f>
        <v>1734503</v>
      </c>
      <c r="F148"/>
    </row>
    <row r="149" spans="1:6" ht="12.75">
      <c r="A149" s="466" t="s">
        <v>368</v>
      </c>
      <c r="B149" s="467"/>
      <c r="C149" s="577"/>
      <c r="D149" s="467"/>
      <c r="E149" s="468">
        <f>SUM(B149:D149)</f>
        <v>0</v>
      </c>
      <c r="F149"/>
    </row>
    <row r="150" spans="1:6" ht="12.75">
      <c r="A150" s="479"/>
      <c r="B150" s="467"/>
      <c r="C150" s="467"/>
      <c r="D150" s="467"/>
      <c r="E150" s="468">
        <f>SUM(B150:D150)</f>
        <v>0</v>
      </c>
      <c r="F150"/>
    </row>
    <row r="151" spans="1:6" ht="12.75">
      <c r="A151" s="479"/>
      <c r="B151" s="467"/>
      <c r="C151" s="467"/>
      <c r="D151" s="467"/>
      <c r="E151" s="468">
        <f>SUM(B151:D151)</f>
        <v>0</v>
      </c>
      <c r="F151"/>
    </row>
    <row r="152" spans="1:6" ht="13.5" thickBot="1">
      <c r="A152" s="469"/>
      <c r="B152" s="470"/>
      <c r="C152" s="470"/>
      <c r="D152" s="470"/>
      <c r="E152" s="468">
        <f>SUM(B152:D152)</f>
        <v>0</v>
      </c>
      <c r="F152"/>
    </row>
    <row r="153" spans="1:6" ht="13.5" thickBot="1">
      <c r="A153" s="471" t="s">
        <v>369</v>
      </c>
      <c r="B153" s="472">
        <f>SUM(B145:B152)</f>
        <v>0</v>
      </c>
      <c r="C153" s="472">
        <f>SUM(C145:C152)</f>
        <v>940753</v>
      </c>
      <c r="D153" s="472">
        <f>SUM(D145:D152)</f>
        <v>2349247</v>
      </c>
      <c r="E153" s="472">
        <f>SUM(E145:E152)</f>
        <v>3290000</v>
      </c>
      <c r="F153" s="480"/>
    </row>
    <row r="154" spans="1:6" ht="12.75">
      <c r="A154"/>
      <c r="B154"/>
      <c r="C154"/>
      <c r="D154"/>
      <c r="E154"/>
      <c r="F154"/>
    </row>
    <row r="155" spans="1:6" ht="15.75">
      <c r="A155" s="453" t="s">
        <v>354</v>
      </c>
      <c r="B155" s="510" t="s">
        <v>463</v>
      </c>
      <c r="C155" s="456"/>
      <c r="D155" s="456"/>
      <c r="E155" s="456"/>
      <c r="F155"/>
    </row>
    <row r="156" spans="1:6" ht="15.75">
      <c r="A156" s="453"/>
      <c r="B156" s="578" t="s">
        <v>464</v>
      </c>
      <c r="C156" s="532"/>
      <c r="D156" s="532"/>
      <c r="E156" s="532"/>
      <c r="F156"/>
    </row>
    <row r="157" spans="1:6" ht="14.25" thickBot="1">
      <c r="A157"/>
      <c r="B157"/>
      <c r="C157"/>
      <c r="D157" s="621" t="s">
        <v>436</v>
      </c>
      <c r="E157" s="621"/>
      <c r="F157"/>
    </row>
    <row r="158" spans="1:6" ht="13.5" thickBot="1">
      <c r="A158" s="457" t="s">
        <v>355</v>
      </c>
      <c r="B158" s="458">
        <v>2017</v>
      </c>
      <c r="C158" s="458">
        <v>2018</v>
      </c>
      <c r="D158" s="458">
        <v>2019</v>
      </c>
      <c r="E158" s="459" t="s">
        <v>356</v>
      </c>
      <c r="F158"/>
    </row>
    <row r="159" spans="1:6" ht="12.75">
      <c r="A159" s="460" t="s">
        <v>357</v>
      </c>
      <c r="B159" s="461">
        <v>0</v>
      </c>
      <c r="C159" s="461"/>
      <c r="D159" s="461"/>
      <c r="E159" s="462">
        <f aca="true" t="shared" si="4" ref="E159:E165">SUM(B159:D159)</f>
        <v>0</v>
      </c>
      <c r="F159"/>
    </row>
    <row r="160" spans="1:6" ht="12.75">
      <c r="A160" s="463" t="s">
        <v>358</v>
      </c>
      <c r="B160" s="464"/>
      <c r="C160" s="464"/>
      <c r="D160" s="464"/>
      <c r="E160" s="465">
        <f t="shared" si="4"/>
        <v>0</v>
      </c>
      <c r="F160"/>
    </row>
    <row r="161" spans="1:6" ht="12.75">
      <c r="A161" s="466" t="s">
        <v>359</v>
      </c>
      <c r="B161" s="336"/>
      <c r="C161" s="572">
        <v>60000000</v>
      </c>
      <c r="D161" s="467"/>
      <c r="E161" s="468">
        <f t="shared" si="4"/>
        <v>60000000</v>
      </c>
      <c r="F161"/>
    </row>
    <row r="162" spans="1:6" ht="12.75">
      <c r="A162" s="466" t="s">
        <v>360</v>
      </c>
      <c r="B162" s="467"/>
      <c r="C162" s="467"/>
      <c r="D162" s="467"/>
      <c r="E162" s="468">
        <f t="shared" si="4"/>
        <v>0</v>
      </c>
      <c r="F162"/>
    </row>
    <row r="163" spans="1:6" ht="12.75">
      <c r="A163" s="466" t="s">
        <v>361</v>
      </c>
      <c r="B163" s="467"/>
      <c r="C163" s="467"/>
      <c r="D163" s="467"/>
      <c r="E163" s="468">
        <f t="shared" si="4"/>
        <v>0</v>
      </c>
      <c r="F163"/>
    </row>
    <row r="164" spans="1:6" ht="12.75">
      <c r="A164" s="466" t="s">
        <v>362</v>
      </c>
      <c r="B164" s="467"/>
      <c r="C164" s="467"/>
      <c r="D164" s="467"/>
      <c r="E164" s="468">
        <f t="shared" si="4"/>
        <v>0</v>
      </c>
      <c r="F164"/>
    </row>
    <row r="165" spans="1:6" ht="13.5" thickBot="1">
      <c r="A165" s="469"/>
      <c r="B165" s="470"/>
      <c r="C165" s="470"/>
      <c r="D165" s="470"/>
      <c r="E165" s="468">
        <f t="shared" si="4"/>
        <v>0</v>
      </c>
      <c r="F165"/>
    </row>
    <row r="166" spans="1:6" ht="13.5" thickBot="1">
      <c r="A166" s="471" t="s">
        <v>363</v>
      </c>
      <c r="B166" s="472">
        <f>SUM(B159:B165)</f>
        <v>0</v>
      </c>
      <c r="C166" s="472">
        <f>SUM(C159:C165)</f>
        <v>60000000</v>
      </c>
      <c r="D166" s="472">
        <f>SUM(D159:D165)</f>
        <v>0</v>
      </c>
      <c r="E166" s="472">
        <f>SUM(E159:E165)</f>
        <v>60000000</v>
      </c>
      <c r="F166"/>
    </row>
    <row r="167" spans="1:6" ht="13.5" thickBot="1">
      <c r="A167" s="474"/>
      <c r="B167" s="474"/>
      <c r="C167" s="474"/>
      <c r="D167" s="474"/>
      <c r="E167" s="474"/>
      <c r="F167"/>
    </row>
    <row r="168" spans="1:6" ht="13.5" thickBot="1">
      <c r="A168" s="457" t="s">
        <v>364</v>
      </c>
      <c r="B168" s="458">
        <f>+B158</f>
        <v>2017</v>
      </c>
      <c r="C168" s="458">
        <f>+C158</f>
        <v>2018</v>
      </c>
      <c r="D168" s="458">
        <f>+D158</f>
        <v>2019</v>
      </c>
      <c r="E168" s="459" t="s">
        <v>356</v>
      </c>
      <c r="F168"/>
    </row>
    <row r="169" spans="1:6" ht="12.75">
      <c r="A169" s="460" t="s">
        <v>365</v>
      </c>
      <c r="B169" s="461"/>
      <c r="C169" s="579"/>
      <c r="D169" s="461"/>
      <c r="E169" s="462">
        <f>SUM(B169:D169)</f>
        <v>0</v>
      </c>
      <c r="F169"/>
    </row>
    <row r="170" spans="1:6" ht="12.75">
      <c r="A170" s="477" t="s">
        <v>366</v>
      </c>
      <c r="B170" s="467"/>
      <c r="C170" s="580"/>
      <c r="D170" s="467"/>
      <c r="E170" s="468">
        <f>SUM(B170:D170)</f>
        <v>0</v>
      </c>
      <c r="F170"/>
    </row>
    <row r="171" spans="1:6" ht="12.75">
      <c r="A171" s="475" t="s">
        <v>446</v>
      </c>
      <c r="B171" s="467"/>
      <c r="C171" s="581">
        <v>59751450</v>
      </c>
      <c r="D171" s="375"/>
      <c r="E171" s="468">
        <f>SUM(C171:D171)</f>
        <v>59751450</v>
      </c>
      <c r="F171"/>
    </row>
    <row r="172" spans="1:6" ht="12.75">
      <c r="A172" s="466" t="s">
        <v>367</v>
      </c>
      <c r="B172" s="467"/>
      <c r="C172" s="582"/>
      <c r="D172" s="467">
        <v>248550</v>
      </c>
      <c r="E172" s="468">
        <f>SUM(B172:D172)</f>
        <v>248550</v>
      </c>
      <c r="F172"/>
    </row>
    <row r="173" spans="1:6" ht="12.75">
      <c r="A173" s="466" t="s">
        <v>368</v>
      </c>
      <c r="B173" s="467"/>
      <c r="C173" s="467"/>
      <c r="D173" s="467"/>
      <c r="E173" s="468">
        <f>SUM(B173:D173)</f>
        <v>0</v>
      </c>
      <c r="F173"/>
    </row>
    <row r="174" spans="1:6" ht="12.75">
      <c r="A174" s="479"/>
      <c r="B174" s="467"/>
      <c r="C174" s="467"/>
      <c r="D174" s="467"/>
      <c r="E174" s="468">
        <f>SUM(B174:D174)</f>
        <v>0</v>
      </c>
      <c r="F174"/>
    </row>
    <row r="175" spans="1:6" ht="12.75">
      <c r="A175" s="479"/>
      <c r="B175" s="467"/>
      <c r="C175" s="467"/>
      <c r="D175" s="467"/>
      <c r="E175" s="468">
        <f>SUM(B175:D175)</f>
        <v>0</v>
      </c>
      <c r="F175"/>
    </row>
    <row r="176" spans="1:6" ht="13.5" thickBot="1">
      <c r="A176" s="469"/>
      <c r="B176" s="470"/>
      <c r="C176" s="470"/>
      <c r="D176" s="470"/>
      <c r="E176" s="468">
        <f>SUM(B176:D176)</f>
        <v>0</v>
      </c>
      <c r="F176"/>
    </row>
    <row r="177" spans="1:6" ht="13.5" thickBot="1">
      <c r="A177" s="471" t="s">
        <v>369</v>
      </c>
      <c r="B177" s="472">
        <f>SUM(B169:B176)</f>
        <v>0</v>
      </c>
      <c r="C177" s="472">
        <f>SUM(C169:C176)</f>
        <v>59751450</v>
      </c>
      <c r="D177" s="472">
        <f>SUM(D169:D176)</f>
        <v>248550</v>
      </c>
      <c r="E177" s="472">
        <f>SUM(E169:E176)</f>
        <v>60000000</v>
      </c>
      <c r="F177" s="480"/>
    </row>
    <row r="178" spans="1:6" ht="12.75">
      <c r="A178"/>
      <c r="B178"/>
      <c r="C178"/>
      <c r="D178"/>
      <c r="E178"/>
      <c r="F178"/>
    </row>
    <row r="179" spans="1:6" ht="15.75">
      <c r="A179" s="453" t="s">
        <v>354</v>
      </c>
      <c r="B179" s="510" t="s">
        <v>465</v>
      </c>
      <c r="C179" s="456"/>
      <c r="D179" s="456"/>
      <c r="E179" s="456"/>
      <c r="F179"/>
    </row>
    <row r="180" spans="1:6" ht="15.75">
      <c r="A180" s="453"/>
      <c r="B180" s="455" t="s">
        <v>466</v>
      </c>
      <c r="C180" s="532"/>
      <c r="D180" s="532"/>
      <c r="E180" s="532"/>
      <c r="F180"/>
    </row>
    <row r="181" spans="1:6" ht="14.25" thickBot="1">
      <c r="A181"/>
      <c r="B181"/>
      <c r="C181"/>
      <c r="D181"/>
      <c r="E181"/>
      <c r="F181" s="481" t="s">
        <v>436</v>
      </c>
    </row>
    <row r="182" spans="1:6" ht="13.5" thickBot="1">
      <c r="A182" s="504" t="s">
        <v>355</v>
      </c>
      <c r="B182" s="505">
        <v>2017</v>
      </c>
      <c r="C182" s="505">
        <v>2018</v>
      </c>
      <c r="D182" s="506">
        <v>2019</v>
      </c>
      <c r="E182" s="533">
        <v>2020</v>
      </c>
      <c r="F182" s="508" t="s">
        <v>356</v>
      </c>
    </row>
    <row r="183" spans="1:6" ht="12.75">
      <c r="A183" s="486" t="s">
        <v>357</v>
      </c>
      <c r="B183" s="476">
        <v>0</v>
      </c>
      <c r="C183" s="476"/>
      <c r="D183" s="487"/>
      <c r="E183" s="534"/>
      <c r="F183" s="489">
        <f>SUM(B183:D183)</f>
        <v>0</v>
      </c>
    </row>
    <row r="184" spans="1:6" ht="12.75">
      <c r="A184" s="463" t="s">
        <v>358</v>
      </c>
      <c r="B184" s="464"/>
      <c r="C184" s="464"/>
      <c r="D184" s="490"/>
      <c r="E184" s="548"/>
      <c r="F184" s="492">
        <f>SUM(B184:D184)</f>
        <v>0</v>
      </c>
    </row>
    <row r="185" spans="1:6" ht="12.75">
      <c r="A185" s="466" t="s">
        <v>359</v>
      </c>
      <c r="B185" s="336"/>
      <c r="C185" s="572">
        <v>9813540</v>
      </c>
      <c r="D185" s="547">
        <v>6555848</v>
      </c>
      <c r="E185" s="538">
        <v>7413670</v>
      </c>
      <c r="F185" s="583">
        <f>SUM(B185:E185)</f>
        <v>23783058</v>
      </c>
    </row>
    <row r="186" spans="1:6" ht="12.75">
      <c r="A186" s="466" t="s">
        <v>360</v>
      </c>
      <c r="B186" s="467"/>
      <c r="C186" s="467"/>
      <c r="D186" s="547"/>
      <c r="E186" s="536"/>
      <c r="F186" s="583">
        <f>SUM(B186:D186)</f>
        <v>0</v>
      </c>
    </row>
    <row r="187" spans="1:6" ht="12.75">
      <c r="A187" s="466" t="s">
        <v>361</v>
      </c>
      <c r="B187" s="467"/>
      <c r="C187" s="467"/>
      <c r="D187" s="547"/>
      <c r="E187" s="536"/>
      <c r="F187" s="583">
        <f>SUM(B187:D187)</f>
        <v>0</v>
      </c>
    </row>
    <row r="188" spans="1:6" ht="12.75">
      <c r="A188" s="466" t="s">
        <v>362</v>
      </c>
      <c r="B188" s="467"/>
      <c r="C188" s="467"/>
      <c r="D188" s="547"/>
      <c r="E188" s="536"/>
      <c r="F188" s="583">
        <f>SUM(B188:D188)</f>
        <v>0</v>
      </c>
    </row>
    <row r="189" spans="1:6" ht="13.5" thickBot="1">
      <c r="A189" s="469"/>
      <c r="B189" s="470"/>
      <c r="C189" s="470"/>
      <c r="D189" s="584"/>
      <c r="E189" s="540"/>
      <c r="F189" s="585">
        <f>SUM(B189:D189)</f>
        <v>0</v>
      </c>
    </row>
    <row r="190" spans="1:6" ht="13.5" thickBot="1">
      <c r="A190" s="586" t="s">
        <v>363</v>
      </c>
      <c r="B190" s="502">
        <f>SUM(B183:B189)</f>
        <v>0</v>
      </c>
      <c r="C190" s="502">
        <f>SUM(C183:C189)</f>
        <v>9813540</v>
      </c>
      <c r="D190" s="541">
        <f>SUM(D183:D189)</f>
        <v>6555848</v>
      </c>
      <c r="E190" s="541">
        <f>SUM(E183:E189)</f>
        <v>7413670</v>
      </c>
      <c r="F190" s="587">
        <f>SUM(F183:F189)</f>
        <v>23783058</v>
      </c>
    </row>
    <row r="191" spans="1:6" ht="13.5" thickBot="1">
      <c r="A191" s="474"/>
      <c r="B191" s="474"/>
      <c r="C191" s="474"/>
      <c r="D191" s="518"/>
      <c r="E191" s="456"/>
      <c r="F191" s="518"/>
    </row>
    <row r="192" spans="1:6" ht="13.5" thickBot="1">
      <c r="A192" s="504" t="s">
        <v>364</v>
      </c>
      <c r="B192" s="505">
        <f>+B182</f>
        <v>2017</v>
      </c>
      <c r="C192" s="505">
        <f>+C182</f>
        <v>2018</v>
      </c>
      <c r="D192" s="542">
        <f>+D182</f>
        <v>2019</v>
      </c>
      <c r="E192" s="543">
        <v>2020</v>
      </c>
      <c r="F192" s="588" t="s">
        <v>356</v>
      </c>
    </row>
    <row r="193" spans="1:6" ht="12.75">
      <c r="A193" s="486" t="s">
        <v>365</v>
      </c>
      <c r="B193" s="476"/>
      <c r="C193" s="589">
        <v>1227381</v>
      </c>
      <c r="D193" s="545">
        <v>6444794</v>
      </c>
      <c r="E193" s="546">
        <v>4397683</v>
      </c>
      <c r="F193" s="590">
        <f>SUM(B193:E193)</f>
        <v>12069858</v>
      </c>
    </row>
    <row r="194" spans="1:6" ht="12.75">
      <c r="A194" s="477" t="s">
        <v>366</v>
      </c>
      <c r="B194" s="467"/>
      <c r="C194" s="375"/>
      <c r="D194" s="547">
        <v>2192312</v>
      </c>
      <c r="E194" s="538">
        <v>283248</v>
      </c>
      <c r="F194" s="590">
        <f>SUM(B194:E194)</f>
        <v>2475560</v>
      </c>
    </row>
    <row r="195" spans="1:6" ht="12.75">
      <c r="A195" s="475" t="s">
        <v>446</v>
      </c>
      <c r="B195" s="467"/>
      <c r="C195" s="375"/>
      <c r="D195" s="547"/>
      <c r="E195" s="538"/>
      <c r="F195" s="590">
        <f>SUM(B195:E195)</f>
        <v>0</v>
      </c>
    </row>
    <row r="196" spans="1:6" ht="12.75">
      <c r="A196" s="466" t="s">
        <v>367</v>
      </c>
      <c r="B196" s="467"/>
      <c r="C196" s="524">
        <v>1337601</v>
      </c>
      <c r="D196" s="547">
        <v>5000000</v>
      </c>
      <c r="E196" s="538">
        <v>2732739</v>
      </c>
      <c r="F196" s="590">
        <f>SUM(B196:E196)</f>
        <v>9070340</v>
      </c>
    </row>
    <row r="197" spans="1:6" ht="12.75">
      <c r="A197" s="466" t="s">
        <v>368</v>
      </c>
      <c r="B197" s="467"/>
      <c r="C197" s="467">
        <v>167300</v>
      </c>
      <c r="D197" s="547"/>
      <c r="E197" s="536"/>
      <c r="F197" s="590">
        <f>SUM(B197:E197)</f>
        <v>167300</v>
      </c>
    </row>
    <row r="198" spans="1:6" ht="12.75">
      <c r="A198" s="479"/>
      <c r="B198" s="467"/>
      <c r="C198" s="467"/>
      <c r="D198" s="547"/>
      <c r="E198" s="536"/>
      <c r="F198" s="583">
        <f>SUM(B198:D198)</f>
        <v>0</v>
      </c>
    </row>
    <row r="199" spans="1:6" ht="12.75">
      <c r="A199" s="479"/>
      <c r="B199" s="467"/>
      <c r="C199" s="467"/>
      <c r="D199" s="547"/>
      <c r="E199" s="536"/>
      <c r="F199" s="583">
        <f>SUM(B199:D199)</f>
        <v>0</v>
      </c>
    </row>
    <row r="200" spans="1:6" ht="13.5" thickBot="1">
      <c r="A200" s="469"/>
      <c r="B200" s="470"/>
      <c r="C200" s="470"/>
      <c r="D200" s="496"/>
      <c r="E200" s="549"/>
      <c r="F200" s="498">
        <f>SUM(B200:D200)</f>
        <v>0</v>
      </c>
    </row>
    <row r="201" spans="1:6" ht="13.5" thickBot="1">
      <c r="A201" s="499" t="s">
        <v>369</v>
      </c>
      <c r="B201" s="500">
        <f>SUM(B193:B200)</f>
        <v>0</v>
      </c>
      <c r="C201" s="500">
        <f>SUM(C193:C200)</f>
        <v>2732282</v>
      </c>
      <c r="D201" s="551">
        <f>SUM(D193:D200)</f>
        <v>13637106</v>
      </c>
      <c r="E201" s="551">
        <f>SUM(E193:E200)</f>
        <v>7413670</v>
      </c>
      <c r="F201" s="503">
        <f>SUM(F193:F200)</f>
        <v>23783058</v>
      </c>
    </row>
    <row r="202" spans="1:6" ht="12.75">
      <c r="A202"/>
      <c r="B202"/>
      <c r="C202"/>
      <c r="D202"/>
      <c r="E202" s="480"/>
      <c r="F202"/>
    </row>
    <row r="203" spans="1:6" ht="15.75">
      <c r="A203" s="453" t="s">
        <v>354</v>
      </c>
      <c r="B203" s="510" t="s">
        <v>467</v>
      </c>
      <c r="C203" s="456"/>
      <c r="D203" s="456"/>
      <c r="E203" s="456"/>
      <c r="F203"/>
    </row>
    <row r="204" spans="1:6" ht="15.75">
      <c r="A204" s="453"/>
      <c r="B204" s="455" t="s">
        <v>492</v>
      </c>
      <c r="C204" s="532"/>
      <c r="D204" s="532"/>
      <c r="E204" s="532"/>
      <c r="F204"/>
    </row>
    <row r="205" spans="1:6" ht="14.25" thickBot="1">
      <c r="A205"/>
      <c r="B205"/>
      <c r="C205"/>
      <c r="D205"/>
      <c r="E205"/>
      <c r="F205" s="481" t="s">
        <v>436</v>
      </c>
    </row>
    <row r="206" spans="1:6" ht="13.5" thickBot="1">
      <c r="A206" s="591" t="s">
        <v>355</v>
      </c>
      <c r="B206" s="507">
        <v>2017</v>
      </c>
      <c r="C206" s="507">
        <v>2018</v>
      </c>
      <c r="D206" s="507">
        <v>2019</v>
      </c>
      <c r="E206" s="533">
        <v>2020</v>
      </c>
      <c r="F206" s="592" t="s">
        <v>356</v>
      </c>
    </row>
    <row r="207" spans="1:6" ht="12.75">
      <c r="A207" s="486" t="s">
        <v>357</v>
      </c>
      <c r="B207" s="476">
        <v>0</v>
      </c>
      <c r="C207" s="476"/>
      <c r="D207" s="487"/>
      <c r="E207" s="534"/>
      <c r="F207" s="489">
        <f>SUM(B207:D207)</f>
        <v>0</v>
      </c>
    </row>
    <row r="208" spans="1:6" ht="12.75">
      <c r="A208" s="463" t="s">
        <v>358</v>
      </c>
      <c r="B208" s="464"/>
      <c r="C208" s="464"/>
      <c r="D208" s="490"/>
      <c r="E208" s="548"/>
      <c r="F208" s="492">
        <f>SUM(B208:D208)</f>
        <v>0</v>
      </c>
    </row>
    <row r="209" spans="1:6" ht="12.75">
      <c r="A209" s="466" t="s">
        <v>359</v>
      </c>
      <c r="B209" s="336"/>
      <c r="C209" s="572">
        <v>25079570</v>
      </c>
      <c r="D209" s="547">
        <v>24990000</v>
      </c>
      <c r="E209" s="538">
        <v>62135423</v>
      </c>
      <c r="F209" s="593">
        <f>SUM(B209:E209)</f>
        <v>112204993</v>
      </c>
    </row>
    <row r="210" spans="1:6" ht="12.75">
      <c r="A210" s="466" t="s">
        <v>360</v>
      </c>
      <c r="B210" s="467"/>
      <c r="C210" s="467"/>
      <c r="D210" s="493"/>
      <c r="E210" s="548"/>
      <c r="F210" s="495">
        <f>SUM(B210:D210)</f>
        <v>0</v>
      </c>
    </row>
    <row r="211" spans="1:6" ht="12.75">
      <c r="A211" s="466" t="s">
        <v>361</v>
      </c>
      <c r="B211" s="467"/>
      <c r="C211" s="467"/>
      <c r="D211" s="493"/>
      <c r="E211" s="548"/>
      <c r="F211" s="495">
        <f>SUM(B211:D211)</f>
        <v>0</v>
      </c>
    </row>
    <row r="212" spans="1:6" ht="12.75">
      <c r="A212" s="466" t="s">
        <v>362</v>
      </c>
      <c r="B212" s="467"/>
      <c r="C212" s="467"/>
      <c r="D212" s="493"/>
      <c r="E212" s="548"/>
      <c r="F212" s="495">
        <f>SUM(B212:D212)</f>
        <v>0</v>
      </c>
    </row>
    <row r="213" spans="1:6" ht="13.5" thickBot="1">
      <c r="A213" s="469"/>
      <c r="B213" s="470"/>
      <c r="C213" s="470"/>
      <c r="D213" s="496"/>
      <c r="E213" s="549"/>
      <c r="F213" s="498">
        <f>SUM(B213:D213)</f>
        <v>0</v>
      </c>
    </row>
    <row r="214" spans="1:6" ht="13.5" thickBot="1">
      <c r="A214" s="586" t="s">
        <v>363</v>
      </c>
      <c r="B214" s="502">
        <f>SUM(B207:B213)</f>
        <v>0</v>
      </c>
      <c r="C214" s="502">
        <f>SUM(C207:C213)</f>
        <v>25079570</v>
      </c>
      <c r="D214" s="502">
        <f>SUM(D207:D213)</f>
        <v>24990000</v>
      </c>
      <c r="E214" s="502">
        <f>SUM(E207:E213)</f>
        <v>62135423</v>
      </c>
      <c r="F214" s="594">
        <f>SUM(F207:F213)</f>
        <v>112204993</v>
      </c>
    </row>
    <row r="215" spans="1:6" ht="13.5" thickBot="1">
      <c r="A215" s="474"/>
      <c r="B215" s="474"/>
      <c r="C215" s="474"/>
      <c r="D215" s="474"/>
      <c r="E215"/>
      <c r="F215" s="474"/>
    </row>
    <row r="216" spans="1:6" ht="13.5" thickBot="1">
      <c r="A216" s="504" t="s">
        <v>364</v>
      </c>
      <c r="B216" s="505">
        <f>+B206</f>
        <v>2017</v>
      </c>
      <c r="C216" s="505">
        <f>+C206</f>
        <v>2018</v>
      </c>
      <c r="D216" s="506">
        <f>+D206</f>
        <v>2019</v>
      </c>
      <c r="E216" s="533">
        <v>2020</v>
      </c>
      <c r="F216" s="508" t="s">
        <v>356</v>
      </c>
    </row>
    <row r="217" spans="1:6" ht="12.75">
      <c r="A217" s="486" t="s">
        <v>365</v>
      </c>
      <c r="B217" s="476"/>
      <c r="C217" s="476">
        <v>4564800</v>
      </c>
      <c r="D217" s="595">
        <v>5979895</v>
      </c>
      <c r="E217" s="546">
        <v>37280254</v>
      </c>
      <c r="F217" s="590">
        <f>SUM(B217:E217)</f>
        <v>47824949</v>
      </c>
    </row>
    <row r="218" spans="1:6" ht="12.75">
      <c r="A218" s="477" t="s">
        <v>366</v>
      </c>
      <c r="B218" s="467"/>
      <c r="C218" s="375"/>
      <c r="D218" s="547">
        <v>2966480</v>
      </c>
      <c r="E218" s="536"/>
      <c r="F218" s="583">
        <f>SUM(B218:D218)</f>
        <v>2966480</v>
      </c>
    </row>
    <row r="219" spans="1:6" ht="12.75">
      <c r="A219" s="475" t="s">
        <v>446</v>
      </c>
      <c r="B219" s="467"/>
      <c r="C219" s="376"/>
      <c r="D219" s="547"/>
      <c r="E219" s="536"/>
      <c r="F219" s="583">
        <f>SUM(C219:D219)</f>
        <v>0</v>
      </c>
    </row>
    <row r="220" spans="1:6" ht="12.75">
      <c r="A220" s="466" t="s">
        <v>367</v>
      </c>
      <c r="B220" s="467"/>
      <c r="C220" s="375">
        <v>12814269</v>
      </c>
      <c r="D220" s="547">
        <v>23744126</v>
      </c>
      <c r="E220" s="538">
        <f>E209-E217</f>
        <v>24855169</v>
      </c>
      <c r="F220" s="583">
        <f>SUM(B220:E220)</f>
        <v>61413564</v>
      </c>
    </row>
    <row r="221" spans="1:6" ht="12.75">
      <c r="A221" s="466" t="s">
        <v>368</v>
      </c>
      <c r="B221" s="467"/>
      <c r="C221" s="467"/>
      <c r="D221" s="547"/>
      <c r="E221" s="536"/>
      <c r="F221" s="583">
        <f>SUM(B221:D221)</f>
        <v>0</v>
      </c>
    </row>
    <row r="222" spans="1:6" ht="12.75">
      <c r="A222" s="479"/>
      <c r="B222" s="467"/>
      <c r="C222" s="467"/>
      <c r="D222" s="493"/>
      <c r="E222" s="548"/>
      <c r="F222" s="495">
        <f>SUM(B222:D222)</f>
        <v>0</v>
      </c>
    </row>
    <row r="223" spans="1:6" ht="12.75">
      <c r="A223" s="479"/>
      <c r="B223" s="467"/>
      <c r="C223" s="467"/>
      <c r="D223" s="493"/>
      <c r="E223" s="548"/>
      <c r="F223" s="495">
        <f>SUM(B223:D223)</f>
        <v>0</v>
      </c>
    </row>
    <row r="224" spans="1:6" ht="13.5" thickBot="1">
      <c r="A224" s="469"/>
      <c r="B224" s="470"/>
      <c r="C224" s="470"/>
      <c r="D224" s="496"/>
      <c r="E224" s="549"/>
      <c r="F224" s="498">
        <f>SUM(B224:D224)</f>
        <v>0</v>
      </c>
    </row>
    <row r="225" spans="1:6" ht="13.5" thickBot="1">
      <c r="A225" s="586" t="s">
        <v>369</v>
      </c>
      <c r="B225" s="502">
        <f>SUM(B217:B224)</f>
        <v>0</v>
      </c>
      <c r="C225" s="502">
        <f>SUM(C217:C224)</f>
        <v>17379069</v>
      </c>
      <c r="D225" s="502">
        <f>SUM(D217:D224)</f>
        <v>32690501</v>
      </c>
      <c r="E225" s="502">
        <f>SUM(E217:E224)</f>
        <v>62135423</v>
      </c>
      <c r="F225" s="594">
        <f>SUM(F217:F224)</f>
        <v>112204993</v>
      </c>
    </row>
    <row r="226" spans="1:6" ht="12.75">
      <c r="A226"/>
      <c r="B226"/>
      <c r="C226"/>
      <c r="D226"/>
      <c r="E226"/>
      <c r="F226"/>
    </row>
    <row r="227" spans="1:6" ht="15.75">
      <c r="A227" s="453" t="s">
        <v>354</v>
      </c>
      <c r="B227" s="510" t="s">
        <v>467</v>
      </c>
      <c r="C227" s="456"/>
      <c r="D227" s="456"/>
      <c r="E227" s="456"/>
      <c r="F227"/>
    </row>
    <row r="228" spans="1:6" ht="15.75">
      <c r="A228" s="453"/>
      <c r="B228" s="455" t="s">
        <v>493</v>
      </c>
      <c r="C228" s="532"/>
      <c r="D228" s="532"/>
      <c r="E228" s="532"/>
      <c r="F228"/>
    </row>
    <row r="229" spans="1:6" ht="14.25" thickBot="1">
      <c r="A229"/>
      <c r="B229"/>
      <c r="C229"/>
      <c r="D229"/>
      <c r="E229"/>
      <c r="F229" s="481" t="s">
        <v>436</v>
      </c>
    </row>
    <row r="230" spans="1:6" ht="13.5" thickBot="1">
      <c r="A230" s="504" t="s">
        <v>355</v>
      </c>
      <c r="B230" s="505">
        <v>2017</v>
      </c>
      <c r="C230" s="505">
        <v>2018</v>
      </c>
      <c r="D230" s="506">
        <v>2019</v>
      </c>
      <c r="E230" s="533">
        <v>2020</v>
      </c>
      <c r="F230" s="508" t="s">
        <v>356</v>
      </c>
    </row>
    <row r="231" spans="1:6" ht="12.75">
      <c r="A231" s="486" t="s">
        <v>357</v>
      </c>
      <c r="B231" s="476">
        <v>0</v>
      </c>
      <c r="C231" s="476"/>
      <c r="D231" s="487"/>
      <c r="E231" s="534"/>
      <c r="F231" s="489">
        <f>SUM(B231:D231)</f>
        <v>0</v>
      </c>
    </row>
    <row r="232" spans="1:6" ht="12.75">
      <c r="A232" s="463" t="s">
        <v>358</v>
      </c>
      <c r="B232" s="464"/>
      <c r="C232" s="464"/>
      <c r="D232" s="490"/>
      <c r="E232" s="548"/>
      <c r="F232" s="492">
        <f>SUM(B232:D232)</f>
        <v>0</v>
      </c>
    </row>
    <row r="233" spans="1:6" ht="12.75">
      <c r="A233" s="466" t="s">
        <v>359</v>
      </c>
      <c r="B233" s="336"/>
      <c r="C233" s="572">
        <v>17051448</v>
      </c>
      <c r="D233" s="493"/>
      <c r="E233" s="538">
        <v>182939360</v>
      </c>
      <c r="F233" s="583">
        <f>SUM(C233:E233)</f>
        <v>199990808</v>
      </c>
    </row>
    <row r="234" spans="1:6" ht="12.75">
      <c r="A234" s="466" t="s">
        <v>360</v>
      </c>
      <c r="B234" s="467"/>
      <c r="C234" s="467"/>
      <c r="D234" s="493"/>
      <c r="E234" s="548"/>
      <c r="F234" s="495">
        <f>SUM(B234:D234)</f>
        <v>0</v>
      </c>
    </row>
    <row r="235" spans="1:6" ht="12.75">
      <c r="A235" s="466" t="s">
        <v>361</v>
      </c>
      <c r="B235" s="467"/>
      <c r="C235" s="467"/>
      <c r="D235" s="493"/>
      <c r="E235" s="548"/>
      <c r="F235" s="495">
        <f>SUM(B235:D235)</f>
        <v>0</v>
      </c>
    </row>
    <row r="236" spans="1:6" ht="12.75">
      <c r="A236" s="466" t="s">
        <v>362</v>
      </c>
      <c r="B236" s="467"/>
      <c r="C236" s="467"/>
      <c r="D236" s="493"/>
      <c r="E236" s="548"/>
      <c r="F236" s="495">
        <f>SUM(B236:D236)</f>
        <v>0</v>
      </c>
    </row>
    <row r="237" spans="1:6" ht="13.5" thickBot="1">
      <c r="A237" s="469"/>
      <c r="B237" s="470"/>
      <c r="C237" s="470"/>
      <c r="D237" s="496"/>
      <c r="E237" s="549"/>
      <c r="F237" s="498">
        <f>SUM(B237:D237)</f>
        <v>0</v>
      </c>
    </row>
    <row r="238" spans="1:6" ht="13.5" thickBot="1">
      <c r="A238" s="586" t="s">
        <v>363</v>
      </c>
      <c r="B238" s="502">
        <f>SUM(B231:B237)</f>
        <v>0</v>
      </c>
      <c r="C238" s="502">
        <f>SUM(C231:C237)</f>
        <v>17051448</v>
      </c>
      <c r="D238" s="502">
        <f>SUM(D231:D237)</f>
        <v>0</v>
      </c>
      <c r="E238" s="502">
        <f>SUM(E231:E237)</f>
        <v>182939360</v>
      </c>
      <c r="F238" s="502">
        <f>SUM(F231:F237)</f>
        <v>199990808</v>
      </c>
    </row>
    <row r="239" spans="1:6" ht="13.5" thickBot="1">
      <c r="A239" s="474"/>
      <c r="B239" s="474"/>
      <c r="C239" s="474"/>
      <c r="D239" s="474"/>
      <c r="E239"/>
      <c r="F239" s="474"/>
    </row>
    <row r="240" spans="1:6" ht="13.5" thickBot="1">
      <c r="A240" s="591" t="s">
        <v>364</v>
      </c>
      <c r="B240" s="507">
        <f>+B230</f>
        <v>2017</v>
      </c>
      <c r="C240" s="507">
        <f>+C230</f>
        <v>2018</v>
      </c>
      <c r="D240" s="507">
        <f>+D230</f>
        <v>2019</v>
      </c>
      <c r="E240" s="533">
        <v>2020</v>
      </c>
      <c r="F240" s="592" t="s">
        <v>356</v>
      </c>
    </row>
    <row r="241" spans="1:6" ht="12.75">
      <c r="A241" s="486" t="s">
        <v>365</v>
      </c>
      <c r="B241" s="476"/>
      <c r="C241" s="476"/>
      <c r="D241" s="487"/>
      <c r="E241" s="534"/>
      <c r="F241" s="489">
        <f>SUM(B241:D241)</f>
        <v>0</v>
      </c>
    </row>
    <row r="242" spans="1:6" ht="12.75">
      <c r="A242" s="477" t="s">
        <v>366</v>
      </c>
      <c r="B242" s="467"/>
      <c r="C242" s="375"/>
      <c r="D242" s="493"/>
      <c r="E242" s="538">
        <v>176639360</v>
      </c>
      <c r="F242" s="495">
        <f>SUM(E242)</f>
        <v>176639360</v>
      </c>
    </row>
    <row r="243" spans="1:6" ht="12.75">
      <c r="A243" s="475" t="s">
        <v>446</v>
      </c>
      <c r="B243" s="467"/>
      <c r="C243" s="376"/>
      <c r="D243" s="493">
        <v>6300000</v>
      </c>
      <c r="E243" s="548"/>
      <c r="F243" s="495">
        <f>SUM(C243:D243)</f>
        <v>6300000</v>
      </c>
    </row>
    <row r="244" spans="1:6" ht="12.75">
      <c r="A244" s="466" t="s">
        <v>367</v>
      </c>
      <c r="B244" s="467"/>
      <c r="C244" s="375">
        <v>1889760</v>
      </c>
      <c r="D244" s="493">
        <v>15161688</v>
      </c>
      <c r="E244" s="548"/>
      <c r="F244" s="495">
        <f>SUM(C244:E244)</f>
        <v>17051448</v>
      </c>
    </row>
    <row r="245" spans="1:6" ht="12.75">
      <c r="A245" s="466" t="s">
        <v>368</v>
      </c>
      <c r="B245" s="467"/>
      <c r="C245" s="467"/>
      <c r="D245" s="493"/>
      <c r="E245" s="548"/>
      <c r="F245" s="495">
        <f>SUM(B245:D245)</f>
        <v>0</v>
      </c>
    </row>
    <row r="246" spans="1:6" ht="12.75">
      <c r="A246" s="479"/>
      <c r="B246" s="467"/>
      <c r="C246" s="467"/>
      <c r="D246" s="493"/>
      <c r="E246" s="548"/>
      <c r="F246" s="495">
        <f>SUM(B246:D246)</f>
        <v>0</v>
      </c>
    </row>
    <row r="247" spans="1:6" ht="12.75">
      <c r="A247" s="479"/>
      <c r="B247" s="467"/>
      <c r="C247" s="467"/>
      <c r="D247" s="493"/>
      <c r="E247" s="548"/>
      <c r="F247" s="495">
        <f>SUM(B247:D247)</f>
        <v>0</v>
      </c>
    </row>
    <row r="248" spans="1:6" ht="13.5" thickBot="1">
      <c r="A248" s="469"/>
      <c r="B248" s="470"/>
      <c r="C248" s="470"/>
      <c r="D248" s="496"/>
      <c r="E248" s="549"/>
      <c r="F248" s="498">
        <f>SUM(B248:D248)</f>
        <v>0</v>
      </c>
    </row>
    <row r="249" spans="1:6" ht="13.5" thickBot="1">
      <c r="A249" s="586" t="s">
        <v>369</v>
      </c>
      <c r="B249" s="502">
        <f>SUM(B241:B248)</f>
        <v>0</v>
      </c>
      <c r="C249" s="502">
        <f>SUM(C241:C248)</f>
        <v>1889760</v>
      </c>
      <c r="D249" s="502">
        <f>SUM(D241:D248)</f>
        <v>21461688</v>
      </c>
      <c r="E249" s="502">
        <f>SUM(E241:E248)</f>
        <v>176639360</v>
      </c>
      <c r="F249" s="594">
        <f>SUM(F241:F248)</f>
        <v>199990808</v>
      </c>
    </row>
    <row r="250" spans="1:6" ht="12.75">
      <c r="A250"/>
      <c r="B250"/>
      <c r="C250"/>
      <c r="D250"/>
      <c r="E250"/>
      <c r="F250"/>
    </row>
    <row r="251" spans="1:6" ht="15.75">
      <c r="A251" s="629" t="s">
        <v>370</v>
      </c>
      <c r="B251" s="629"/>
      <c r="C251" s="629"/>
      <c r="D251" s="629"/>
      <c r="E251" s="629"/>
      <c r="F251"/>
    </row>
    <row r="252" spans="1:6" ht="13.5" thickBot="1">
      <c r="A252"/>
      <c r="B252"/>
      <c r="C252"/>
      <c r="D252"/>
      <c r="E252"/>
      <c r="F252"/>
    </row>
    <row r="253" spans="1:6" ht="13.5" thickBot="1">
      <c r="A253" s="630" t="s">
        <v>371</v>
      </c>
      <c r="B253" s="630"/>
      <c r="C253" s="630"/>
      <c r="D253" s="631" t="s">
        <v>437</v>
      </c>
      <c r="E253" s="631"/>
      <c r="F253"/>
    </row>
    <row r="254" spans="1:6" ht="12.75">
      <c r="A254" s="624"/>
      <c r="B254" s="624"/>
      <c r="C254" s="624"/>
      <c r="D254" s="632">
        <v>0</v>
      </c>
      <c r="E254" s="632"/>
      <c r="F254"/>
    </row>
    <row r="255" spans="1:6" ht="13.5" thickBot="1">
      <c r="A255" s="625"/>
      <c r="B255" s="625"/>
      <c r="C255" s="625"/>
      <c r="D255" s="626"/>
      <c r="E255" s="626"/>
      <c r="F255"/>
    </row>
    <row r="256" spans="1:6" ht="13.5" thickBot="1">
      <c r="A256" s="627" t="s">
        <v>369</v>
      </c>
      <c r="B256" s="627"/>
      <c r="C256" s="627"/>
      <c r="D256" s="628">
        <f>SUM(D254:E255)</f>
        <v>0</v>
      </c>
      <c r="E256" s="628"/>
      <c r="F256"/>
    </row>
    <row r="258" ht="12.75">
      <c r="D258" s="320"/>
    </row>
  </sheetData>
  <sheetProtection selectLockedCells="1" selectUnlockedCells="1"/>
  <mergeCells count="21">
    <mergeCell ref="A255:C255"/>
    <mergeCell ref="D255:E255"/>
    <mergeCell ref="A256:C256"/>
    <mergeCell ref="D256:E256"/>
    <mergeCell ref="A251:E251"/>
    <mergeCell ref="A253:C253"/>
    <mergeCell ref="D253:E253"/>
    <mergeCell ref="D254:E254"/>
    <mergeCell ref="B107:E107"/>
    <mergeCell ref="D109:E109"/>
    <mergeCell ref="B132:E132"/>
    <mergeCell ref="D133:E133"/>
    <mergeCell ref="D157:E157"/>
    <mergeCell ref="A254:C254"/>
    <mergeCell ref="B83:E83"/>
    <mergeCell ref="A1:E1"/>
    <mergeCell ref="A3:E3"/>
    <mergeCell ref="A4:E4"/>
    <mergeCell ref="B6:E6"/>
    <mergeCell ref="D8:E8"/>
    <mergeCell ref="B33:E33"/>
  </mergeCells>
  <conditionalFormatting sqref="E47:E55 E37:E44 E113 D256:E256 E10:E17 B17:D17 B28:E28 E20:E27 B44:D44 F62:F69 F87:F94 F121:F129 F111:F118 E135:E141 E145:E152 B153:E153 B142:E142 E159:E165 E169:E176 B177:E177 B166:E166 F183:F190 F217:F225 F207:F214 F241:F249 F231:F238 B80:E80 B69:E69 F72:F80 B118:E118 B129:E129 B214:E214 B190:E190 B238:E238 B249:E249 B55:D55 B201:E201 B225:E225 B94:E94 B105:E105 F97:F105 F193:F201">
    <cfRule type="cellIs" priority="1" dxfId="1" operator="equal" stopIfTrue="1">
      <formula>0</formula>
    </cfRule>
  </conditionalFormatting>
  <printOptions horizontalCentered="1"/>
  <pageMargins left="0.7875" right="0.7875" top="1.3388888888888888" bottom="0.9840277777777777" header="0.5118055555555555" footer="0.5118055555555555"/>
  <pageSetup horizontalDpi="300" verticalDpi="300" orientation="portrait" paperSize="9" scale="90" r:id="rId1"/>
  <rowBreaks count="3" manualBreakCount="3">
    <brk id="106" max="255" man="1"/>
    <brk id="154" max="255" man="1"/>
    <brk id="20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89"/>
  <sheetViews>
    <sheetView zoomScaleSheetLayoutView="85" zoomScalePageLayoutView="0" workbookViewId="0" topLeftCell="A1">
      <selection activeCell="B2" sqref="B2:F2"/>
    </sheetView>
  </sheetViews>
  <sheetFormatPr defaultColWidth="9.00390625" defaultRowHeight="12.75"/>
  <cols>
    <col min="1" max="1" width="12.875" style="158" customWidth="1"/>
    <col min="2" max="2" width="72.00390625" style="97" customWidth="1"/>
    <col min="3" max="3" width="15.875" style="159" customWidth="1"/>
    <col min="4" max="4" width="14.00390625" style="160" customWidth="1"/>
    <col min="5" max="5" width="12.50390625" style="160" customWidth="1"/>
    <col min="6" max="6" width="15.50390625" style="160" customWidth="1"/>
    <col min="7" max="16384" width="9.375" style="161" customWidth="1"/>
  </cols>
  <sheetData>
    <row r="1" spans="1:6" s="165" customFormat="1" ht="16.5" customHeight="1">
      <c r="A1" s="162"/>
      <c r="B1" s="163"/>
      <c r="C1" s="153"/>
      <c r="D1" s="153"/>
      <c r="E1" s="153"/>
      <c r="F1" s="164" t="s">
        <v>497</v>
      </c>
    </row>
    <row r="2" spans="1:6" s="167" customFormat="1" ht="21.75" customHeight="1">
      <c r="A2" s="353" t="s">
        <v>265</v>
      </c>
      <c r="B2" s="633" t="s">
        <v>440</v>
      </c>
      <c r="C2" s="633"/>
      <c r="D2" s="633"/>
      <c r="E2" s="633"/>
      <c r="F2" s="633"/>
    </row>
    <row r="3" spans="1:6" s="167" customFormat="1" ht="36.75" customHeight="1">
      <c r="A3" s="354" t="s">
        <v>372</v>
      </c>
      <c r="B3" s="633" t="s">
        <v>373</v>
      </c>
      <c r="C3" s="633"/>
      <c r="D3" s="633"/>
      <c r="E3" s="633"/>
      <c r="F3" s="633"/>
    </row>
    <row r="4" spans="1:6" s="170" customFormat="1" ht="15.75" customHeight="1" thickBot="1">
      <c r="A4" s="169"/>
      <c r="B4" s="169"/>
      <c r="F4" s="171" t="s">
        <v>434</v>
      </c>
    </row>
    <row r="5" spans="1:6" ht="16.5" customHeight="1" thickBot="1">
      <c r="A5" s="634" t="s">
        <v>374</v>
      </c>
      <c r="B5" s="172" t="s">
        <v>375</v>
      </c>
      <c r="C5" s="635" t="s">
        <v>474</v>
      </c>
      <c r="D5" s="603" t="s">
        <v>475</v>
      </c>
      <c r="E5" s="603"/>
      <c r="F5" s="603"/>
    </row>
    <row r="6" spans="1:6" s="176" customFormat="1" ht="29.25" customHeight="1" thickBot="1">
      <c r="A6" s="634"/>
      <c r="B6" s="173" t="s">
        <v>263</v>
      </c>
      <c r="C6" s="635"/>
      <c r="D6" s="173" t="s">
        <v>2</v>
      </c>
      <c r="E6" s="174" t="s">
        <v>3</v>
      </c>
      <c r="F6" s="175" t="s">
        <v>4</v>
      </c>
    </row>
    <row r="7" spans="1:6" s="176" customFormat="1" ht="13.5" customHeight="1" thickBot="1">
      <c r="A7" s="285" t="s">
        <v>5</v>
      </c>
      <c r="B7" s="286" t="s">
        <v>6</v>
      </c>
      <c r="C7" s="294">
        <f>+C8+C9+C10+C11+C12+C13</f>
        <v>152900164</v>
      </c>
      <c r="D7" s="294">
        <f>+D8+D9+D10+D11+D12+D13</f>
        <v>152900164</v>
      </c>
      <c r="E7" s="378">
        <f>+E8+E9+E10+E11+E12+E13</f>
        <v>0</v>
      </c>
      <c r="F7" s="289">
        <f>+F8+F9+F10+F11+F12+F13</f>
        <v>0</v>
      </c>
    </row>
    <row r="8" spans="1:6" s="179" customFormat="1" ht="12" customHeight="1">
      <c r="A8" s="178" t="s">
        <v>7</v>
      </c>
      <c r="B8" s="16" t="s">
        <v>8</v>
      </c>
      <c r="C8" s="17">
        <v>46562493</v>
      </c>
      <c r="D8" s="17">
        <v>46562493</v>
      </c>
      <c r="E8" s="18"/>
      <c r="F8" s="19"/>
    </row>
    <row r="9" spans="1:6" s="181" customFormat="1" ht="12" customHeight="1">
      <c r="A9" s="180" t="s">
        <v>9</v>
      </c>
      <c r="B9" s="21" t="s">
        <v>10</v>
      </c>
      <c r="C9" s="22">
        <v>46945272</v>
      </c>
      <c r="D9" s="22">
        <v>46945272</v>
      </c>
      <c r="E9" s="23"/>
      <c r="F9" s="24"/>
    </row>
    <row r="10" spans="1:6" s="181" customFormat="1" ht="12" customHeight="1">
      <c r="A10" s="180" t="s">
        <v>11</v>
      </c>
      <c r="B10" s="21" t="s">
        <v>12</v>
      </c>
      <c r="C10" s="22">
        <v>52831848</v>
      </c>
      <c r="D10" s="22">
        <v>52831848</v>
      </c>
      <c r="E10" s="23"/>
      <c r="F10" s="24"/>
    </row>
    <row r="11" spans="1:6" s="181" customFormat="1" ht="12" customHeight="1">
      <c r="A11" s="180" t="s">
        <v>13</v>
      </c>
      <c r="B11" s="21" t="s">
        <v>14</v>
      </c>
      <c r="C11" s="22">
        <v>2890551</v>
      </c>
      <c r="D11" s="22">
        <v>2890551</v>
      </c>
      <c r="E11" s="23"/>
      <c r="F11" s="24"/>
    </row>
    <row r="12" spans="1:6" s="181" customFormat="1" ht="12" customHeight="1">
      <c r="A12" s="180" t="s">
        <v>15</v>
      </c>
      <c r="B12" s="21" t="s">
        <v>376</v>
      </c>
      <c r="C12" s="22">
        <v>3670000</v>
      </c>
      <c r="D12" s="22">
        <v>3670000</v>
      </c>
      <c r="E12" s="23"/>
      <c r="F12" s="24"/>
    </row>
    <row r="13" spans="1:6" s="179" customFormat="1" ht="12" customHeight="1" thickBot="1">
      <c r="A13" s="182" t="s">
        <v>17</v>
      </c>
      <c r="B13" s="36" t="s">
        <v>18</v>
      </c>
      <c r="C13" s="31"/>
      <c r="D13" s="31"/>
      <c r="E13" s="29"/>
      <c r="F13" s="30"/>
    </row>
    <row r="14" spans="1:6" s="179" customFormat="1" ht="14.25" customHeight="1" thickBot="1">
      <c r="A14" s="177" t="s">
        <v>19</v>
      </c>
      <c r="B14" s="379" t="s">
        <v>20</v>
      </c>
      <c r="C14" s="380">
        <f>+C15+C16+C17+C18+C19</f>
        <v>119675810</v>
      </c>
      <c r="D14" s="380">
        <f>+D15+D16+D17+D18+D19</f>
        <v>119675810</v>
      </c>
      <c r="E14" s="288">
        <f>+E15+E16+E17+E18+E19</f>
        <v>0</v>
      </c>
      <c r="F14" s="289">
        <f>+F15+F16+F17+F18+F19</f>
        <v>0</v>
      </c>
    </row>
    <row r="15" spans="1:6" s="179" customFormat="1" ht="12" customHeight="1">
      <c r="A15" s="178" t="s">
        <v>21</v>
      </c>
      <c r="B15" s="16" t="s">
        <v>22</v>
      </c>
      <c r="C15" s="17"/>
      <c r="D15" s="17"/>
      <c r="E15" s="18"/>
      <c r="F15" s="19"/>
    </row>
    <row r="16" spans="1:6" s="179" customFormat="1" ht="12" customHeight="1">
      <c r="A16" s="180" t="s">
        <v>23</v>
      </c>
      <c r="B16" s="21" t="s">
        <v>24</v>
      </c>
      <c r="C16" s="22"/>
      <c r="D16" s="22"/>
      <c r="E16" s="23"/>
      <c r="F16" s="24"/>
    </row>
    <row r="17" spans="1:6" s="179" customFormat="1" ht="12" customHeight="1">
      <c r="A17" s="180" t="s">
        <v>25</v>
      </c>
      <c r="B17" s="21" t="s">
        <v>26</v>
      </c>
      <c r="C17" s="22"/>
      <c r="D17" s="22"/>
      <c r="E17" s="23"/>
      <c r="F17" s="24"/>
    </row>
    <row r="18" spans="1:6" s="179" customFormat="1" ht="12" customHeight="1">
      <c r="A18" s="180" t="s">
        <v>27</v>
      </c>
      <c r="B18" s="21" t="s">
        <v>28</v>
      </c>
      <c r="C18" s="31"/>
      <c r="D18" s="31"/>
      <c r="E18" s="23"/>
      <c r="F18" s="24"/>
    </row>
    <row r="19" spans="1:6" s="179" customFormat="1" ht="12" customHeight="1">
      <c r="A19" s="180" t="s">
        <v>29</v>
      </c>
      <c r="B19" s="363" t="s">
        <v>30</v>
      </c>
      <c r="C19" s="365">
        <v>119675810</v>
      </c>
      <c r="D19" s="365">
        <v>119675810</v>
      </c>
      <c r="E19" s="23"/>
      <c r="F19" s="24"/>
    </row>
    <row r="20" spans="1:6" s="181" customFormat="1" ht="12" customHeight="1" thickBot="1">
      <c r="A20" s="182" t="s">
        <v>31</v>
      </c>
      <c r="B20" s="36" t="s">
        <v>32</v>
      </c>
      <c r="C20" s="364"/>
      <c r="D20" s="364"/>
      <c r="E20" s="29"/>
      <c r="F20" s="30"/>
    </row>
    <row r="21" spans="1:6" s="181" customFormat="1" ht="15.75" customHeight="1" thickBot="1">
      <c r="A21" s="177" t="s">
        <v>33</v>
      </c>
      <c r="B21" s="10" t="s">
        <v>34</v>
      </c>
      <c r="C21" s="14">
        <f>+C22+C23+C24+C25+C26</f>
        <v>0</v>
      </c>
      <c r="D21" s="14">
        <f>+D22+D23+D24+D25+D26</f>
        <v>0</v>
      </c>
      <c r="E21" s="12">
        <f>+E22+E23+E24+E25+E26</f>
        <v>0</v>
      </c>
      <c r="F21" s="13">
        <f>+F22+F23+F24+F25+F26</f>
        <v>0</v>
      </c>
    </row>
    <row r="22" spans="1:6" s="181" customFormat="1" ht="12" customHeight="1">
      <c r="A22" s="178" t="s">
        <v>35</v>
      </c>
      <c r="B22" s="16" t="s">
        <v>36</v>
      </c>
      <c r="C22" s="17"/>
      <c r="D22" s="17"/>
      <c r="E22" s="18"/>
      <c r="F22" s="19"/>
    </row>
    <row r="23" spans="1:6" s="179" customFormat="1" ht="12" customHeight="1">
      <c r="A23" s="180" t="s">
        <v>37</v>
      </c>
      <c r="B23" s="21" t="s">
        <v>38</v>
      </c>
      <c r="C23" s="22"/>
      <c r="D23" s="22"/>
      <c r="E23" s="23"/>
      <c r="F23" s="24"/>
    </row>
    <row r="24" spans="1:6" s="181" customFormat="1" ht="12" customHeight="1">
      <c r="A24" s="180" t="s">
        <v>39</v>
      </c>
      <c r="B24" s="21" t="s">
        <v>40</v>
      </c>
      <c r="C24" s="22"/>
      <c r="D24" s="22"/>
      <c r="E24" s="23"/>
      <c r="F24" s="24"/>
    </row>
    <row r="25" spans="1:6" s="181" customFormat="1" ht="12" customHeight="1">
      <c r="A25" s="180" t="s">
        <v>41</v>
      </c>
      <c r="B25" s="21" t="s">
        <v>42</v>
      </c>
      <c r="C25" s="22"/>
      <c r="D25" s="22"/>
      <c r="E25" s="23"/>
      <c r="F25" s="24"/>
    </row>
    <row r="26" spans="1:6" s="181" customFormat="1" ht="12" customHeight="1">
      <c r="A26" s="180" t="s">
        <v>43</v>
      </c>
      <c r="B26" s="21" t="s">
        <v>44</v>
      </c>
      <c r="C26" s="22"/>
      <c r="D26" s="22"/>
      <c r="E26" s="23"/>
      <c r="F26" s="24"/>
    </row>
    <row r="27" spans="1:6" s="181" customFormat="1" ht="12" customHeight="1" thickBot="1">
      <c r="A27" s="182" t="s">
        <v>45</v>
      </c>
      <c r="B27" s="36" t="s">
        <v>46</v>
      </c>
      <c r="C27" s="31"/>
      <c r="D27" s="31"/>
      <c r="E27" s="29"/>
      <c r="F27" s="30"/>
    </row>
    <row r="28" spans="1:6" s="181" customFormat="1" ht="14.25" customHeight="1" thickBot="1">
      <c r="A28" s="285" t="s">
        <v>47</v>
      </c>
      <c r="B28" s="286" t="s">
        <v>377</v>
      </c>
      <c r="C28" s="294">
        <f>+C29+C30+C31+C32+C33+C34+C35</f>
        <v>65200000</v>
      </c>
      <c r="D28" s="294">
        <f>+D29+D30+D31+D32+D33+D34+D35</f>
        <v>65200000</v>
      </c>
      <c r="E28" s="288">
        <f>+E29+E30+E31+E32+E33+E34+E35</f>
        <v>0</v>
      </c>
      <c r="F28" s="289">
        <f>+F29+F30+F31+F32+F33+F34+F35</f>
        <v>0</v>
      </c>
    </row>
    <row r="29" spans="1:6" s="181" customFormat="1" ht="12" customHeight="1">
      <c r="A29" s="178" t="s">
        <v>49</v>
      </c>
      <c r="B29" s="16" t="s">
        <v>50</v>
      </c>
      <c r="C29" s="37"/>
      <c r="D29" s="37"/>
      <c r="E29" s="183"/>
      <c r="F29" s="184"/>
    </row>
    <row r="30" spans="1:6" s="181" customFormat="1" ht="12" customHeight="1">
      <c r="A30" s="180" t="s">
        <v>51</v>
      </c>
      <c r="B30" s="21" t="s">
        <v>378</v>
      </c>
      <c r="C30" s="381">
        <v>3000000</v>
      </c>
      <c r="D30" s="381">
        <v>3000000</v>
      </c>
      <c r="E30" s="23"/>
      <c r="F30" s="24"/>
    </row>
    <row r="31" spans="1:6" s="181" customFormat="1" ht="12" customHeight="1">
      <c r="A31" s="180" t="s">
        <v>53</v>
      </c>
      <c r="B31" s="21" t="s">
        <v>54</v>
      </c>
      <c r="C31" s="381">
        <v>55000000</v>
      </c>
      <c r="D31" s="381">
        <v>55000000</v>
      </c>
      <c r="E31" s="23"/>
      <c r="F31" s="24"/>
    </row>
    <row r="32" spans="1:6" s="181" customFormat="1" ht="12" customHeight="1">
      <c r="A32" s="180" t="s">
        <v>55</v>
      </c>
      <c r="B32" s="21" t="s">
        <v>56</v>
      </c>
      <c r="C32" s="22"/>
      <c r="D32" s="22"/>
      <c r="E32" s="23"/>
      <c r="F32" s="24"/>
    </row>
    <row r="33" spans="1:6" s="181" customFormat="1" ht="12" customHeight="1">
      <c r="A33" s="180" t="s">
        <v>57</v>
      </c>
      <c r="B33" s="21" t="s">
        <v>58</v>
      </c>
      <c r="C33" s="381">
        <v>3500000</v>
      </c>
      <c r="D33" s="381">
        <v>3500000</v>
      </c>
      <c r="E33" s="23"/>
      <c r="F33" s="24"/>
    </row>
    <row r="34" spans="1:6" s="181" customFormat="1" ht="12" customHeight="1">
      <c r="A34" s="180" t="s">
        <v>59</v>
      </c>
      <c r="B34" s="337" t="s">
        <v>443</v>
      </c>
      <c r="C34" s="22"/>
      <c r="D34" s="22"/>
      <c r="E34" s="23"/>
      <c r="F34" s="24"/>
    </row>
    <row r="35" spans="1:6" s="181" customFormat="1" ht="12" customHeight="1" thickBot="1">
      <c r="A35" s="182" t="s">
        <v>60</v>
      </c>
      <c r="B35" s="38" t="s">
        <v>61</v>
      </c>
      <c r="C35" s="31">
        <v>3700000</v>
      </c>
      <c r="D35" s="31">
        <v>3700000</v>
      </c>
      <c r="E35" s="29"/>
      <c r="F35" s="30"/>
    </row>
    <row r="36" spans="1:6" s="181" customFormat="1" ht="15.75" customHeight="1" thickBot="1">
      <c r="A36" s="177" t="s">
        <v>62</v>
      </c>
      <c r="B36" s="10" t="s">
        <v>63</v>
      </c>
      <c r="C36" s="14">
        <f>SUM(C37:C47)</f>
        <v>11934515</v>
      </c>
      <c r="D36" s="14">
        <f>SUM(D37:D47)</f>
        <v>11934515</v>
      </c>
      <c r="E36" s="12">
        <f>SUM(E37:E47)</f>
        <v>0</v>
      </c>
      <c r="F36" s="13">
        <f>SUM(F37:F47)</f>
        <v>0</v>
      </c>
    </row>
    <row r="37" spans="1:6" s="181" customFormat="1" ht="12" customHeight="1">
      <c r="A37" s="178" t="s">
        <v>64</v>
      </c>
      <c r="B37" s="16" t="s">
        <v>65</v>
      </c>
      <c r="C37" s="17"/>
      <c r="D37" s="17"/>
      <c r="E37" s="18"/>
      <c r="F37" s="19"/>
    </row>
    <row r="38" spans="1:6" s="181" customFormat="1" ht="12" customHeight="1">
      <c r="A38" s="180" t="s">
        <v>66</v>
      </c>
      <c r="B38" s="21" t="s">
        <v>67</v>
      </c>
      <c r="C38" s="22">
        <v>5170371</v>
      </c>
      <c r="D38" s="22">
        <v>5170371</v>
      </c>
      <c r="E38" s="23"/>
      <c r="F38" s="24"/>
    </row>
    <row r="39" spans="1:6" s="181" customFormat="1" ht="12" customHeight="1">
      <c r="A39" s="180" t="s">
        <v>68</v>
      </c>
      <c r="B39" s="21" t="s">
        <v>69</v>
      </c>
      <c r="C39" s="22">
        <v>500000</v>
      </c>
      <c r="D39" s="22">
        <v>500000</v>
      </c>
      <c r="E39" s="23"/>
      <c r="F39" s="24"/>
    </row>
    <row r="40" spans="1:6" s="181" customFormat="1" ht="12" customHeight="1">
      <c r="A40" s="180" t="s">
        <v>70</v>
      </c>
      <c r="B40" s="21" t="s">
        <v>71</v>
      </c>
      <c r="C40" s="22">
        <v>1200000</v>
      </c>
      <c r="D40" s="22">
        <v>1200000</v>
      </c>
      <c r="E40" s="23"/>
      <c r="F40" s="24"/>
    </row>
    <row r="41" spans="1:6" s="181" customFormat="1" ht="12" customHeight="1">
      <c r="A41" s="180" t="s">
        <v>72</v>
      </c>
      <c r="B41" s="371" t="s">
        <v>73</v>
      </c>
      <c r="C41" s="22">
        <v>2397605</v>
      </c>
      <c r="D41" s="22">
        <v>2397605</v>
      </c>
      <c r="E41" s="23"/>
      <c r="F41" s="24"/>
    </row>
    <row r="42" spans="1:6" s="181" customFormat="1" ht="12" customHeight="1">
      <c r="A42" s="180" t="s">
        <v>74</v>
      </c>
      <c r="B42" s="21" t="s">
        <v>75</v>
      </c>
      <c r="C42" s="31">
        <v>1241354</v>
      </c>
      <c r="D42" s="31">
        <v>1241354</v>
      </c>
      <c r="E42" s="23"/>
      <c r="F42" s="24"/>
    </row>
    <row r="43" spans="1:6" s="181" customFormat="1" ht="12" customHeight="1">
      <c r="A43" s="180" t="s">
        <v>76</v>
      </c>
      <c r="B43" s="363" t="s">
        <v>77</v>
      </c>
      <c r="C43" s="403"/>
      <c r="D43" s="403"/>
      <c r="E43" s="281"/>
      <c r="F43" s="24"/>
    </row>
    <row r="44" spans="1:6" s="181" customFormat="1" ht="12" customHeight="1">
      <c r="A44" s="180" t="s">
        <v>78</v>
      </c>
      <c r="B44" s="21" t="s">
        <v>79</v>
      </c>
      <c r="C44" s="17"/>
      <c r="D44" s="17"/>
      <c r="E44" s="23"/>
      <c r="F44" s="24"/>
    </row>
    <row r="45" spans="1:6" s="181" customFormat="1" ht="12" customHeight="1">
      <c r="A45" s="180" t="s">
        <v>80</v>
      </c>
      <c r="B45" s="21" t="s">
        <v>81</v>
      </c>
      <c r="C45" s="22"/>
      <c r="D45" s="22"/>
      <c r="E45" s="23"/>
      <c r="F45" s="24"/>
    </row>
    <row r="46" spans="1:6" s="181" customFormat="1" ht="12" customHeight="1">
      <c r="A46" s="182" t="s">
        <v>82</v>
      </c>
      <c r="B46" s="36" t="s">
        <v>83</v>
      </c>
      <c r="C46" s="31">
        <v>318257</v>
      </c>
      <c r="D46" s="31">
        <v>318257</v>
      </c>
      <c r="E46" s="23"/>
      <c r="F46" s="30"/>
    </row>
    <row r="47" spans="1:6" s="181" customFormat="1" ht="12" customHeight="1" thickBot="1">
      <c r="A47" s="182" t="s">
        <v>84</v>
      </c>
      <c r="B47" s="36" t="s">
        <v>85</v>
      </c>
      <c r="C47" s="31">
        <v>1106928</v>
      </c>
      <c r="D47" s="31">
        <v>1106928</v>
      </c>
      <c r="E47" s="29"/>
      <c r="F47" s="30"/>
    </row>
    <row r="48" spans="1:6" s="181" customFormat="1" ht="17.25" customHeight="1" thickBot="1">
      <c r="A48" s="285" t="s">
        <v>86</v>
      </c>
      <c r="B48" s="286" t="s">
        <v>87</v>
      </c>
      <c r="C48" s="294">
        <f>SUM(C49:C53)</f>
        <v>260000</v>
      </c>
      <c r="D48" s="294">
        <f>SUM(D49:D53)</f>
        <v>260000</v>
      </c>
      <c r="E48" s="288">
        <f>SUM(E49:E53)</f>
        <v>0</v>
      </c>
      <c r="F48" s="289">
        <f>SUM(F49:F53)</f>
        <v>0</v>
      </c>
    </row>
    <row r="49" spans="1:6" s="181" customFormat="1" ht="12" customHeight="1">
      <c r="A49" s="178" t="s">
        <v>88</v>
      </c>
      <c r="B49" s="16" t="s">
        <v>89</v>
      </c>
      <c r="C49" s="17"/>
      <c r="D49" s="17"/>
      <c r="E49" s="18"/>
      <c r="F49" s="19"/>
    </row>
    <row r="50" spans="1:6" s="181" customFormat="1" ht="12" customHeight="1">
      <c r="A50" s="180" t="s">
        <v>90</v>
      </c>
      <c r="B50" s="21" t="s">
        <v>91</v>
      </c>
      <c r="C50" s="22">
        <v>260000</v>
      </c>
      <c r="D50" s="22">
        <v>260000</v>
      </c>
      <c r="E50" s="23"/>
      <c r="F50" s="24"/>
    </row>
    <row r="51" spans="1:6" s="181" customFormat="1" ht="12" customHeight="1">
      <c r="A51" s="180" t="s">
        <v>92</v>
      </c>
      <c r="B51" s="21" t="s">
        <v>93</v>
      </c>
      <c r="C51" s="22"/>
      <c r="D51" s="22"/>
      <c r="E51" s="23"/>
      <c r="F51" s="24"/>
    </row>
    <row r="52" spans="1:6" s="181" customFormat="1" ht="12" customHeight="1">
      <c r="A52" s="180" t="s">
        <v>94</v>
      </c>
      <c r="B52" s="21" t="s">
        <v>95</v>
      </c>
      <c r="C52" s="22"/>
      <c r="D52" s="22"/>
      <c r="E52" s="23"/>
      <c r="F52" s="24"/>
    </row>
    <row r="53" spans="1:6" s="181" customFormat="1" ht="12" customHeight="1" thickBot="1">
      <c r="A53" s="182" t="s">
        <v>96</v>
      </c>
      <c r="B53" s="36" t="s">
        <v>97</v>
      </c>
      <c r="C53" s="31"/>
      <c r="D53" s="31"/>
      <c r="E53" s="29"/>
      <c r="F53" s="30"/>
    </row>
    <row r="54" spans="1:6" s="181" customFormat="1" ht="12" customHeight="1" thickBot="1">
      <c r="A54" s="285" t="s">
        <v>98</v>
      </c>
      <c r="B54" s="286" t="s">
        <v>99</v>
      </c>
      <c r="C54" s="294">
        <f>SUM(C55:C57)</f>
        <v>0</v>
      </c>
      <c r="D54" s="294">
        <f>SUM(D55:D57)</f>
        <v>0</v>
      </c>
      <c r="E54" s="288">
        <f>SUM(E55:E57)</f>
        <v>0</v>
      </c>
      <c r="F54" s="289">
        <f>SUM(F55:F57)</f>
        <v>0</v>
      </c>
    </row>
    <row r="55" spans="1:6" s="181" customFormat="1" ht="12" customHeight="1">
      <c r="A55" s="178" t="s">
        <v>100</v>
      </c>
      <c r="B55" s="16" t="s">
        <v>101</v>
      </c>
      <c r="C55" s="17"/>
      <c r="D55" s="17"/>
      <c r="E55" s="18"/>
      <c r="F55" s="19"/>
    </row>
    <row r="56" spans="1:6" s="181" customFormat="1" ht="12" customHeight="1">
      <c r="A56" s="180" t="s">
        <v>102</v>
      </c>
      <c r="B56" s="21" t="s">
        <v>103</v>
      </c>
      <c r="C56" s="22"/>
      <c r="D56" s="22"/>
      <c r="E56" s="23"/>
      <c r="F56" s="24"/>
    </row>
    <row r="57" spans="1:6" s="181" customFormat="1" ht="12" customHeight="1">
      <c r="A57" s="180" t="s">
        <v>104</v>
      </c>
      <c r="B57" s="21" t="s">
        <v>105</v>
      </c>
      <c r="C57" s="22"/>
      <c r="D57" s="22"/>
      <c r="E57" s="23"/>
      <c r="F57" s="24"/>
    </row>
    <row r="58" spans="1:6" s="181" customFormat="1" ht="12" customHeight="1" thickBot="1">
      <c r="A58" s="182" t="s">
        <v>106</v>
      </c>
      <c r="B58" s="36" t="s">
        <v>107</v>
      </c>
      <c r="C58" s="31"/>
      <c r="D58" s="31"/>
      <c r="E58" s="29"/>
      <c r="F58" s="30"/>
    </row>
    <row r="59" spans="1:6" s="181" customFormat="1" ht="12" customHeight="1" thickBot="1">
      <c r="A59" s="285" t="s">
        <v>108</v>
      </c>
      <c r="B59" s="290" t="s">
        <v>109</v>
      </c>
      <c r="C59" s="294">
        <f>SUM(C60:C62)</f>
        <v>0</v>
      </c>
      <c r="D59" s="294">
        <f>SUM(D60:D62)</f>
        <v>0</v>
      </c>
      <c r="E59" s="288">
        <f>SUM(E60:E62)</f>
        <v>0</v>
      </c>
      <c r="F59" s="289">
        <f>SUM(F60:F62)</f>
        <v>0</v>
      </c>
    </row>
    <row r="60" spans="1:6" s="181" customFormat="1" ht="12" customHeight="1">
      <c r="A60" s="178" t="s">
        <v>110</v>
      </c>
      <c r="B60" s="16" t="s">
        <v>111</v>
      </c>
      <c r="C60" s="17"/>
      <c r="D60" s="17"/>
      <c r="E60" s="18"/>
      <c r="F60" s="19"/>
    </row>
    <row r="61" spans="1:6" s="181" customFormat="1" ht="12" customHeight="1">
      <c r="A61" s="180" t="s">
        <v>112</v>
      </c>
      <c r="B61" s="21" t="s">
        <v>113</v>
      </c>
      <c r="C61" s="22"/>
      <c r="D61" s="22"/>
      <c r="E61" s="23"/>
      <c r="F61" s="24"/>
    </row>
    <row r="62" spans="1:6" s="181" customFormat="1" ht="12" customHeight="1">
      <c r="A62" s="180" t="s">
        <v>114</v>
      </c>
      <c r="B62" s="21" t="s">
        <v>115</v>
      </c>
      <c r="C62" s="22"/>
      <c r="D62" s="22"/>
      <c r="E62" s="23"/>
      <c r="F62" s="24"/>
    </row>
    <row r="63" spans="1:6" s="181" customFormat="1" ht="12" customHeight="1" thickBot="1">
      <c r="A63" s="182" t="s">
        <v>116</v>
      </c>
      <c r="B63" s="36" t="s">
        <v>117</v>
      </c>
      <c r="C63" s="31"/>
      <c r="D63" s="31"/>
      <c r="E63" s="29"/>
      <c r="F63" s="30"/>
    </row>
    <row r="64" spans="1:6" s="181" customFormat="1" ht="12" customHeight="1" thickBot="1">
      <c r="A64" s="177" t="s">
        <v>253</v>
      </c>
      <c r="B64" s="10" t="s">
        <v>119</v>
      </c>
      <c r="C64" s="14">
        <f>+C7+C14+C21+C28+C36+C48+C54+C59</f>
        <v>349970489</v>
      </c>
      <c r="D64" s="14">
        <f>+D7+D14+D21+D28+D36+D48+D54+D59</f>
        <v>349970489</v>
      </c>
      <c r="E64" s="12">
        <f>+E7+E14+E21+E28+E36+E48+E54+E59</f>
        <v>0</v>
      </c>
      <c r="F64" s="13">
        <f>+F7+F14+F21+F28+F36+F48+F54+F59</f>
        <v>0</v>
      </c>
    </row>
    <row r="65" spans="1:6" s="181" customFormat="1" ht="12" customHeight="1" thickBot="1">
      <c r="A65" s="185" t="s">
        <v>379</v>
      </c>
      <c r="B65" s="32" t="s">
        <v>121</v>
      </c>
      <c r="C65" s="14">
        <f>SUM(C66:C68)</f>
        <v>0</v>
      </c>
      <c r="D65" s="14">
        <f>SUM(D66:D68)</f>
        <v>0</v>
      </c>
      <c r="E65" s="12">
        <f>SUM(E66:E68)</f>
        <v>0</v>
      </c>
      <c r="F65" s="13">
        <f>SUM(F66:F68)</f>
        <v>0</v>
      </c>
    </row>
    <row r="66" spans="1:6" s="181" customFormat="1" ht="12" customHeight="1">
      <c r="A66" s="178" t="s">
        <v>122</v>
      </c>
      <c r="B66" s="16" t="s">
        <v>123</v>
      </c>
      <c r="C66" s="17"/>
      <c r="D66" s="17"/>
      <c r="E66" s="18"/>
      <c r="F66" s="19"/>
    </row>
    <row r="67" spans="1:6" s="181" customFormat="1" ht="12" customHeight="1">
      <c r="A67" s="180" t="s">
        <v>124</v>
      </c>
      <c r="B67" s="21" t="s">
        <v>125</v>
      </c>
      <c r="C67" s="22"/>
      <c r="D67" s="22"/>
      <c r="E67" s="23"/>
      <c r="F67" s="24"/>
    </row>
    <row r="68" spans="1:6" s="181" customFormat="1" ht="12" customHeight="1" thickBot="1">
      <c r="A68" s="182" t="s">
        <v>126</v>
      </c>
      <c r="B68" s="186" t="s">
        <v>380</v>
      </c>
      <c r="C68" s="31"/>
      <c r="D68" s="31"/>
      <c r="E68" s="29"/>
      <c r="F68" s="30"/>
    </row>
    <row r="69" spans="1:6" s="181" customFormat="1" ht="12" customHeight="1" thickBot="1">
      <c r="A69" s="185" t="s">
        <v>128</v>
      </c>
      <c r="B69" s="32" t="s">
        <v>129</v>
      </c>
      <c r="C69" s="14">
        <f>SUM(C70:C73)</f>
        <v>0</v>
      </c>
      <c r="D69" s="14">
        <f>SUM(D70:D73)</f>
        <v>0</v>
      </c>
      <c r="E69" s="12">
        <f>SUM(E70:E73)</f>
        <v>0</v>
      </c>
      <c r="F69" s="13">
        <f>SUM(F70:F73)</f>
        <v>0</v>
      </c>
    </row>
    <row r="70" spans="1:6" s="181" customFormat="1" ht="12" customHeight="1">
      <c r="A70" s="178" t="s">
        <v>130</v>
      </c>
      <c r="B70" s="16" t="s">
        <v>131</v>
      </c>
      <c r="C70" s="17"/>
      <c r="D70" s="17"/>
      <c r="E70" s="18"/>
      <c r="F70" s="19"/>
    </row>
    <row r="71" spans="1:6" s="181" customFormat="1" ht="12" customHeight="1">
      <c r="A71" s="180" t="s">
        <v>132</v>
      </c>
      <c r="B71" s="21" t="s">
        <v>133</v>
      </c>
      <c r="C71" s="22"/>
      <c r="D71" s="22"/>
      <c r="E71" s="23"/>
      <c r="F71" s="24"/>
    </row>
    <row r="72" spans="1:6" s="181" customFormat="1" ht="12" customHeight="1">
      <c r="A72" s="180" t="s">
        <v>134</v>
      </c>
      <c r="B72" s="21" t="s">
        <v>135</v>
      </c>
      <c r="C72" s="22"/>
      <c r="D72" s="22"/>
      <c r="E72" s="23"/>
      <c r="F72" s="24"/>
    </row>
    <row r="73" spans="1:6" s="181" customFormat="1" ht="12" customHeight="1" thickBot="1">
      <c r="A73" s="182" t="s">
        <v>136</v>
      </c>
      <c r="B73" s="36" t="s">
        <v>137</v>
      </c>
      <c r="C73" s="31"/>
      <c r="D73" s="31"/>
      <c r="E73" s="29"/>
      <c r="F73" s="30"/>
    </row>
    <row r="74" spans="1:6" s="181" customFormat="1" ht="12.75" customHeight="1" thickBot="1">
      <c r="A74" s="185" t="s">
        <v>138</v>
      </c>
      <c r="B74" s="32" t="s">
        <v>139</v>
      </c>
      <c r="C74" s="14">
        <f>SUM(C75:C76)</f>
        <v>317603411</v>
      </c>
      <c r="D74" s="14">
        <f>SUM(D75:D76)</f>
        <v>317603411</v>
      </c>
      <c r="E74" s="12">
        <f>SUM(E75:E76)</f>
        <v>0</v>
      </c>
      <c r="F74" s="13">
        <f>SUM(F75:F76)</f>
        <v>0</v>
      </c>
    </row>
    <row r="75" spans="1:6" s="181" customFormat="1" ht="14.25" customHeight="1">
      <c r="A75" s="178" t="s">
        <v>140</v>
      </c>
      <c r="B75" s="16" t="s">
        <v>141</v>
      </c>
      <c r="C75" s="383">
        <v>317603411</v>
      </c>
      <c r="D75" s="383">
        <v>317603411</v>
      </c>
      <c r="E75" s="18"/>
      <c r="F75" s="19"/>
    </row>
    <row r="76" spans="1:6" s="181" customFormat="1" ht="12" customHeight="1" thickBot="1">
      <c r="A76" s="182" t="s">
        <v>142</v>
      </c>
      <c r="B76" s="382" t="s">
        <v>143</v>
      </c>
      <c r="C76" s="384"/>
      <c r="D76" s="384"/>
      <c r="E76" s="29"/>
      <c r="F76" s="30"/>
    </row>
    <row r="77" spans="1:6" s="179" customFormat="1" ht="12" customHeight="1" thickBot="1">
      <c r="A77" s="369" t="s">
        <v>144</v>
      </c>
      <c r="B77" s="290" t="s">
        <v>145</v>
      </c>
      <c r="C77" s="294">
        <f>SUM(C78:C80)</f>
        <v>0</v>
      </c>
      <c r="D77" s="294">
        <f>SUM(D78:D80)</f>
        <v>0</v>
      </c>
      <c r="E77" s="288">
        <f>SUM(E78:E80)</f>
        <v>0</v>
      </c>
      <c r="F77" s="289">
        <f>SUM(F78:F80)</f>
        <v>0</v>
      </c>
    </row>
    <row r="78" spans="1:6" s="181" customFormat="1" ht="12" customHeight="1">
      <c r="A78" s="178" t="s">
        <v>146</v>
      </c>
      <c r="B78" s="16" t="s">
        <v>147</v>
      </c>
      <c r="C78" s="17"/>
      <c r="D78" s="17"/>
      <c r="E78" s="18"/>
      <c r="F78" s="19"/>
    </row>
    <row r="79" spans="1:6" s="181" customFormat="1" ht="12" customHeight="1">
      <c r="A79" s="180" t="s">
        <v>148</v>
      </c>
      <c r="B79" s="21" t="s">
        <v>149</v>
      </c>
      <c r="C79" s="22"/>
      <c r="D79" s="22"/>
      <c r="E79" s="23"/>
      <c r="F79" s="24"/>
    </row>
    <row r="80" spans="1:6" s="181" customFormat="1" ht="12" customHeight="1" thickBot="1">
      <c r="A80" s="182" t="s">
        <v>150</v>
      </c>
      <c r="B80" s="36" t="s">
        <v>151</v>
      </c>
      <c r="C80" s="31"/>
      <c r="D80" s="31"/>
      <c r="E80" s="29"/>
      <c r="F80" s="30"/>
    </row>
    <row r="81" spans="1:6" s="181" customFormat="1" ht="12" customHeight="1" thickBot="1">
      <c r="A81" s="185" t="s">
        <v>152</v>
      </c>
      <c r="B81" s="32" t="s">
        <v>153</v>
      </c>
      <c r="C81" s="14">
        <f>SUM(C82:C85)</f>
        <v>0</v>
      </c>
      <c r="D81" s="14">
        <f>SUM(D82:D85)</f>
        <v>0</v>
      </c>
      <c r="E81" s="12">
        <f>SUM(E82:E85)</f>
        <v>0</v>
      </c>
      <c r="F81" s="13">
        <f>SUM(F82:F85)</f>
        <v>0</v>
      </c>
    </row>
    <row r="82" spans="1:6" s="181" customFormat="1" ht="12" customHeight="1">
      <c r="A82" s="187" t="s">
        <v>154</v>
      </c>
      <c r="B82" s="16" t="s">
        <v>155</v>
      </c>
      <c r="C82" s="17"/>
      <c r="D82" s="17"/>
      <c r="E82" s="18"/>
      <c r="F82" s="19"/>
    </row>
    <row r="83" spans="1:6" s="181" customFormat="1" ht="12" customHeight="1">
      <c r="A83" s="188" t="s">
        <v>156</v>
      </c>
      <c r="B83" s="21" t="s">
        <v>157</v>
      </c>
      <c r="C83" s="22"/>
      <c r="D83" s="22"/>
      <c r="E83" s="23"/>
      <c r="F83" s="24"/>
    </row>
    <row r="84" spans="1:6" s="181" customFormat="1" ht="12" customHeight="1">
      <c r="A84" s="188" t="s">
        <v>158</v>
      </c>
      <c r="B84" s="21" t="s">
        <v>159</v>
      </c>
      <c r="C84" s="22"/>
      <c r="D84" s="22"/>
      <c r="E84" s="23"/>
      <c r="F84" s="24"/>
    </row>
    <row r="85" spans="1:6" s="179" customFormat="1" ht="12" customHeight="1" thickBot="1">
      <c r="A85" s="189" t="s">
        <v>160</v>
      </c>
      <c r="B85" s="36" t="s">
        <v>161</v>
      </c>
      <c r="C85" s="31"/>
      <c r="D85" s="31"/>
      <c r="E85" s="29"/>
      <c r="F85" s="30"/>
    </row>
    <row r="86" spans="1:6" s="179" customFormat="1" ht="12" customHeight="1" thickBot="1">
      <c r="A86" s="185" t="s">
        <v>162</v>
      </c>
      <c r="B86" s="32" t="s">
        <v>163</v>
      </c>
      <c r="C86" s="50"/>
      <c r="D86" s="50"/>
      <c r="E86" s="48"/>
      <c r="F86" s="49"/>
    </row>
    <row r="87" spans="1:6" s="179" customFormat="1" ht="12" customHeight="1" thickBot="1">
      <c r="A87" s="190" t="s">
        <v>381</v>
      </c>
      <c r="B87" s="191" t="s">
        <v>165</v>
      </c>
      <c r="C87" s="51"/>
      <c r="D87" s="51"/>
      <c r="E87" s="192"/>
      <c r="F87" s="193"/>
    </row>
    <row r="88" spans="1:6" s="179" customFormat="1" ht="17.25" customHeight="1" thickBot="1">
      <c r="A88" s="369" t="s">
        <v>382</v>
      </c>
      <c r="B88" s="370" t="s">
        <v>167</v>
      </c>
      <c r="C88" s="294">
        <f>+C65+C69+C74+C77+C81+C87+C86</f>
        <v>317603411</v>
      </c>
      <c r="D88" s="294">
        <f>+D65+D69+D74+D77+D81+D87+D86</f>
        <v>317603411</v>
      </c>
      <c r="E88" s="288">
        <f>+E65+E69+E74+E77+E81+E87+E86</f>
        <v>0</v>
      </c>
      <c r="F88" s="289">
        <f>+F65+F69+F74+F77+F81+F87+F86</f>
        <v>0</v>
      </c>
    </row>
    <row r="89" spans="1:6" s="179" customFormat="1" ht="19.5" customHeight="1" thickBot="1">
      <c r="A89" s="366" t="s">
        <v>383</v>
      </c>
      <c r="B89" s="367" t="s">
        <v>384</v>
      </c>
      <c r="C89" s="368">
        <f>+C64+C88</f>
        <v>667573900</v>
      </c>
      <c r="D89" s="368">
        <f>+D64+D88</f>
        <v>667573900</v>
      </c>
      <c r="E89" s="273">
        <f>+E64+E88</f>
        <v>0</v>
      </c>
      <c r="F89" s="274">
        <f>+F64+F88</f>
        <v>0</v>
      </c>
    </row>
    <row r="90" ht="15" customHeight="1"/>
  </sheetData>
  <sheetProtection selectLockedCells="1" selectUnlockedCells="1"/>
  <mergeCells count="5">
    <mergeCell ref="B2:F2"/>
    <mergeCell ref="B3:F3"/>
    <mergeCell ref="A5:A6"/>
    <mergeCell ref="C5:C6"/>
    <mergeCell ref="D5:F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9" r:id="rId1"/>
  <rowBreaks count="1" manualBreakCount="1">
    <brk id="8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zoomScaleSheetLayoutView="85" zoomScalePageLayoutView="0" workbookViewId="0" topLeftCell="A1">
      <selection activeCell="J20" sqref="J20"/>
    </sheetView>
  </sheetViews>
  <sheetFormatPr defaultColWidth="9.00390625" defaultRowHeight="15" customHeight="1"/>
  <cols>
    <col min="1" max="1" width="13.125" style="158" customWidth="1"/>
    <col min="2" max="2" width="72.00390625" style="97" customWidth="1"/>
    <col min="3" max="3" width="15.375" style="159" customWidth="1"/>
    <col min="4" max="4" width="16.125" style="160" customWidth="1"/>
    <col min="5" max="5" width="15.125" style="160" customWidth="1"/>
    <col min="6" max="6" width="14.125" style="160" customWidth="1"/>
    <col min="7" max="7" width="9.375" style="161" customWidth="1"/>
    <col min="8" max="8" width="11.125" style="161" bestFit="1" customWidth="1"/>
    <col min="9" max="16384" width="9.375" style="161" customWidth="1"/>
  </cols>
  <sheetData>
    <row r="1" spans="1:6" s="165" customFormat="1" ht="16.5" customHeight="1" thickBot="1">
      <c r="A1" s="162"/>
      <c r="B1" s="163"/>
      <c r="C1" s="153"/>
      <c r="D1" s="153"/>
      <c r="E1" s="194"/>
      <c r="F1" s="164" t="s">
        <v>498</v>
      </c>
    </row>
    <row r="2" spans="1:6" s="167" customFormat="1" ht="33.75" customHeight="1">
      <c r="A2" s="166" t="s">
        <v>265</v>
      </c>
      <c r="B2" s="636" t="s">
        <v>440</v>
      </c>
      <c r="C2" s="636"/>
      <c r="D2" s="636"/>
      <c r="E2" s="636"/>
      <c r="F2" s="636"/>
    </row>
    <row r="3" spans="1:6" s="167" customFormat="1" ht="36.75" customHeight="1" thickBot="1">
      <c r="A3" s="168" t="s">
        <v>372</v>
      </c>
      <c r="B3" s="636" t="s">
        <v>385</v>
      </c>
      <c r="C3" s="636"/>
      <c r="D3" s="636"/>
      <c r="E3" s="636"/>
      <c r="F3" s="636"/>
    </row>
    <row r="4" spans="1:6" s="170" customFormat="1" ht="15.75" customHeight="1" thickBot="1">
      <c r="A4" s="169"/>
      <c r="B4" s="169"/>
      <c r="F4" s="171" t="s">
        <v>432</v>
      </c>
    </row>
    <row r="5" spans="1:6" ht="16.5" customHeight="1" thickBot="1">
      <c r="A5" s="634" t="s">
        <v>374</v>
      </c>
      <c r="B5" s="172" t="s">
        <v>375</v>
      </c>
      <c r="C5" s="635" t="s">
        <v>474</v>
      </c>
      <c r="D5" s="603" t="s">
        <v>475</v>
      </c>
      <c r="E5" s="603"/>
      <c r="F5" s="603"/>
    </row>
    <row r="6" spans="1:6" s="176" customFormat="1" ht="33.75" customHeight="1" thickBot="1">
      <c r="A6" s="634"/>
      <c r="B6" s="173" t="s">
        <v>264</v>
      </c>
      <c r="C6" s="635"/>
      <c r="D6" s="6" t="s">
        <v>2</v>
      </c>
      <c r="E6" s="7" t="s">
        <v>3</v>
      </c>
      <c r="F6" s="8" t="s">
        <v>4</v>
      </c>
    </row>
    <row r="7" spans="1:6" s="195" customFormat="1" ht="17.25" customHeight="1" thickBot="1">
      <c r="A7" s="285" t="s">
        <v>5</v>
      </c>
      <c r="B7" s="291" t="s">
        <v>386</v>
      </c>
      <c r="C7" s="287">
        <f>+C8+C9+C10+C11+C12+C25</f>
        <v>314076816</v>
      </c>
      <c r="D7" s="287">
        <f>+D8+D9+D10+D11+D12+D25</f>
        <v>312600696</v>
      </c>
      <c r="E7" s="288">
        <f>+E8+E9+E10+E11+E12+E25</f>
        <v>1476120</v>
      </c>
      <c r="F7" s="289">
        <f>+F8+F9+F10+F11+F12+F25</f>
        <v>0</v>
      </c>
    </row>
    <row r="8" spans="1:6" ht="12" customHeight="1">
      <c r="A8" s="178" t="s">
        <v>7</v>
      </c>
      <c r="B8" s="65" t="s">
        <v>172</v>
      </c>
      <c r="C8" s="385">
        <v>121737553</v>
      </c>
      <c r="D8" s="385">
        <v>121737553</v>
      </c>
      <c r="E8" s="18"/>
      <c r="F8" s="19"/>
    </row>
    <row r="9" spans="1:6" ht="12" customHeight="1">
      <c r="A9" s="180" t="s">
        <v>9</v>
      </c>
      <c r="B9" s="69" t="s">
        <v>173</v>
      </c>
      <c r="C9" s="386">
        <v>16371153</v>
      </c>
      <c r="D9" s="386">
        <v>16371153</v>
      </c>
      <c r="E9" s="23"/>
      <c r="F9" s="24"/>
    </row>
    <row r="10" spans="1:6" ht="12" customHeight="1">
      <c r="A10" s="180" t="s">
        <v>11</v>
      </c>
      <c r="B10" s="69" t="s">
        <v>174</v>
      </c>
      <c r="C10" s="375">
        <v>124671925</v>
      </c>
      <c r="D10" s="375">
        <v>124671925</v>
      </c>
      <c r="E10" s="23"/>
      <c r="F10" s="30"/>
    </row>
    <row r="11" spans="1:6" ht="12" customHeight="1">
      <c r="A11" s="180" t="s">
        <v>13</v>
      </c>
      <c r="B11" s="75" t="s">
        <v>175</v>
      </c>
      <c r="C11" s="375">
        <v>5443480</v>
      </c>
      <c r="D11" s="375">
        <v>5443480</v>
      </c>
      <c r="E11" s="23"/>
      <c r="F11" s="30"/>
    </row>
    <row r="12" spans="1:7" ht="12" customHeight="1">
      <c r="A12" s="180" t="s">
        <v>176</v>
      </c>
      <c r="B12" s="76" t="s">
        <v>177</v>
      </c>
      <c r="C12" s="74">
        <v>16750633</v>
      </c>
      <c r="D12" s="74">
        <v>15274513</v>
      </c>
      <c r="E12" s="74">
        <f>SUM(E13:E24)</f>
        <v>1476120</v>
      </c>
      <c r="F12" s="30">
        <f>SUM(F13:F24)</f>
        <v>0</v>
      </c>
      <c r="G12" s="150"/>
    </row>
    <row r="13" spans="1:6" ht="12" customHeight="1">
      <c r="A13" s="180" t="s">
        <v>17</v>
      </c>
      <c r="B13" s="69" t="s">
        <v>387</v>
      </c>
      <c r="C13" s="74">
        <v>3050709</v>
      </c>
      <c r="D13" s="74">
        <v>3050709</v>
      </c>
      <c r="E13" s="23"/>
      <c r="F13" s="30"/>
    </row>
    <row r="14" spans="1:6" ht="12" customHeight="1">
      <c r="A14" s="180" t="s">
        <v>179</v>
      </c>
      <c r="B14" s="80" t="s">
        <v>180</v>
      </c>
      <c r="C14" s="74"/>
      <c r="D14" s="74"/>
      <c r="E14" s="23"/>
      <c r="F14" s="30"/>
    </row>
    <row r="15" spans="1:6" ht="12" customHeight="1">
      <c r="A15" s="180" t="s">
        <v>181</v>
      </c>
      <c r="B15" s="80" t="s">
        <v>182</v>
      </c>
      <c r="C15" s="74">
        <v>9410157</v>
      </c>
      <c r="D15" s="74">
        <v>9410157</v>
      </c>
      <c r="E15" s="23"/>
      <c r="F15" s="30"/>
    </row>
    <row r="16" spans="1:6" ht="12" customHeight="1">
      <c r="A16" s="180" t="s">
        <v>183</v>
      </c>
      <c r="B16" s="80" t="s">
        <v>184</v>
      </c>
      <c r="C16" s="74"/>
      <c r="D16" s="74"/>
      <c r="E16" s="23"/>
      <c r="F16" s="30"/>
    </row>
    <row r="17" spans="1:6" ht="12" customHeight="1">
      <c r="A17" s="180" t="s">
        <v>185</v>
      </c>
      <c r="B17" s="81" t="s">
        <v>186</v>
      </c>
      <c r="C17" s="74"/>
      <c r="D17" s="74"/>
      <c r="E17" s="23"/>
      <c r="F17" s="30"/>
    </row>
    <row r="18" spans="1:6" ht="12" customHeight="1">
      <c r="A18" s="180" t="s">
        <v>187</v>
      </c>
      <c r="B18" s="81" t="s">
        <v>188</v>
      </c>
      <c r="C18" s="74"/>
      <c r="D18" s="74"/>
      <c r="E18" s="23"/>
      <c r="F18" s="30"/>
    </row>
    <row r="19" spans="1:6" ht="12" customHeight="1">
      <c r="A19" s="180" t="s">
        <v>189</v>
      </c>
      <c r="B19" s="80" t="s">
        <v>190</v>
      </c>
      <c r="C19" s="74">
        <v>2813647</v>
      </c>
      <c r="D19" s="74">
        <v>2813647</v>
      </c>
      <c r="E19" s="23"/>
      <c r="F19" s="30"/>
    </row>
    <row r="20" spans="1:6" ht="12" customHeight="1">
      <c r="A20" s="180" t="s">
        <v>191</v>
      </c>
      <c r="B20" s="80" t="s">
        <v>192</v>
      </c>
      <c r="C20" s="74"/>
      <c r="D20" s="74"/>
      <c r="E20" s="23"/>
      <c r="F20" s="30"/>
    </row>
    <row r="21" spans="1:6" ht="12" customHeight="1">
      <c r="A21" s="180" t="s">
        <v>193</v>
      </c>
      <c r="B21" s="81" t="s">
        <v>194</v>
      </c>
      <c r="C21" s="74"/>
      <c r="D21" s="74"/>
      <c r="E21" s="23"/>
      <c r="F21" s="30"/>
    </row>
    <row r="22" spans="1:6" ht="12" customHeight="1">
      <c r="A22" s="196" t="s">
        <v>195</v>
      </c>
      <c r="B22" s="79" t="s">
        <v>196</v>
      </c>
      <c r="C22" s="74"/>
      <c r="D22" s="74"/>
      <c r="E22" s="23"/>
      <c r="F22" s="30"/>
    </row>
    <row r="23" spans="1:6" ht="12" customHeight="1">
      <c r="A23" s="180" t="s">
        <v>197</v>
      </c>
      <c r="B23" s="79" t="s">
        <v>198</v>
      </c>
      <c r="C23" s="74"/>
      <c r="D23" s="74"/>
      <c r="E23" s="23"/>
      <c r="F23" s="30"/>
    </row>
    <row r="24" spans="1:9" ht="12" customHeight="1">
      <c r="A24" s="180" t="s">
        <v>199</v>
      </c>
      <c r="B24" s="81" t="s">
        <v>200</v>
      </c>
      <c r="C24" s="72">
        <v>1476120</v>
      </c>
      <c r="D24" s="72"/>
      <c r="E24" s="23">
        <v>1476120</v>
      </c>
      <c r="F24" s="24"/>
      <c r="H24" s="197"/>
      <c r="I24" s="197"/>
    </row>
    <row r="25" spans="1:6" ht="12" customHeight="1">
      <c r="A25" s="180" t="s">
        <v>201</v>
      </c>
      <c r="B25" s="75" t="s">
        <v>202</v>
      </c>
      <c r="C25" s="72">
        <v>29102072</v>
      </c>
      <c r="D25" s="72">
        <v>29102072</v>
      </c>
      <c r="E25" s="23"/>
      <c r="F25" s="24">
        <f>SUM(F26:F27)</f>
        <v>0</v>
      </c>
    </row>
    <row r="26" spans="1:6" ht="12" customHeight="1">
      <c r="A26" s="182" t="s">
        <v>203</v>
      </c>
      <c r="B26" s="69" t="s">
        <v>388</v>
      </c>
      <c r="C26" s="74"/>
      <c r="D26" s="74"/>
      <c r="E26" s="23"/>
      <c r="F26" s="30"/>
    </row>
    <row r="27" spans="1:6" ht="12" customHeight="1" thickBot="1">
      <c r="A27" s="182" t="s">
        <v>205</v>
      </c>
      <c r="B27" s="79" t="s">
        <v>389</v>
      </c>
      <c r="C27" s="375">
        <v>29102072</v>
      </c>
      <c r="D27" s="375">
        <v>29102072</v>
      </c>
      <c r="E27" s="29"/>
      <c r="F27" s="30"/>
    </row>
    <row r="28" spans="1:6" ht="15" customHeight="1" thickBot="1">
      <c r="A28" s="285" t="s">
        <v>19</v>
      </c>
      <c r="B28" s="291" t="s">
        <v>207</v>
      </c>
      <c r="C28" s="287">
        <f>+C29+C31+C33</f>
        <v>220998340</v>
      </c>
      <c r="D28" s="287">
        <f>+D29+D31+D33</f>
        <v>220998340</v>
      </c>
      <c r="E28" s="288">
        <f>+E29+E31+E33</f>
        <v>0</v>
      </c>
      <c r="F28" s="289">
        <f>+F29+F31+F33</f>
        <v>0</v>
      </c>
    </row>
    <row r="29" spans="1:6" ht="12" customHeight="1">
      <c r="A29" s="178" t="s">
        <v>21</v>
      </c>
      <c r="B29" s="65" t="s">
        <v>208</v>
      </c>
      <c r="C29" s="375">
        <v>20301964</v>
      </c>
      <c r="D29" s="375">
        <v>20301964</v>
      </c>
      <c r="E29" s="18"/>
      <c r="F29" s="19"/>
    </row>
    <row r="30" spans="1:6" ht="12" customHeight="1">
      <c r="A30" s="178" t="s">
        <v>23</v>
      </c>
      <c r="B30" s="85" t="s">
        <v>209</v>
      </c>
      <c r="D30" s="159"/>
      <c r="E30" s="23"/>
      <c r="F30" s="19"/>
    </row>
    <row r="31" spans="1:6" ht="12" customHeight="1">
      <c r="A31" s="178" t="s">
        <v>25</v>
      </c>
      <c r="B31" s="85" t="s">
        <v>210</v>
      </c>
      <c r="C31" s="375">
        <v>200666376</v>
      </c>
      <c r="D31" s="375">
        <v>200666376</v>
      </c>
      <c r="E31" s="23"/>
      <c r="F31" s="24"/>
    </row>
    <row r="32" spans="1:6" ht="12" customHeight="1">
      <c r="A32" s="178" t="s">
        <v>27</v>
      </c>
      <c r="B32" s="298" t="s">
        <v>211</v>
      </c>
      <c r="C32" s="283"/>
      <c r="D32" s="283"/>
      <c r="E32" s="23"/>
      <c r="F32" s="24"/>
    </row>
    <row r="33" spans="1:6" ht="12" customHeight="1">
      <c r="A33" s="178" t="s">
        <v>29</v>
      </c>
      <c r="B33" s="278" t="s">
        <v>212</v>
      </c>
      <c r="C33" s="283">
        <v>30000</v>
      </c>
      <c r="D33" s="283">
        <v>30000</v>
      </c>
      <c r="E33" s="281"/>
      <c r="F33" s="24"/>
    </row>
    <row r="34" spans="1:6" ht="12" customHeight="1">
      <c r="A34" s="178" t="s">
        <v>31</v>
      </c>
      <c r="B34" s="279" t="s">
        <v>213</v>
      </c>
      <c r="C34" s="283"/>
      <c r="D34" s="283"/>
      <c r="E34" s="281"/>
      <c r="F34" s="24"/>
    </row>
    <row r="35" spans="1:6" ht="12" customHeight="1">
      <c r="A35" s="178" t="s">
        <v>214</v>
      </c>
      <c r="B35" s="280" t="s">
        <v>215</v>
      </c>
      <c r="C35" s="283"/>
      <c r="D35" s="283"/>
      <c r="E35" s="281"/>
      <c r="F35" s="24"/>
    </row>
    <row r="36" spans="1:6" ht="12" customHeight="1">
      <c r="A36" s="178" t="s">
        <v>216</v>
      </c>
      <c r="B36" s="271" t="s">
        <v>188</v>
      </c>
      <c r="C36" s="283"/>
      <c r="D36" s="283"/>
      <c r="E36" s="281"/>
      <c r="F36" s="24"/>
    </row>
    <row r="37" spans="1:6" ht="12" customHeight="1">
      <c r="A37" s="178" t="s">
        <v>217</v>
      </c>
      <c r="B37" s="271" t="s">
        <v>218</v>
      </c>
      <c r="C37" s="283"/>
      <c r="D37" s="283"/>
      <c r="E37" s="281"/>
      <c r="F37" s="24"/>
    </row>
    <row r="38" spans="1:6" ht="12" customHeight="1">
      <c r="A38" s="178" t="s">
        <v>219</v>
      </c>
      <c r="B38" s="271" t="s">
        <v>220</v>
      </c>
      <c r="C38" s="283"/>
      <c r="D38" s="283"/>
      <c r="E38" s="281"/>
      <c r="F38" s="24"/>
    </row>
    <row r="39" spans="1:6" ht="12" customHeight="1">
      <c r="A39" s="178" t="s">
        <v>221</v>
      </c>
      <c r="B39" s="271" t="s">
        <v>194</v>
      </c>
      <c r="C39" s="283"/>
      <c r="D39" s="283"/>
      <c r="E39" s="281"/>
      <c r="F39" s="24"/>
    </row>
    <row r="40" spans="1:6" ht="12" customHeight="1">
      <c r="A40" s="178" t="s">
        <v>222</v>
      </c>
      <c r="B40" s="271" t="s">
        <v>223</v>
      </c>
      <c r="C40" s="283"/>
      <c r="D40" s="283"/>
      <c r="E40" s="281"/>
      <c r="F40" s="24"/>
    </row>
    <row r="41" spans="1:6" ht="18" customHeight="1" thickBot="1">
      <c r="A41" s="196" t="s">
        <v>224</v>
      </c>
      <c r="B41" s="272" t="s">
        <v>225</v>
      </c>
      <c r="C41" s="284">
        <v>30000</v>
      </c>
      <c r="D41" s="284">
        <v>30000</v>
      </c>
      <c r="E41" s="282"/>
      <c r="F41" s="30"/>
    </row>
    <row r="42" spans="1:6" ht="17.25" customHeight="1" thickBot="1">
      <c r="A42" s="285" t="s">
        <v>33</v>
      </c>
      <c r="B42" s="286" t="s">
        <v>226</v>
      </c>
      <c r="C42" s="287">
        <f>+C7+C28</f>
        <v>535075156</v>
      </c>
      <c r="D42" s="287">
        <f>+D7+D28</f>
        <v>533599036</v>
      </c>
      <c r="E42" s="288">
        <f>+E7+E28</f>
        <v>1476120</v>
      </c>
      <c r="F42" s="289">
        <f>+F7+F28</f>
        <v>0</v>
      </c>
    </row>
    <row r="43" spans="1:6" ht="12" customHeight="1" thickBot="1">
      <c r="A43" s="285" t="s">
        <v>227</v>
      </c>
      <c r="B43" s="286" t="s">
        <v>228</v>
      </c>
      <c r="C43" s="287">
        <f>+C44+C45+C46</f>
        <v>0</v>
      </c>
      <c r="D43" s="287">
        <f>+D44+D45+D46</f>
        <v>0</v>
      </c>
      <c r="E43" s="288">
        <f>+E44+E45+E46</f>
        <v>0</v>
      </c>
      <c r="F43" s="289">
        <f>+F44+F45+F46</f>
        <v>0</v>
      </c>
    </row>
    <row r="44" spans="1:6" s="195" customFormat="1" ht="12" customHeight="1">
      <c r="A44" s="178" t="s">
        <v>49</v>
      </c>
      <c r="B44" s="321" t="s">
        <v>390</v>
      </c>
      <c r="C44" s="323"/>
      <c r="D44" s="323"/>
      <c r="E44" s="342"/>
      <c r="F44" s="19"/>
    </row>
    <row r="45" spans="1:6" ht="12" customHeight="1">
      <c r="A45" s="178" t="s">
        <v>51</v>
      </c>
      <c r="B45" s="321" t="s">
        <v>230</v>
      </c>
      <c r="C45" s="283"/>
      <c r="D45" s="283"/>
      <c r="E45" s="281"/>
      <c r="F45" s="24"/>
    </row>
    <row r="46" spans="1:6" ht="12" customHeight="1" thickBot="1">
      <c r="A46" s="196" t="s">
        <v>53</v>
      </c>
      <c r="B46" s="339" t="s">
        <v>391</v>
      </c>
      <c r="C46" s="284"/>
      <c r="D46" s="284"/>
      <c r="E46" s="282"/>
      <c r="F46" s="30"/>
    </row>
    <row r="47" spans="1:6" ht="12" customHeight="1" thickBot="1">
      <c r="A47" s="285" t="s">
        <v>62</v>
      </c>
      <c r="B47" s="340" t="s">
        <v>232</v>
      </c>
      <c r="C47" s="345">
        <f>+C48+C49+C50+C51+C52+C53</f>
        <v>0</v>
      </c>
      <c r="D47" s="345">
        <f>+D48+D49+D50+D51+D52+D53</f>
        <v>0</v>
      </c>
      <c r="E47" s="343">
        <f>+E48+E49+E50+E51+E52+E53</f>
        <v>0</v>
      </c>
      <c r="F47" s="289">
        <f>+F48+F49+F50+F51+F52+F53</f>
        <v>0</v>
      </c>
    </row>
    <row r="48" spans="1:6" ht="12" customHeight="1">
      <c r="A48" s="178" t="s">
        <v>64</v>
      </c>
      <c r="B48" s="321" t="s">
        <v>233</v>
      </c>
      <c r="C48" s="323"/>
      <c r="D48" s="323"/>
      <c r="E48" s="342"/>
      <c r="F48" s="19"/>
    </row>
    <row r="49" spans="1:6" ht="12" customHeight="1">
      <c r="A49" s="178" t="s">
        <v>66</v>
      </c>
      <c r="B49" s="321" t="s">
        <v>234</v>
      </c>
      <c r="C49" s="283"/>
      <c r="D49" s="283"/>
      <c r="E49" s="281"/>
      <c r="F49" s="24"/>
    </row>
    <row r="50" spans="1:6" ht="12" customHeight="1">
      <c r="A50" s="178" t="s">
        <v>68</v>
      </c>
      <c r="B50" s="321" t="s">
        <v>235</v>
      </c>
      <c r="C50" s="283"/>
      <c r="D50" s="283"/>
      <c r="E50" s="281"/>
      <c r="F50" s="24"/>
    </row>
    <row r="51" spans="1:6" ht="12" customHeight="1">
      <c r="A51" s="178" t="s">
        <v>70</v>
      </c>
      <c r="B51" s="321" t="s">
        <v>392</v>
      </c>
      <c r="C51" s="283"/>
      <c r="D51" s="283"/>
      <c r="E51" s="281"/>
      <c r="F51" s="24"/>
    </row>
    <row r="52" spans="1:6" ht="12" customHeight="1">
      <c r="A52" s="178" t="s">
        <v>72</v>
      </c>
      <c r="B52" s="321" t="s">
        <v>237</v>
      </c>
      <c r="C52" s="283"/>
      <c r="D52" s="283"/>
      <c r="E52" s="281"/>
      <c r="F52" s="24"/>
    </row>
    <row r="53" spans="1:6" s="195" customFormat="1" ht="12" customHeight="1" thickBot="1">
      <c r="A53" s="196" t="s">
        <v>74</v>
      </c>
      <c r="B53" s="339" t="s">
        <v>238</v>
      </c>
      <c r="C53" s="284"/>
      <c r="D53" s="284"/>
      <c r="E53" s="282"/>
      <c r="F53" s="30"/>
    </row>
    <row r="54" spans="1:10" ht="12" customHeight="1" thickBot="1">
      <c r="A54" s="285" t="s">
        <v>86</v>
      </c>
      <c r="B54" s="340" t="s">
        <v>393</v>
      </c>
      <c r="C54" s="345">
        <f>+C55+C56+C58+C59+C57</f>
        <v>132498744</v>
      </c>
      <c r="D54" s="345">
        <f>+D55+D56+D58+D59+D57</f>
        <v>132498744</v>
      </c>
      <c r="E54" s="343">
        <f>+E55+E56+E58+E59+E57</f>
        <v>0</v>
      </c>
      <c r="F54" s="289">
        <f>+F55+F56+F58+F59+F57</f>
        <v>0</v>
      </c>
      <c r="J54" s="198"/>
    </row>
    <row r="55" spans="1:6" ht="14.25" customHeight="1">
      <c r="A55" s="178" t="s">
        <v>88</v>
      </c>
      <c r="B55" s="321" t="s">
        <v>240</v>
      </c>
      <c r="C55" s="323"/>
      <c r="D55" s="323"/>
      <c r="E55" s="342"/>
      <c r="F55" s="19"/>
    </row>
    <row r="56" spans="1:6" ht="12" customHeight="1">
      <c r="A56" s="178" t="s">
        <v>90</v>
      </c>
      <c r="B56" s="321" t="s">
        <v>241</v>
      </c>
      <c r="C56" s="387">
        <v>4964847</v>
      </c>
      <c r="D56" s="387">
        <v>4964847</v>
      </c>
      <c r="E56" s="281"/>
      <c r="F56" s="24"/>
    </row>
    <row r="57" spans="1:6" s="195" customFormat="1" ht="12" customHeight="1">
      <c r="A57" s="178" t="s">
        <v>92</v>
      </c>
      <c r="B57" s="321" t="s">
        <v>394</v>
      </c>
      <c r="C57" s="322">
        <v>127533897</v>
      </c>
      <c r="D57" s="322">
        <v>127533897</v>
      </c>
      <c r="E57" s="281"/>
      <c r="F57" s="24"/>
    </row>
    <row r="58" spans="1:6" s="195" customFormat="1" ht="12" customHeight="1">
      <c r="A58" s="178" t="s">
        <v>94</v>
      </c>
      <c r="B58" s="321" t="s">
        <v>242</v>
      </c>
      <c r="C58" s="283"/>
      <c r="D58" s="283"/>
      <c r="E58" s="281"/>
      <c r="F58" s="24"/>
    </row>
    <row r="59" spans="1:6" s="195" customFormat="1" ht="12" customHeight="1" thickBot="1">
      <c r="A59" s="196" t="s">
        <v>96</v>
      </c>
      <c r="B59" s="339" t="s">
        <v>243</v>
      </c>
      <c r="C59" s="284"/>
      <c r="D59" s="284"/>
      <c r="E59" s="282"/>
      <c r="F59" s="30"/>
    </row>
    <row r="60" spans="1:6" s="195" customFormat="1" ht="12" customHeight="1" thickBot="1">
      <c r="A60" s="285" t="s">
        <v>244</v>
      </c>
      <c r="B60" s="340" t="s">
        <v>245</v>
      </c>
      <c r="C60" s="346">
        <f>+C61+C62+C63+C64+C65</f>
        <v>0</v>
      </c>
      <c r="D60" s="346">
        <f>+D61+D62+D63+D64+D65</f>
        <v>0</v>
      </c>
      <c r="E60" s="344">
        <f>+E61+E62+E63+E64+E65</f>
        <v>0</v>
      </c>
      <c r="F60" s="296">
        <f>+F61+F62+F63+F64+F65</f>
        <v>0</v>
      </c>
    </row>
    <row r="61" spans="1:6" s="195" customFormat="1" ht="12" customHeight="1">
      <c r="A61" s="178" t="s">
        <v>100</v>
      </c>
      <c r="B61" s="321" t="s">
        <v>246</v>
      </c>
      <c r="C61" s="323"/>
      <c r="D61" s="323"/>
      <c r="E61" s="342"/>
      <c r="F61" s="19"/>
    </row>
    <row r="62" spans="1:6" s="195" customFormat="1" ht="12" customHeight="1">
      <c r="A62" s="178" t="s">
        <v>102</v>
      </c>
      <c r="B62" s="321" t="s">
        <v>247</v>
      </c>
      <c r="C62" s="283"/>
      <c r="D62" s="283"/>
      <c r="E62" s="281"/>
      <c r="F62" s="24"/>
    </row>
    <row r="63" spans="1:6" s="195" customFormat="1" ht="12" customHeight="1">
      <c r="A63" s="178" t="s">
        <v>104</v>
      </c>
      <c r="B63" s="321" t="s">
        <v>248</v>
      </c>
      <c r="C63" s="283"/>
      <c r="D63" s="283"/>
      <c r="E63" s="281"/>
      <c r="F63" s="24"/>
    </row>
    <row r="64" spans="1:6" ht="12.75" customHeight="1">
      <c r="A64" s="178" t="s">
        <v>106</v>
      </c>
      <c r="B64" s="321" t="s">
        <v>395</v>
      </c>
      <c r="C64" s="283"/>
      <c r="D64" s="283"/>
      <c r="E64" s="281"/>
      <c r="F64" s="24"/>
    </row>
    <row r="65" spans="1:6" ht="12.75" customHeight="1" thickBot="1">
      <c r="A65" s="196" t="s">
        <v>250</v>
      </c>
      <c r="B65" s="339" t="s">
        <v>251</v>
      </c>
      <c r="C65" s="284"/>
      <c r="D65" s="284"/>
      <c r="E65" s="282"/>
      <c r="F65" s="30"/>
    </row>
    <row r="66" spans="1:6" ht="12.75" customHeight="1" thickBot="1">
      <c r="A66" s="351" t="s">
        <v>108</v>
      </c>
      <c r="B66" s="340" t="s">
        <v>252</v>
      </c>
      <c r="C66" s="346"/>
      <c r="D66" s="346"/>
      <c r="E66" s="344"/>
      <c r="F66" s="296"/>
    </row>
    <row r="67" spans="1:6" ht="12" customHeight="1" thickBot="1">
      <c r="A67" s="347" t="s">
        <v>253</v>
      </c>
      <c r="B67" s="348" t="s">
        <v>254</v>
      </c>
      <c r="C67" s="352"/>
      <c r="D67" s="352"/>
      <c r="E67" s="349"/>
      <c r="F67" s="350"/>
    </row>
    <row r="68" spans="1:6" ht="15" customHeight="1" thickBot="1">
      <c r="A68" s="285" t="s">
        <v>255</v>
      </c>
      <c r="B68" s="340" t="s">
        <v>256</v>
      </c>
      <c r="C68" s="346">
        <f>+C43+C47+C54+C60+C66+C67</f>
        <v>132498744</v>
      </c>
      <c r="D68" s="346">
        <f>+D43+D47+D54+D60+D66+D67</f>
        <v>132498744</v>
      </c>
      <c r="E68" s="344">
        <f>+E43+E47+E54+E60+E66+E67</f>
        <v>0</v>
      </c>
      <c r="F68" s="296">
        <f>+F43+F47+F54+F60+F66+F67</f>
        <v>0</v>
      </c>
    </row>
    <row r="69" spans="1:8" ht="14.25" customHeight="1" thickBot="1">
      <c r="A69" s="297" t="s">
        <v>257</v>
      </c>
      <c r="B69" s="341" t="s">
        <v>258</v>
      </c>
      <c r="C69" s="346">
        <f>+C42+C68</f>
        <v>667573900</v>
      </c>
      <c r="D69" s="346">
        <f>+D42+D68</f>
        <v>666097780</v>
      </c>
      <c r="E69" s="344">
        <f>+E42+E68</f>
        <v>1476120</v>
      </c>
      <c r="F69" s="296">
        <f>+F42+F68</f>
        <v>0</v>
      </c>
      <c r="H69" s="150"/>
    </row>
    <row r="70" spans="3:4" ht="15" customHeight="1" thickBot="1">
      <c r="C70" s="96"/>
      <c r="D70" s="200"/>
    </row>
    <row r="71" spans="1:6" ht="14.25" customHeight="1" thickBot="1">
      <c r="A71" s="201" t="s">
        <v>396</v>
      </c>
      <c r="B71" s="202"/>
      <c r="C71" s="99">
        <v>16</v>
      </c>
      <c r="D71" s="203"/>
      <c r="E71" s="204"/>
      <c r="F71" s="205"/>
    </row>
    <row r="72" spans="1:6" ht="14.25" customHeight="1" thickBot="1">
      <c r="A72" s="201" t="s">
        <v>397</v>
      </c>
      <c r="B72" s="202"/>
      <c r="C72" s="99">
        <v>33</v>
      </c>
      <c r="D72" s="203"/>
      <c r="E72" s="204"/>
      <c r="F72" s="205"/>
    </row>
    <row r="65536" ht="14.25" customHeight="1"/>
  </sheetData>
  <sheetProtection selectLockedCells="1" selectUnlockedCells="1"/>
  <mergeCells count="5">
    <mergeCell ref="B2:F2"/>
    <mergeCell ref="B3:F3"/>
    <mergeCell ref="A5:A6"/>
    <mergeCell ref="C5:C6"/>
    <mergeCell ref="D5:F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JKÖTE</dc:creator>
  <cp:keywords/>
  <dc:description/>
  <cp:lastModifiedBy>Gabi</cp:lastModifiedBy>
  <cp:lastPrinted>2020-06-26T08:31:30Z</cp:lastPrinted>
  <dcterms:created xsi:type="dcterms:W3CDTF">2017-02-08T21:51:12Z</dcterms:created>
  <dcterms:modified xsi:type="dcterms:W3CDTF">2020-07-09T09:17:44Z</dcterms:modified>
  <cp:category/>
  <cp:version/>
  <cp:contentType/>
  <cp:contentStatus/>
</cp:coreProperties>
</file>