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1" activeTab="3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3. sz. mell" sheetId="20" r:id="rId20"/>
    <sheet name="9.3.1. sz. mell" sheetId="21" r:id="rId21"/>
    <sheet name="9.3.2. sz. mell" sheetId="22" r:id="rId22"/>
    <sheet name="9.4. sz. mell" sheetId="23" r:id="rId23"/>
    <sheet name="9.5. sz. mell" sheetId="24" r:id="rId24"/>
    <sheet name="10.sz.mell" sheetId="25" r:id="rId25"/>
    <sheet name="1. sz tájékoztató t." sheetId="26" r:id="rId26"/>
    <sheet name="2. sz tájékoztató t" sheetId="27" r:id="rId27"/>
    <sheet name="4.sz tájékoztató t." sheetId="28" r:id="rId28"/>
    <sheet name="3. sz tájékoztató t." sheetId="29" r:id="rId29"/>
    <sheet name="5.sz tájékoztató t." sheetId="30" r:id="rId30"/>
    <sheet name="6.sz tájékoztató t." sheetId="31" r:id="rId31"/>
    <sheet name="7. sz tájékoztató t." sheetId="32" r:id="rId32"/>
    <sheet name="Munka1" sheetId="33" r:id="rId33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'9.3. sz. mell'!$1:$6</definedName>
    <definedName name="_xlnm.Print_Titles" localSheetId="20">'9.3.1. sz. mell'!$1:$6</definedName>
    <definedName name="_xlnm.Print_Titles" localSheetId="21">'9.3.2. sz. mell'!$1:$6</definedName>
    <definedName name="_xlnm.Print_Titles" localSheetId="22">'9.4. sz. mell'!$1:$6</definedName>
    <definedName name="_xlnm.Print_Titles" localSheetId="23">'9.5. sz. mell'!$1:$6</definedName>
    <definedName name="_xlnm.Print_Area" localSheetId="25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1">'7. sz tájékoztató t.'!$A$1:$E$37</definedName>
  </definedNames>
  <calcPr fullCalcOnLoad="1"/>
</workbook>
</file>

<file path=xl/sharedStrings.xml><?xml version="1.0" encoding="utf-8"?>
<sst xmlns="http://schemas.openxmlformats.org/spreadsheetml/2006/main" count="4215" uniqueCount="631">
  <si>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</si>
  <si>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</si>
  <si>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</si>
  <si>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</si>
  <si>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</si>
  <si>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</si>
  <si>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</si>
  <si>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</si>
  <si>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</si>
  <si>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</si>
  <si>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</si>
  <si>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</si>
  <si>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</si>
  <si>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</si>
  <si>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</si>
  <si>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</si>
  <si>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</si>
  <si>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</si>
  <si>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</si>
  <si>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</si>
  <si>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</si>
  <si>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</si>
  <si>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</si>
  <si>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</si>
  <si>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</si>
  <si>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</si>
  <si>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</si>
  <si>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</si>
  <si>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</si>
  <si>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</si>
  <si>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</si>
  <si>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</si>
  <si>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</si>
  <si>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</si>
  <si>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</si>
  <si>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</si>
  <si>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</si>
  <si>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</si>
  <si>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</si>
  <si>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</si>
  <si>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</si>
  <si>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</si>
  <si>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</si>
  <si>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</si>
  <si>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</si>
  <si>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</si>
  <si>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</si>
  <si>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</si>
  <si>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</si>
  <si>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</si>
  <si>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</si>
  <si>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</si>
  <si>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</si>
  <si>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</si>
  <si>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</si>
  <si>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</si>
  <si>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</si>
  <si>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</si>
  <si>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</si>
  <si>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</si>
  <si>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</si>
  <si>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</si>
  <si>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</si>
  <si>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</si>
  <si>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</si>
  <si>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</si>
  <si>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</si>
  <si>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</si>
  <si>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</si>
  <si>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</si>
  <si>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</si>
  <si>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</si>
  <si>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</si>
  <si>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</si>
  <si>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</si>
  <si>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</si>
  <si>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</si>
  <si>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</si>
  <si>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</si>
  <si>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</si>
  <si>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</si>
  <si>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</si>
  <si>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</si>
  <si>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</si>
  <si>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</si>
  <si>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</si>
  <si>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</si>
  <si>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</si>
  <si>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</si>
  <si>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</si>
  <si>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</si>
  <si>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</si>
  <si>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</si>
  <si>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</si>
  <si>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</si>
  <si>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</si>
  <si>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</si>
  <si>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</si>
  <si>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</si>
  <si>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</si>
  <si>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</si>
  <si>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</si>
  <si>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</si>
  <si>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</si>
  <si>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</si>
  <si>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</si>
  <si>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</si>
  <si>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</si>
  <si>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</si>
  <si>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</si>
  <si>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</si>
  <si>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</si>
  <si>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</si>
  <si>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</si>
  <si>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</si>
  <si>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</si>
  <si>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</si>
  <si>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</si>
  <si>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</si>
  <si>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</si>
  <si>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</si>
  <si>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</si>
  <si>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</si>
  <si>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</si>
  <si>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</si>
  <si>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</si>
  <si>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</si>
  <si>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</si>
  <si>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</si>
  <si>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</si>
  <si>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</si>
  <si>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</si>
  <si>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</si>
  <si>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</si>
  <si>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</si>
  <si>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</si>
  <si>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</si>
  <si>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</si>
  <si>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</si>
  <si>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</si>
  <si>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</si>
  <si>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</si>
  <si>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</si>
  <si>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</si>
  <si>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</si>
  <si>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</si>
  <si>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</si>
  <si>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</si>
  <si>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</si>
  <si>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</si>
  <si>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</si>
  <si>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</si>
  <si>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</si>
  <si>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</si>
  <si>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</si>
  <si>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</si>
  <si>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</si>
  <si>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</si>
  <si>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</si>
  <si>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</si>
  <si>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</si>
  <si>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</si>
  <si>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</si>
  <si>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</si>
  <si>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</si>
  <si>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</si>
  <si>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</si>
  <si>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</si>
  <si>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</si>
  <si>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</si>
  <si>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</si>
  <si>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</si>
  <si>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</si>
  <si>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</si>
  <si>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</si>
  <si>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</si>
  <si>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</si>
  <si>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</si>
  <si>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</si>
  <si>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</si>
  <si>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</si>
  <si>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</si>
  <si>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</si>
  <si>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</si>
  <si>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</si>
  <si>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</si>
  <si>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</si>
  <si>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</si>
  <si>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</si>
  <si>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</si>
  <si>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</si>
  <si>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</si>
  <si>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</si>
  <si>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</si>
  <si>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</si>
  <si>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</si>
  <si>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</si>
  <si>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</si>
  <si>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</si>
  <si>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</si>
  <si>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</si>
  <si>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</si>
  <si>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</si>
  <si>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</si>
  <si>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</si>
  <si>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</si>
  <si>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</si>
  <si>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</si>
  <si>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</si>
  <si>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</si>
  <si>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</si>
  <si>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</si>
  <si>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</si>
  <si>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</si>
  <si>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</si>
  <si>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</si>
  <si>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</si>
  <si>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</si>
  <si>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</si>
  <si>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</si>
  <si>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</si>
  <si>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</si>
  <si>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</si>
  <si>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</si>
  <si>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</si>
  <si>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</si>
  <si>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</si>
  <si>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</si>
  <si>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</si>
  <si>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</si>
  <si>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</si>
  <si>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</si>
  <si>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</si>
  <si>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</si>
  <si>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</si>
  <si>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</si>
  <si>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</si>
  <si>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</si>
  <si>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</si>
  <si>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</si>
  <si>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</si>
  <si>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</si>
  <si>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</si>
  <si>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</si>
  <si>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</si>
  <si>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</si>
  <si>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</si>
  <si>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</si>
  <si>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</si>
  <si>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</si>
  <si>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</si>
  <si>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</si>
  <si>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</si>
  <si>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</si>
  <si>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</si>
  <si>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</si>
  <si>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</si>
  <si>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</si>
  <si>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</si>
  <si>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</si>
  <si>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</si>
  <si>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</si>
  <si>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</si>
  <si>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</si>
  <si>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</si>
  <si>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</si>
  <si>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</si>
  <si>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</si>
  <si>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</si>
  <si>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</si>
  <si>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</si>
  <si>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</si>
  <si>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</si>
  <si>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</si>
  <si>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</si>
  <si>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</si>
  <si>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</si>
  <si>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</si>
  <si>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</si>
  <si>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</si>
  <si>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</si>
  <si>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</si>
  <si>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</si>
  <si>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</si>
  <si>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</si>
  <si>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</si>
  <si>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</si>
  <si>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</si>
  <si>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</si>
  <si>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</si>
  <si>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</si>
  <si>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</si>
  <si>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</si>
  <si>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</si>
  <si>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</si>
  <si>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</si>
  <si>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</si>
  <si>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</si>
  <si>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</si>
  <si>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</si>
  <si>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</si>
  <si>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</si>
  <si>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</si>
  <si>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</si>
  <si>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</si>
  <si>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</si>
  <si>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</si>
  <si>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</si>
  <si>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</si>
  <si>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</si>
  <si>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</si>
  <si>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</si>
  <si>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</si>
  <si>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</si>
  <si>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</si>
  <si>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</si>
  <si>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</si>
  <si>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</si>
  <si>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</si>
  <si>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</si>
  <si>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</si>
  <si>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</si>
  <si>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</si>
  <si>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</si>
  <si>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</si>
  <si>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</si>
  <si>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</si>
  <si>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</si>
  <si>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</si>
  <si>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</si>
  <si>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</si>
  <si>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</si>
  <si>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</si>
  <si>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</si>
  <si>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</si>
  <si>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</si>
  <si>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</si>
  <si>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</si>
  <si>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</si>
  <si>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</si>
  <si>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</si>
  <si>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</si>
  <si>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</si>
  <si>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</si>
  <si>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</si>
  <si>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</si>
  <si>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</si>
  <si>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</si>
  <si>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</si>
  <si>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</si>
  <si>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</si>
  <si>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</si>
  <si>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</si>
  <si>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</si>
  <si>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</si>
  <si>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</si>
  <si>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</si>
  <si>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</si>
  <si>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</si>
  <si>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</si>
  <si>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</si>
  <si>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</si>
  <si>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</si>
  <si>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</si>
  <si>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</si>
  <si>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</si>
  <si>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</si>
  <si>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</si>
  <si>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</si>
  <si>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</si>
  <si>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</si>
  <si>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</si>
  <si>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</si>
  <si>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</si>
  <si>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</si>
  <si>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</si>
  <si>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</si>
  <si>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</si>
  <si>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</si>
  <si>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</si>
  <si>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</si>
  <si>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</si>
  <si>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</si>
  <si>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</si>
  <si>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</si>
  <si>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</si>
  <si>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</si>
  <si>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</si>
  <si>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</si>
  <si>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</si>
  <si>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</si>
  <si>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</si>
  <si>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</si>
  <si>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</si>
  <si>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</si>
  <si>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</si>
  <si>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</si>
  <si>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</si>
  <si>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</si>
  <si>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</si>
  <si>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</si>
  <si>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</si>
  <si>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</si>
  <si>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</si>
  <si>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</si>
  <si>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</si>
  <si>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</si>
  <si>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</si>
  <si>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</si>
  <si>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</si>
  <si>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</si>
  <si>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</si>
  <si>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</si>
  <si>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</si>
  <si>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</si>
  <si>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</si>
  <si>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</si>
  <si>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</si>
  <si>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</si>
  <si>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</si>
  <si>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</si>
  <si>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</si>
  <si>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</si>
  <si>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</si>
  <si>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</si>
  <si>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</si>
  <si>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</si>
  <si>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</si>
  <si>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</si>
  <si>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</si>
  <si>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</si>
  <si>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</si>
  <si>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</si>
  <si>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</si>
  <si>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</si>
  <si>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</si>
  <si>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</si>
  <si>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</si>
  <si>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</si>
  <si>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</si>
  <si>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</si>
  <si>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</si>
  <si>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</si>
  <si>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</si>
  <si>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</si>
  <si>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</si>
  <si>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</si>
  <si>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</si>
  <si>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</si>
  <si>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</si>
  <si>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</si>
  <si>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</si>
  <si>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</si>
  <si>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</si>
  <si>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</si>
  <si>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</si>
  <si>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</si>
  <si>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</si>
  <si>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</si>
  <si>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</si>
  <si>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</si>
  <si>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</si>
  <si>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</si>
  <si>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</si>
  <si>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</si>
  <si>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</si>
  <si>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</si>
  <si>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</si>
  <si>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</si>
  <si>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</si>
  <si>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</si>
  <si>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</si>
  <si>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</si>
  <si>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</si>
  <si>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</si>
  <si>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</si>
  <si>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</si>
  <si>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</si>
  <si>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</si>
  <si>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</si>
  <si>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</si>
  <si>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</si>
  <si>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</si>
  <si>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</si>
  <si>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</si>
  <si>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</si>
  <si>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</si>
  <si>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</si>
  <si>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</si>
  <si>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</si>
  <si>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</si>
  <si>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</si>
  <si>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</si>
  <si>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</si>
  <si>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</si>
  <si>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</si>
  <si>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</si>
  <si>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</si>
  <si>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</si>
  <si>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</si>
  <si>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</si>
  <si>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</si>
  <si>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</si>
  <si>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</si>
  <si>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</si>
  <si>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</si>
  <si>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</si>
  <si>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</si>
  <si>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</si>
  <si>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</si>
  <si>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</si>
  <si>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</si>
  <si>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</si>
  <si>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</si>
  <si>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</si>
  <si>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</si>
  <si>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</si>
  <si>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</si>
  <si>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</si>
  <si>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</si>
  <si>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</si>
  <si>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</si>
  <si>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</si>
  <si>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</si>
  <si>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</si>
  <si>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</si>
  <si>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</si>
  <si>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</si>
  <si>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</si>
  <si>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</si>
  <si>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</si>
  <si>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</si>
  <si>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</si>
  <si>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</si>
  <si>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</si>
  <si>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</si>
  <si>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</si>
  <si>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</si>
  <si>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</si>
  <si>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</si>
  <si>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</si>
  <si>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</si>
  <si>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</si>
  <si>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</si>
  <si>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</si>
  <si>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</si>
  <si>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</si>
  <si>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</si>
  <si>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</si>
  <si>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</si>
  <si>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</si>
  <si>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</si>
  <si>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</si>
  <si>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</si>
  <si>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</si>
  <si>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</si>
  <si>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</si>
  <si>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</si>
  <si>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</si>
  <si>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</si>
  <si>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</si>
  <si>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</si>
  <si>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</si>
  <si>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</si>
  <si>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</si>
  <si>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</si>
  <si>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</si>
  <si>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</si>
  <si>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</si>
  <si>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</si>
  <si>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</si>
  <si>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</si>
  <si>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</si>
  <si>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</si>
  <si>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</si>
  <si>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</si>
  <si>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</si>
  <si>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Vaja Város Önkormányzat adósságot keletkeztető ügyletekből és kezességvállalásokból fennálló kötelezettségei</t>
  </si>
  <si>
    <t>2017.</t>
  </si>
  <si>
    <t>2018.</t>
  </si>
  <si>
    <t>2018. után</t>
  </si>
  <si>
    <t>Önkormányzaton kívüli EU-s projektekhez történő hozzájárulás 2017. évi előirányzat</t>
  </si>
  <si>
    <t>Egyesített Szociális Intézmény</t>
  </si>
  <si>
    <t>Egyesített Szociális Otthon</t>
  </si>
  <si>
    <t>Polgármesteri  hivatal</t>
  </si>
  <si>
    <t>Rövid lejáratú hitelek, kölcsönök törlesztése nem  pénzügyi vállalkozásnak</t>
  </si>
  <si>
    <t>A települési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</si>
  <si>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</si>
  <si>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</si>
  <si>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</si>
  <si>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Sportegyesület</t>
  </si>
  <si>
    <t>működési célú támogatás</t>
  </si>
  <si>
    <t>Polgárőrség</t>
  </si>
  <si>
    <t>Tárogató egyesület</t>
  </si>
  <si>
    <t>Vay Ádám Baráti kör</t>
  </si>
  <si>
    <t>Tavirózsa Óvoda</t>
  </si>
  <si>
    <t>Vaja Város Önkormányzat saját bevételeinek részletezése az adósságot keletkeztető ügyletből származó tárgyévi fizetési kötelezettség megállapításához</t>
  </si>
  <si>
    <t>Tulipán Bölcsőde</t>
  </si>
  <si>
    <t>Telekadó</t>
  </si>
  <si>
    <t>Zöld Város projekt</t>
  </si>
  <si>
    <t>2017</t>
  </si>
  <si>
    <t>2017-2018</t>
  </si>
  <si>
    <t>Iparterület bővítés</t>
  </si>
  <si>
    <t>Termelői piac</t>
  </si>
  <si>
    <t>Orvosi rendelő építés</t>
  </si>
  <si>
    <t>Meggyültetvény</t>
  </si>
  <si>
    <t>Boglyasi út építése</t>
  </si>
  <si>
    <t>Közfoglalkoztatáshoz gép, eszköz beszerzés</t>
  </si>
  <si>
    <t>Kiskastély felújítás</t>
  </si>
  <si>
    <t>Általános Iskola energetikai felújítás</t>
  </si>
  <si>
    <t>A vajai alkotóház külső felújítása, VP-6-7.4.1.1-16</t>
  </si>
  <si>
    <t>Egészségház építése Vaján TOP-4.1.1-15</t>
  </si>
  <si>
    <t>Zöld váro kialakítása Vaján TOP-2.2.2-15</t>
  </si>
  <si>
    <t>Iparterület fejlesztése a Rohodi út mentén TOP-1.1.1-15</t>
  </si>
  <si>
    <t>Általános iskola energ.felújítása TOP-3.2.1-15</t>
  </si>
  <si>
    <t>Helyi piac kialakítása Vaján TOP-1.1.3-13</t>
  </si>
  <si>
    <t>Külterületi útfejl.VP6-7.2.1-7.4.1.2-16</t>
  </si>
  <si>
    <t>Rövid lejáratú hitelek, kölcsönök törlesztése nem pénzügyi vállalkozásnak</t>
  </si>
  <si>
    <t>Államháztartáson belüli megelőlegezés visszafizetése</t>
  </si>
  <si>
    <t>2.2. melléklet a 3/2017. (II.15.) önkormányzati rendelethez</t>
  </si>
  <si>
    <t>2.1. melléklet a 3/2017. (II.15.) önkormányzati rendelethez</t>
  </si>
  <si>
    <t>9.1. melléklet a 3/2017 (II.15.) önkormányzati rendelethez</t>
  </si>
  <si>
    <t>9.1.2. melléklet a 3/2017. (II.15.) önkormányzati rendelethez</t>
  </si>
  <si>
    <t>9.1.1. melléklet a 3/2017. (II.15.) önkormányzati rendelethez</t>
  </si>
  <si>
    <t>9.1.3. melléklet a 3/2017. (II.15.) önkormányzati rendelethez</t>
  </si>
  <si>
    <t>9.2. melléklet a 3/2017. (II.15.) önkormányzati rendelethez</t>
  </si>
  <si>
    <t>9.3. melléklet a 3/2017. (II.15.) önkormányzati rendelethez</t>
  </si>
  <si>
    <t>9.3.1. melléklet a 3/2017. (II.15.) önkormányzati rendelethez</t>
  </si>
  <si>
    <t>9.3.2. melléklet a 3/2017. (II.15.) önkormányzati rendelethez</t>
  </si>
  <si>
    <t>9.4. melléklet a 3/2017. (II.15.) önkormányzati rendelethez</t>
  </si>
  <si>
    <t>9.5. melléklet a 3/2017. 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</si>
</sst>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17" borderId="0" applyNumberFormat="0" applyBorder="0" applyAlignment="0" applyProtection="0"/>
    <xf numFmtId="0" fontId="53" fillId="7" borderId="0" applyNumberFormat="0" applyBorder="0" applyAlignment="0" applyProtection="0"/>
    <xf numFmtId="0" fontId="54" fillId="16" borderId="1" applyNumberFormat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18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3" fontId="17" fillId="0" borderId="46" xfId="0" applyNumberFormat="1" applyFont="1" applyBorder="1" applyAlignment="1" applyProtection="1">
      <alignment horizontal="righ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3" fontId="15" fillId="0" borderId="26" xfId="0" applyNumberFormat="1" applyFont="1" applyFill="1" applyBorder="1" applyAlignment="1" applyProtection="1">
      <alignment horizontal="right" vertical="center" indent="1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35" fillId="0" borderId="44" xfId="0" applyFont="1" applyBorder="1" applyAlignment="1" applyProtection="1">
      <alignment horizontal="right" vertical="top"/>
      <protection/>
    </xf>
    <xf numFmtId="164" fontId="14" fillId="0" borderId="4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33" t="s">
        <v>152</v>
      </c>
    </row>
    <row r="4" spans="1:2" ht="12.75">
      <c r="A4" s="142"/>
      <c r="B4" s="142"/>
    </row>
    <row r="5" spans="1:2" s="154" customFormat="1" ht="15.75">
      <c r="A5" s="90" t="s">
        <v>574</v>
      </c>
      <c r="B5" s="153"/>
    </row>
    <row r="6" spans="1:2" ht="12.75">
      <c r="A6" s="142"/>
      <c r="B6" s="142"/>
    </row>
    <row r="7" spans="1:2" ht="12.75">
      <c r="A7" s="142" t="s">
        <v>551</v>
      </c>
      <c r="B7" s="142" t="s">
        <v>493</v>
      </c>
    </row>
    <row r="8" spans="1:2" ht="12.75">
      <c r="A8" s="142" t="s">
        <v>552</v>
      </c>
      <c r="B8" s="142" t="s">
        <v>494</v>
      </c>
    </row>
    <row r="9" spans="1:2" ht="12.75">
      <c r="A9" s="142" t="s">
        <v>553</v>
      </c>
      <c r="B9" s="142" t="s">
        <v>495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2017. évi előirányzat KIADÁSOK</v>
      </c>
      <c r="B12" s="153"/>
    </row>
    <row r="13" spans="1:2" ht="12.75">
      <c r="A13" s="142"/>
      <c r="B13" s="142"/>
    </row>
    <row r="14" spans="1:2" ht="12.75">
      <c r="A14" s="142" t="s">
        <v>554</v>
      </c>
      <c r="B14" s="142" t="s">
        <v>496</v>
      </c>
    </row>
    <row r="15" spans="1:2" ht="12.75">
      <c r="A15" s="142" t="s">
        <v>555</v>
      </c>
      <c r="B15" s="142" t="s">
        <v>497</v>
      </c>
    </row>
    <row r="16" spans="1:2" ht="12.75">
      <c r="A16" s="142" t="s">
        <v>556</v>
      </c>
      <c r="B16" s="142" t="s">
        <v>498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03" t="s">
        <v>596</v>
      </c>
      <c r="B1" s="603"/>
      <c r="C1" s="603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2017. évi előirányzat</v>
      </c>
    </row>
    <row r="4" spans="1:3" ht="15.75" thickBot="1">
      <c r="A4" s="185"/>
      <c r="B4" s="544" t="s">
        <v>499</v>
      </c>
      <c r="C4" s="545" t="s">
        <v>500</v>
      </c>
    </row>
    <row r="5" spans="1:3" ht="15">
      <c r="A5" s="186" t="s">
        <v>19</v>
      </c>
      <c r="B5" s="374" t="s">
        <v>509</v>
      </c>
      <c r="C5" s="371"/>
    </row>
    <row r="6" spans="1:3" ht="24.75">
      <c r="A6" s="187" t="s">
        <v>20</v>
      </c>
      <c r="B6" s="410" t="s">
        <v>250</v>
      </c>
      <c r="C6" s="372"/>
    </row>
    <row r="7" spans="1:3" ht="15">
      <c r="A7" s="187" t="s">
        <v>21</v>
      </c>
      <c r="B7" s="411" t="s">
        <v>510</v>
      </c>
      <c r="C7" s="372"/>
    </row>
    <row r="8" spans="1:3" ht="24.75">
      <c r="A8" s="187" t="s">
        <v>22</v>
      </c>
      <c r="B8" s="411" t="s">
        <v>252</v>
      </c>
      <c r="C8" s="372"/>
    </row>
    <row r="9" spans="1:3" ht="15">
      <c r="A9" s="188" t="s">
        <v>23</v>
      </c>
      <c r="B9" s="411" t="s">
        <v>251</v>
      </c>
      <c r="C9" s="373"/>
    </row>
    <row r="10" spans="1:3" ht="15.75" thickBot="1">
      <c r="A10" s="187" t="s">
        <v>24</v>
      </c>
      <c r="B10" s="412" t="s">
        <v>511</v>
      </c>
      <c r="C10" s="372"/>
    </row>
    <row r="11" spans="1:3" ht="15.75" thickBot="1">
      <c r="A11" s="612" t="s">
        <v>200</v>
      </c>
      <c r="B11" s="613"/>
      <c r="C11" s="189">
        <f>SUM(C5:C10)</f>
        <v>0</v>
      </c>
    </row>
    <row r="12" spans="1:3" ht="23.25" customHeight="1">
      <c r="A12" s="614" t="s">
        <v>228</v>
      </c>
      <c r="B12" s="614"/>
      <c r="C12" s="61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3/2017.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03" t="str">
        <f>+CONCATENATE("………….. Önkormányzat ",CONCATENATE(LEFT(ÖSSZEFÜGGÉSEK!A5,4),". évi adósságot keletkeztető fejlesztési céljai"))</f>
        <v>………….. Önkormányzat 2017. évi adósságot keletkeztető fejlesztési céljai</v>
      </c>
      <c r="B1" s="603"/>
      <c r="C1" s="603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201</v>
      </c>
      <c r="C3" s="184" t="s">
        <v>226</v>
      </c>
    </row>
    <row r="4" spans="1:3" ht="15.75" thickBot="1">
      <c r="A4" s="185"/>
      <c r="B4" s="544" t="s">
        <v>499</v>
      </c>
      <c r="C4" s="545" t="s">
        <v>500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5" customFormat="1" ht="17.25" customHeight="1" thickBot="1">
      <c r="A8" s="496" t="s">
        <v>22</v>
      </c>
      <c r="B8" s="137" t="s">
        <v>202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3/2017. 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0">
      <selection activeCell="E12" sqref="E12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15" t="s">
        <v>0</v>
      </c>
      <c r="B1" s="615"/>
      <c r="C1" s="615"/>
      <c r="D1" s="615"/>
      <c r="E1" s="615"/>
      <c r="F1" s="615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2016. XII. 31-ig</v>
      </c>
      <c r="E3" s="200" t="str">
        <f>+'1.1.sz.mell.'!C3</f>
        <v>2017. évi előirányzat</v>
      </c>
      <c r="F3" s="54" t="str">
        <f>+CONCATENATE(LEFT(ÖSSZEFÜGGÉSEK!A5,4),". utáni szükséglet")</f>
        <v>2017. utáni szükséglet</v>
      </c>
    </row>
    <row r="4" spans="1:6" s="57" customFormat="1" ht="12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48" t="s">
        <v>569</v>
      </c>
    </row>
    <row r="5" spans="1:6" ht="15.75" customHeight="1">
      <c r="A5" s="497" t="s">
        <v>599</v>
      </c>
      <c r="B5" s="25">
        <v>150507984</v>
      </c>
      <c r="C5" s="499" t="s">
        <v>601</v>
      </c>
      <c r="D5" s="25"/>
      <c r="E5" s="25">
        <v>139783536</v>
      </c>
      <c r="F5" s="58">
        <f aca="true" t="shared" si="0" ref="F5:F22">B5-D5-E5</f>
        <v>10724448</v>
      </c>
    </row>
    <row r="6" spans="1:6" ht="15.75" customHeight="1">
      <c r="A6" s="497" t="s">
        <v>602</v>
      </c>
      <c r="B6" s="25">
        <v>177080709</v>
      </c>
      <c r="C6" s="499" t="s">
        <v>600</v>
      </c>
      <c r="D6" s="25"/>
      <c r="E6" s="25">
        <v>177080709</v>
      </c>
      <c r="F6" s="58">
        <f t="shared" si="0"/>
        <v>0</v>
      </c>
    </row>
    <row r="7" spans="1:6" ht="15.75" customHeight="1">
      <c r="A7" s="497" t="s">
        <v>603</v>
      </c>
      <c r="B7" s="25">
        <v>50422111</v>
      </c>
      <c r="C7" s="499" t="s">
        <v>600</v>
      </c>
      <c r="D7" s="25"/>
      <c r="E7" s="25">
        <v>50422111</v>
      </c>
      <c r="F7" s="58">
        <f t="shared" si="0"/>
        <v>0</v>
      </c>
    </row>
    <row r="8" spans="1:6" ht="15.75" customHeight="1">
      <c r="A8" s="498" t="s">
        <v>604</v>
      </c>
      <c r="B8" s="25">
        <v>61808001</v>
      </c>
      <c r="C8" s="499" t="s">
        <v>600</v>
      </c>
      <c r="D8" s="25"/>
      <c r="E8" s="25">
        <v>61808001</v>
      </c>
      <c r="F8" s="58">
        <f t="shared" si="0"/>
        <v>0</v>
      </c>
    </row>
    <row r="9" spans="1:6" ht="15.75" customHeight="1">
      <c r="A9" s="497" t="s">
        <v>605</v>
      </c>
      <c r="B9" s="25">
        <v>8000000</v>
      </c>
      <c r="C9" s="499" t="s">
        <v>600</v>
      </c>
      <c r="D9" s="25"/>
      <c r="E9" s="25">
        <v>8000000</v>
      </c>
      <c r="F9" s="58">
        <f t="shared" si="0"/>
        <v>0</v>
      </c>
    </row>
    <row r="10" spans="1:6" ht="15.75" customHeight="1">
      <c r="A10" s="498" t="s">
        <v>606</v>
      </c>
      <c r="B10" s="25">
        <v>111110858</v>
      </c>
      <c r="C10" s="499" t="s">
        <v>601</v>
      </c>
      <c r="D10" s="25"/>
      <c r="E10" s="25">
        <v>79251638</v>
      </c>
      <c r="F10" s="58">
        <f t="shared" si="0"/>
        <v>31859220</v>
      </c>
    </row>
    <row r="11" spans="1:6" ht="15.75" customHeight="1">
      <c r="A11" s="497" t="s">
        <v>607</v>
      </c>
      <c r="B11" s="25">
        <v>31859220</v>
      </c>
      <c r="C11" s="499" t="s">
        <v>600</v>
      </c>
      <c r="D11" s="25"/>
      <c r="E11" s="25">
        <v>31859220</v>
      </c>
      <c r="F11" s="58">
        <f t="shared" si="0"/>
        <v>0</v>
      </c>
    </row>
    <row r="12" spans="1:6" ht="15.75" customHeight="1">
      <c r="A12" s="497"/>
      <c r="B12" s="25"/>
      <c r="C12" s="499"/>
      <c r="D12" s="25"/>
      <c r="E12" s="25"/>
      <c r="F12" s="58">
        <f t="shared" si="0"/>
        <v>0</v>
      </c>
    </row>
    <row r="13" spans="1:6" ht="15.75" customHeight="1">
      <c r="A13" s="497"/>
      <c r="B13" s="25"/>
      <c r="C13" s="499"/>
      <c r="D13" s="25"/>
      <c r="E13" s="25"/>
      <c r="F13" s="58">
        <f t="shared" si="0"/>
        <v>0</v>
      </c>
    </row>
    <row r="14" spans="1:6" ht="15.75" customHeight="1">
      <c r="A14" s="497"/>
      <c r="B14" s="25"/>
      <c r="C14" s="499"/>
      <c r="D14" s="25"/>
      <c r="E14" s="25"/>
      <c r="F14" s="58">
        <f t="shared" si="0"/>
        <v>0</v>
      </c>
    </row>
    <row r="15" spans="1:6" ht="15.75" customHeight="1">
      <c r="A15" s="497"/>
      <c r="B15" s="25"/>
      <c r="C15" s="499"/>
      <c r="D15" s="25"/>
      <c r="E15" s="25"/>
      <c r="F15" s="58">
        <f t="shared" si="0"/>
        <v>0</v>
      </c>
    </row>
    <row r="16" spans="1:6" ht="15.75" customHeight="1">
      <c r="A16" s="497"/>
      <c r="B16" s="25"/>
      <c r="C16" s="499"/>
      <c r="D16" s="25"/>
      <c r="E16" s="25"/>
      <c r="F16" s="58">
        <f t="shared" si="0"/>
        <v>0</v>
      </c>
    </row>
    <row r="17" spans="1:6" ht="15.75" customHeight="1">
      <c r="A17" s="497"/>
      <c r="B17" s="25"/>
      <c r="C17" s="499"/>
      <c r="D17" s="25"/>
      <c r="E17" s="25"/>
      <c r="F17" s="58">
        <f t="shared" si="0"/>
        <v>0</v>
      </c>
    </row>
    <row r="18" spans="1:6" ht="15.75" customHeight="1">
      <c r="A18" s="497"/>
      <c r="B18" s="25"/>
      <c r="C18" s="499"/>
      <c r="D18" s="25"/>
      <c r="E18" s="25"/>
      <c r="F18" s="58">
        <f t="shared" si="0"/>
        <v>0</v>
      </c>
    </row>
    <row r="19" spans="1:6" ht="15.75" customHeight="1">
      <c r="A19" s="497"/>
      <c r="B19" s="25"/>
      <c r="C19" s="499"/>
      <c r="D19" s="25"/>
      <c r="E19" s="25"/>
      <c r="F19" s="58">
        <f t="shared" si="0"/>
        <v>0</v>
      </c>
    </row>
    <row r="20" spans="1:6" ht="15.75" customHeight="1">
      <c r="A20" s="497"/>
      <c r="B20" s="25"/>
      <c r="C20" s="499"/>
      <c r="D20" s="25"/>
      <c r="E20" s="25"/>
      <c r="F20" s="58">
        <f t="shared" si="0"/>
        <v>0</v>
      </c>
    </row>
    <row r="21" spans="1:6" ht="15.75" customHeight="1">
      <c r="A21" s="497"/>
      <c r="B21" s="25"/>
      <c r="C21" s="499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500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590788883</v>
      </c>
      <c r="C23" s="125"/>
      <c r="D23" s="61">
        <f>SUM(D5:D22)</f>
        <v>0</v>
      </c>
      <c r="E23" s="61">
        <f>SUM(E5:E22)</f>
        <v>548205215</v>
      </c>
      <c r="F23" s="62">
        <f>SUM(F5:F22)</f>
        <v>42583668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3/2017. 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7" sqref="E7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15" t="s">
        <v>1</v>
      </c>
      <c r="B1" s="615"/>
      <c r="C1" s="615"/>
      <c r="D1" s="615"/>
      <c r="E1" s="615"/>
      <c r="F1" s="615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2016. XII. 31-ig</v>
      </c>
      <c r="E3" s="200" t="str">
        <f>+'6.sz.mell.'!E3</f>
        <v>2017. évi előirányzat</v>
      </c>
      <c r="F3" s="546" t="str">
        <f>+CONCATENATE(LEFT(ÖSSZEFÜGGÉSEK!A5,4),". utáni szükséglet ",CHAR(10),"")</f>
        <v>2017. utáni szükséglet 
</v>
      </c>
    </row>
    <row r="4" spans="1:6" s="57" customFormat="1" ht="15" customHeight="1" thickBot="1">
      <c r="A4" s="55" t="s">
        <v>499</v>
      </c>
      <c r="B4" s="56" t="s">
        <v>500</v>
      </c>
      <c r="C4" s="56" t="s">
        <v>501</v>
      </c>
      <c r="D4" s="56" t="s">
        <v>503</v>
      </c>
      <c r="E4" s="56" t="s">
        <v>502</v>
      </c>
      <c r="F4" s="549" t="s">
        <v>569</v>
      </c>
    </row>
    <row r="5" spans="1:6" ht="15.75" customHeight="1">
      <c r="A5" s="64" t="s">
        <v>608</v>
      </c>
      <c r="B5" s="65">
        <v>49882045</v>
      </c>
      <c r="C5" s="501" t="s">
        <v>600</v>
      </c>
      <c r="D5" s="65"/>
      <c r="E5" s="65">
        <v>49882045</v>
      </c>
      <c r="F5" s="66">
        <f aca="true" t="shared" si="0" ref="F5:F23">B5-D5-E5</f>
        <v>0</v>
      </c>
    </row>
    <row r="6" spans="1:6" ht="15.75" customHeight="1">
      <c r="A6" s="64" t="s">
        <v>609</v>
      </c>
      <c r="B6" s="65">
        <v>188946740</v>
      </c>
      <c r="C6" s="501" t="s">
        <v>600</v>
      </c>
      <c r="D6" s="65"/>
      <c r="E6" s="65">
        <v>188946740</v>
      </c>
      <c r="F6" s="66">
        <f t="shared" si="0"/>
        <v>0</v>
      </c>
    </row>
    <row r="7" spans="1:6" ht="15.75" customHeight="1">
      <c r="A7" s="64"/>
      <c r="B7" s="65"/>
      <c r="C7" s="501"/>
      <c r="D7" s="65"/>
      <c r="E7" s="65"/>
      <c r="F7" s="66">
        <f t="shared" si="0"/>
        <v>0</v>
      </c>
    </row>
    <row r="8" spans="1:6" ht="15.75" customHeight="1">
      <c r="A8" s="64"/>
      <c r="B8" s="65"/>
      <c r="C8" s="501"/>
      <c r="D8" s="65"/>
      <c r="E8" s="65"/>
      <c r="F8" s="66">
        <f t="shared" si="0"/>
        <v>0</v>
      </c>
    </row>
    <row r="9" spans="1:6" ht="15.75" customHeight="1">
      <c r="A9" s="64"/>
      <c r="B9" s="65"/>
      <c r="C9" s="501"/>
      <c r="D9" s="65"/>
      <c r="E9" s="65"/>
      <c r="F9" s="66">
        <f t="shared" si="0"/>
        <v>0</v>
      </c>
    </row>
    <row r="10" spans="1:6" ht="15.75" customHeight="1">
      <c r="A10" s="64"/>
      <c r="B10" s="65"/>
      <c r="C10" s="501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1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1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1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1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1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1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1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1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1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1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1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1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2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238828785</v>
      </c>
      <c r="C24" s="126"/>
      <c r="D24" s="202">
        <f>SUM(D5:D23)</f>
        <v>0</v>
      </c>
      <c r="E24" s="202">
        <f>SUM(E5:E23)</f>
        <v>238828785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3/2017. (II.15.)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1"/>
  <sheetViews>
    <sheetView workbookViewId="0" topLeftCell="A1">
      <selection activeCell="H178" sqref="H178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224" t="s">
        <v>139</v>
      </c>
      <c r="B2" s="631" t="s">
        <v>610</v>
      </c>
      <c r="C2" s="631"/>
      <c r="D2" s="631"/>
      <c r="E2" s="631"/>
    </row>
    <row r="3" spans="1:5" ht="14.25" thickBot="1">
      <c r="A3" s="223"/>
      <c r="B3" s="223"/>
      <c r="C3" s="223"/>
      <c r="D3" s="632" t="str">
        <f>'7.sz.mell.'!F2</f>
        <v>Forintban!</v>
      </c>
      <c r="E3" s="632"/>
    </row>
    <row r="4" spans="1:5" ht="15" customHeight="1" thickBot="1">
      <c r="A4" s="225" t="s">
        <v>132</v>
      </c>
      <c r="B4" s="226" t="str">
        <f>CONCATENATE((LEFT(ÖSSZEFÜGGÉSEK!A5,4)),".")</f>
        <v>2017.</v>
      </c>
      <c r="C4" s="226" t="str">
        <f>CONCATENATE((LEFT(ÖSSZEFÜGGÉSEK!A5,4))+1,".")</f>
        <v>2018.</v>
      </c>
      <c r="D4" s="226" t="str">
        <f>CONCATENATE((LEFT(ÖSSZEFÜGGÉSEK!A5,4))+1,". után")</f>
        <v>2018. után</v>
      </c>
      <c r="E4" s="227" t="s">
        <v>52</v>
      </c>
    </row>
    <row r="5" spans="1:5" ht="12.75">
      <c r="A5" s="228" t="s">
        <v>133</v>
      </c>
      <c r="B5" s="91">
        <v>2494102</v>
      </c>
      <c r="C5" s="91"/>
      <c r="D5" s="91"/>
      <c r="E5" s="229">
        <f aca="true" t="shared" si="0" ref="E5:E11">SUM(B5:D5)</f>
        <v>2494102</v>
      </c>
    </row>
    <row r="6" spans="1:5" ht="12.75">
      <c r="A6" s="230" t="s">
        <v>146</v>
      </c>
      <c r="B6" s="92"/>
      <c r="C6" s="92"/>
      <c r="D6" s="92"/>
      <c r="E6" s="231">
        <f t="shared" si="0"/>
        <v>0</v>
      </c>
    </row>
    <row r="7" spans="1:5" ht="12.75">
      <c r="A7" s="232" t="s">
        <v>134</v>
      </c>
      <c r="B7" s="93">
        <v>47387943</v>
      </c>
      <c r="C7" s="93"/>
      <c r="D7" s="93"/>
      <c r="E7" s="233">
        <f t="shared" si="0"/>
        <v>47387943</v>
      </c>
    </row>
    <row r="8" spans="1:5" ht="12.75">
      <c r="A8" s="232" t="s">
        <v>148</v>
      </c>
      <c r="B8" s="93"/>
      <c r="C8" s="93"/>
      <c r="D8" s="93"/>
      <c r="E8" s="233">
        <f t="shared" si="0"/>
        <v>0</v>
      </c>
    </row>
    <row r="9" spans="1:5" ht="12.75">
      <c r="A9" s="232" t="s">
        <v>135</v>
      </c>
      <c r="B9" s="93"/>
      <c r="C9" s="93"/>
      <c r="D9" s="93"/>
      <c r="E9" s="233">
        <f t="shared" si="0"/>
        <v>0</v>
      </c>
    </row>
    <row r="10" spans="1:5" ht="12.75">
      <c r="A10" s="232" t="s">
        <v>136</v>
      </c>
      <c r="B10" s="93"/>
      <c r="C10" s="93"/>
      <c r="D10" s="93"/>
      <c r="E10" s="233">
        <f t="shared" si="0"/>
        <v>0</v>
      </c>
    </row>
    <row r="11" spans="1:5" ht="13.5" thickBot="1">
      <c r="A11" s="94"/>
      <c r="B11" s="95"/>
      <c r="C11" s="95"/>
      <c r="D11" s="95"/>
      <c r="E11" s="233">
        <f t="shared" si="0"/>
        <v>0</v>
      </c>
    </row>
    <row r="12" spans="1:5" ht="13.5" thickBot="1">
      <c r="A12" s="234" t="s">
        <v>138</v>
      </c>
      <c r="B12" s="235">
        <f>B5+SUM(B7:B11)</f>
        <v>49882045</v>
      </c>
      <c r="C12" s="235">
        <f>C5+SUM(C7:C11)</f>
        <v>0</v>
      </c>
      <c r="D12" s="235">
        <f>D5+SUM(D7:D11)</f>
        <v>0</v>
      </c>
      <c r="E12" s="236">
        <f>E5+SUM(E7:E11)</f>
        <v>49882045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5" t="s">
        <v>137</v>
      </c>
      <c r="B14" s="226" t="str">
        <f>+B4</f>
        <v>2017.</v>
      </c>
      <c r="C14" s="226" t="str">
        <f>+C4</f>
        <v>2018.</v>
      </c>
      <c r="D14" s="226" t="str">
        <f>+D4</f>
        <v>2018. után</v>
      </c>
      <c r="E14" s="227" t="s">
        <v>52</v>
      </c>
    </row>
    <row r="15" spans="1:5" ht="12.75">
      <c r="A15" s="228" t="s">
        <v>142</v>
      </c>
      <c r="B15" s="91"/>
      <c r="C15" s="91"/>
      <c r="D15" s="91"/>
      <c r="E15" s="229">
        <f aca="true" t="shared" si="1" ref="E15:E21">SUM(B15:D15)</f>
        <v>0</v>
      </c>
    </row>
    <row r="16" spans="1:5" ht="12.75">
      <c r="A16" s="237" t="s">
        <v>143</v>
      </c>
      <c r="B16" s="93">
        <v>49882045</v>
      </c>
      <c r="C16" s="93"/>
      <c r="D16" s="93"/>
      <c r="E16" s="233">
        <f t="shared" si="1"/>
        <v>49882045</v>
      </c>
    </row>
    <row r="17" spans="1:5" ht="12.75">
      <c r="A17" s="232" t="s">
        <v>144</v>
      </c>
      <c r="B17" s="93"/>
      <c r="C17" s="93"/>
      <c r="D17" s="93"/>
      <c r="E17" s="233">
        <f t="shared" si="1"/>
        <v>0</v>
      </c>
    </row>
    <row r="18" spans="1:5" ht="12.75">
      <c r="A18" s="232" t="s">
        <v>145</v>
      </c>
      <c r="B18" s="93"/>
      <c r="C18" s="93"/>
      <c r="D18" s="93"/>
      <c r="E18" s="233">
        <f t="shared" si="1"/>
        <v>0</v>
      </c>
    </row>
    <row r="19" spans="1:5" ht="12.75">
      <c r="A19" s="96"/>
      <c r="B19" s="93"/>
      <c r="C19" s="93"/>
      <c r="D19" s="93"/>
      <c r="E19" s="233">
        <f t="shared" si="1"/>
        <v>0</v>
      </c>
    </row>
    <row r="20" spans="1:5" ht="12.75">
      <c r="A20" s="96"/>
      <c r="B20" s="93"/>
      <c r="C20" s="93"/>
      <c r="D20" s="93"/>
      <c r="E20" s="233">
        <f t="shared" si="1"/>
        <v>0</v>
      </c>
    </row>
    <row r="21" spans="1:5" ht="13.5" thickBot="1">
      <c r="A21" s="94"/>
      <c r="B21" s="95"/>
      <c r="C21" s="95"/>
      <c r="D21" s="95"/>
      <c r="E21" s="233">
        <f t="shared" si="1"/>
        <v>0</v>
      </c>
    </row>
    <row r="22" spans="1:5" ht="13.5" thickBot="1">
      <c r="A22" s="234" t="s">
        <v>54</v>
      </c>
      <c r="B22" s="235">
        <f>SUM(B15:B21)</f>
        <v>49882045</v>
      </c>
      <c r="C22" s="235">
        <f>SUM(C15:C21)</f>
        <v>0</v>
      </c>
      <c r="D22" s="235">
        <f>SUM(D15:D21)</f>
        <v>0</v>
      </c>
      <c r="E22" s="236">
        <f>SUM(E15:E21)</f>
        <v>49882045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224" t="s">
        <v>139</v>
      </c>
      <c r="B25" s="631" t="s">
        <v>611</v>
      </c>
      <c r="C25" s="631"/>
      <c r="D25" s="631"/>
      <c r="E25" s="631"/>
    </row>
    <row r="26" spans="1:5" ht="14.25" thickBot="1">
      <c r="A26" s="223"/>
      <c r="B26" s="223"/>
      <c r="C26" s="223"/>
      <c r="D26" s="632" t="str">
        <f>D3</f>
        <v>Forintban!</v>
      </c>
      <c r="E26" s="632"/>
    </row>
    <row r="27" spans="1:5" ht="13.5" thickBot="1">
      <c r="A27" s="225" t="s">
        <v>132</v>
      </c>
      <c r="B27" s="226" t="str">
        <f>+B14</f>
        <v>2017.</v>
      </c>
      <c r="C27" s="226" t="str">
        <f>+C14</f>
        <v>2018.</v>
      </c>
      <c r="D27" s="226" t="str">
        <f>+D14</f>
        <v>2018. után</v>
      </c>
      <c r="E27" s="227" t="s">
        <v>52</v>
      </c>
    </row>
    <row r="28" spans="1:5" ht="12.75">
      <c r="A28" s="228" t="s">
        <v>133</v>
      </c>
      <c r="B28" s="91">
        <v>1808004</v>
      </c>
      <c r="C28" s="91"/>
      <c r="D28" s="91"/>
      <c r="E28" s="229">
        <f aca="true" t="shared" si="2" ref="E28:E34">SUM(B28:D28)</f>
        <v>1808004</v>
      </c>
    </row>
    <row r="29" spans="1:5" ht="12.75">
      <c r="A29" s="230" t="s">
        <v>146</v>
      </c>
      <c r="B29" s="92"/>
      <c r="C29" s="92"/>
      <c r="D29" s="92"/>
      <c r="E29" s="231">
        <f t="shared" si="2"/>
        <v>0</v>
      </c>
    </row>
    <row r="30" spans="1:5" ht="12.75">
      <c r="A30" s="232" t="s">
        <v>134</v>
      </c>
      <c r="B30" s="93">
        <v>59999997</v>
      </c>
      <c r="C30" s="93"/>
      <c r="D30" s="93"/>
      <c r="E30" s="233">
        <f t="shared" si="2"/>
        <v>59999997</v>
      </c>
    </row>
    <row r="31" spans="1:5" ht="12.75">
      <c r="A31" s="232" t="s">
        <v>148</v>
      </c>
      <c r="B31" s="93"/>
      <c r="C31" s="93"/>
      <c r="D31" s="93"/>
      <c r="E31" s="233">
        <f t="shared" si="2"/>
        <v>0</v>
      </c>
    </row>
    <row r="32" spans="1:5" ht="12.75">
      <c r="A32" s="232" t="s">
        <v>135</v>
      </c>
      <c r="B32" s="93"/>
      <c r="C32" s="93"/>
      <c r="D32" s="93"/>
      <c r="E32" s="233">
        <f t="shared" si="2"/>
        <v>0</v>
      </c>
    </row>
    <row r="33" spans="1:5" ht="12.75">
      <c r="A33" s="232" t="s">
        <v>136</v>
      </c>
      <c r="B33" s="93"/>
      <c r="C33" s="93"/>
      <c r="D33" s="93"/>
      <c r="E33" s="233">
        <f t="shared" si="2"/>
        <v>0</v>
      </c>
    </row>
    <row r="34" spans="1:5" ht="13.5" thickBot="1">
      <c r="A34" s="94"/>
      <c r="B34" s="95"/>
      <c r="C34" s="95"/>
      <c r="D34" s="95"/>
      <c r="E34" s="233">
        <f t="shared" si="2"/>
        <v>0</v>
      </c>
    </row>
    <row r="35" spans="1:5" ht="13.5" thickBot="1">
      <c r="A35" s="234" t="s">
        <v>138</v>
      </c>
      <c r="B35" s="235">
        <f>B28+SUM(B30:B34)</f>
        <v>61808001</v>
      </c>
      <c r="C35" s="235">
        <f>C28+SUM(C30:C34)</f>
        <v>0</v>
      </c>
      <c r="D35" s="235">
        <f>D28+SUM(D30:D34)</f>
        <v>0</v>
      </c>
      <c r="E35" s="236">
        <f>E28+SUM(E30:E34)</f>
        <v>61808001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5" t="s">
        <v>137</v>
      </c>
      <c r="B37" s="226" t="str">
        <f>+B27</f>
        <v>2017.</v>
      </c>
      <c r="C37" s="226" t="str">
        <f>+C27</f>
        <v>2018.</v>
      </c>
      <c r="D37" s="226" t="str">
        <f>+D27</f>
        <v>2018. után</v>
      </c>
      <c r="E37" s="227" t="s">
        <v>52</v>
      </c>
    </row>
    <row r="38" spans="1:5" ht="12.75">
      <c r="A38" s="228" t="s">
        <v>142</v>
      </c>
      <c r="B38" s="91"/>
      <c r="C38" s="91"/>
      <c r="D38" s="91"/>
      <c r="E38" s="229">
        <f aca="true" t="shared" si="3" ref="E38:E44">SUM(B38:D38)</f>
        <v>0</v>
      </c>
    </row>
    <row r="39" spans="1:5" ht="12.75">
      <c r="A39" s="237" t="s">
        <v>143</v>
      </c>
      <c r="B39" s="93">
        <v>61808001</v>
      </c>
      <c r="C39" s="93"/>
      <c r="D39" s="93"/>
      <c r="E39" s="233">
        <f t="shared" si="3"/>
        <v>61808001</v>
      </c>
    </row>
    <row r="40" spans="1:5" ht="12.75">
      <c r="A40" s="232" t="s">
        <v>144</v>
      </c>
      <c r="B40" s="93"/>
      <c r="C40" s="93"/>
      <c r="D40" s="93"/>
      <c r="E40" s="233">
        <f t="shared" si="3"/>
        <v>0</v>
      </c>
    </row>
    <row r="41" spans="1:5" ht="12.75">
      <c r="A41" s="232" t="s">
        <v>145</v>
      </c>
      <c r="B41" s="93"/>
      <c r="C41" s="93"/>
      <c r="D41" s="93"/>
      <c r="E41" s="233">
        <f t="shared" si="3"/>
        <v>0</v>
      </c>
    </row>
    <row r="42" spans="1:5" ht="12.75">
      <c r="A42" s="96"/>
      <c r="B42" s="93"/>
      <c r="C42" s="93"/>
      <c r="D42" s="93"/>
      <c r="E42" s="233">
        <f t="shared" si="3"/>
        <v>0</v>
      </c>
    </row>
    <row r="43" spans="1:5" ht="12.75">
      <c r="A43" s="96"/>
      <c r="B43" s="93"/>
      <c r="C43" s="93"/>
      <c r="D43" s="93"/>
      <c r="E43" s="233">
        <f t="shared" si="3"/>
        <v>0</v>
      </c>
    </row>
    <row r="44" spans="1:5" ht="13.5" thickBot="1">
      <c r="A44" s="94"/>
      <c r="B44" s="95"/>
      <c r="C44" s="95"/>
      <c r="D44" s="95"/>
      <c r="E44" s="233">
        <f t="shared" si="3"/>
        <v>0</v>
      </c>
    </row>
    <row r="45" spans="1:5" ht="13.5" thickBot="1">
      <c r="A45" s="234" t="s">
        <v>54</v>
      </c>
      <c r="B45" s="235">
        <f>SUM(B38:B44)</f>
        <v>61808001</v>
      </c>
      <c r="C45" s="235">
        <f>SUM(C38:C44)</f>
        <v>0</v>
      </c>
      <c r="D45" s="235">
        <f>SUM(D38:D44)</f>
        <v>0</v>
      </c>
      <c r="E45" s="236">
        <f>SUM(E38:E44)</f>
        <v>61808001</v>
      </c>
    </row>
    <row r="46" spans="1:5" ht="12.75">
      <c r="A46" s="223"/>
      <c r="B46" s="223"/>
      <c r="C46" s="223"/>
      <c r="D46" s="223"/>
      <c r="E46" s="223"/>
    </row>
    <row r="47" spans="1:5" ht="15.75">
      <c r="A47" s="633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33"/>
      <c r="C47" s="633"/>
      <c r="D47" s="633"/>
      <c r="E47" s="633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34" t="s">
        <v>140</v>
      </c>
      <c r="B49" s="635"/>
      <c r="C49" s="636"/>
      <c r="D49" s="637" t="s">
        <v>572</v>
      </c>
      <c r="E49" s="638"/>
      <c r="H49" s="49"/>
    </row>
    <row r="50" spans="1:5" ht="12.75">
      <c r="A50" s="621"/>
      <c r="B50" s="622"/>
      <c r="C50" s="623"/>
      <c r="D50" s="624"/>
      <c r="E50" s="625"/>
    </row>
    <row r="51" spans="1:5" ht="13.5" thickBot="1">
      <c r="A51" s="626"/>
      <c r="B51" s="627"/>
      <c r="C51" s="628"/>
      <c r="D51" s="629"/>
      <c r="E51" s="630"/>
    </row>
    <row r="52" spans="1:5" ht="13.5" thickBot="1">
      <c r="A52" s="616" t="s">
        <v>54</v>
      </c>
      <c r="B52" s="617"/>
      <c r="C52" s="618"/>
      <c r="D52" s="619">
        <f>SUM(D50:E51)</f>
        <v>0</v>
      </c>
      <c r="E52" s="620"/>
    </row>
    <row r="55" spans="1:5" ht="15.75">
      <c r="A55" s="224" t="s">
        <v>139</v>
      </c>
      <c r="B55" s="631" t="s">
        <v>612</v>
      </c>
      <c r="C55" s="631"/>
      <c r="D55" s="631"/>
      <c r="E55" s="631"/>
    </row>
    <row r="56" spans="1:5" ht="13.5" customHeight="1" thickBot="1">
      <c r="A56" s="223"/>
      <c r="B56" s="223"/>
      <c r="C56" s="223"/>
      <c r="D56" s="632" t="s">
        <v>571</v>
      </c>
      <c r="E56" s="632"/>
    </row>
    <row r="57" spans="1:5" ht="13.5" customHeight="1" thickBot="1">
      <c r="A57" s="225" t="s">
        <v>132</v>
      </c>
      <c r="B57" s="226" t="s">
        <v>578</v>
      </c>
      <c r="C57" s="226" t="s">
        <v>579</v>
      </c>
      <c r="D57" s="226" t="s">
        <v>580</v>
      </c>
      <c r="E57" s="227" t="s">
        <v>52</v>
      </c>
    </row>
    <row r="58" spans="1:5" ht="13.5" customHeight="1">
      <c r="A58" s="228" t="s">
        <v>133</v>
      </c>
      <c r="B58" s="91">
        <v>508000</v>
      </c>
      <c r="C58" s="91"/>
      <c r="D58" s="91"/>
      <c r="E58" s="229">
        <v>0</v>
      </c>
    </row>
    <row r="59" spans="1:5" ht="13.5" customHeight="1">
      <c r="A59" s="230" t="s">
        <v>146</v>
      </c>
      <c r="B59" s="92"/>
      <c r="C59" s="92"/>
      <c r="D59" s="92"/>
      <c r="E59" s="231">
        <v>0</v>
      </c>
    </row>
    <row r="60" spans="1:5" ht="12.75">
      <c r="A60" s="232" t="s">
        <v>134</v>
      </c>
      <c r="B60" s="93">
        <v>139275536</v>
      </c>
      <c r="C60" s="93">
        <v>10724448</v>
      </c>
      <c r="D60" s="93"/>
      <c r="E60" s="233">
        <v>0</v>
      </c>
    </row>
    <row r="61" spans="1:5" ht="12.75">
      <c r="A61" s="232" t="s">
        <v>148</v>
      </c>
      <c r="B61" s="93"/>
      <c r="C61" s="93"/>
      <c r="D61" s="93"/>
      <c r="E61" s="233">
        <v>0</v>
      </c>
    </row>
    <row r="62" spans="1:5" ht="12.75">
      <c r="A62" s="232" t="s">
        <v>135</v>
      </c>
      <c r="B62" s="93"/>
      <c r="C62" s="93"/>
      <c r="D62" s="93"/>
      <c r="E62" s="233">
        <v>0</v>
      </c>
    </row>
    <row r="63" spans="1:5" ht="12.75">
      <c r="A63" s="232" t="s">
        <v>136</v>
      </c>
      <c r="B63" s="93"/>
      <c r="C63" s="93"/>
      <c r="D63" s="93"/>
      <c r="E63" s="233">
        <v>0</v>
      </c>
    </row>
    <row r="64" spans="1:5" ht="13.5" thickBot="1">
      <c r="A64" s="94"/>
      <c r="B64" s="95"/>
      <c r="C64" s="95"/>
      <c r="D64" s="95"/>
      <c r="E64" s="233">
        <v>0</v>
      </c>
    </row>
    <row r="65" spans="1:5" ht="13.5" thickBot="1">
      <c r="A65" s="234" t="s">
        <v>138</v>
      </c>
      <c r="B65" s="235">
        <v>139783536</v>
      </c>
      <c r="C65" s="235">
        <v>10724448</v>
      </c>
      <c r="D65" s="235">
        <v>0</v>
      </c>
      <c r="E65" s="236">
        <v>0</v>
      </c>
    </row>
    <row r="66" spans="1:5" ht="13.5" thickBot="1">
      <c r="A66" s="52"/>
      <c r="B66" s="52"/>
      <c r="C66" s="52"/>
      <c r="D66" s="52"/>
      <c r="E66" s="52"/>
    </row>
    <row r="67" spans="1:5" ht="13.5" thickBot="1">
      <c r="A67" s="225" t="s">
        <v>137</v>
      </c>
      <c r="B67" s="226" t="s">
        <v>578</v>
      </c>
      <c r="C67" s="226" t="s">
        <v>579</v>
      </c>
      <c r="D67" s="226" t="s">
        <v>580</v>
      </c>
      <c r="E67" s="227" t="s">
        <v>52</v>
      </c>
    </row>
    <row r="68" spans="1:5" ht="12.75">
      <c r="A68" s="228" t="s">
        <v>142</v>
      </c>
      <c r="B68" s="91"/>
      <c r="C68" s="91"/>
      <c r="D68" s="91"/>
      <c r="E68" s="229">
        <v>0</v>
      </c>
    </row>
    <row r="69" spans="1:5" ht="12.75">
      <c r="A69" s="237" t="s">
        <v>143</v>
      </c>
      <c r="B69" s="93">
        <v>139783536</v>
      </c>
      <c r="C69" s="93">
        <v>10724448</v>
      </c>
      <c r="D69" s="93"/>
      <c r="E69" s="233">
        <v>0</v>
      </c>
    </row>
    <row r="70" spans="1:5" ht="12.75">
      <c r="A70" s="232" t="s">
        <v>144</v>
      </c>
      <c r="B70" s="93"/>
      <c r="C70" s="93"/>
      <c r="D70" s="93"/>
      <c r="E70" s="233">
        <v>0</v>
      </c>
    </row>
    <row r="71" spans="1:5" ht="12.75">
      <c r="A71" s="232" t="s">
        <v>145</v>
      </c>
      <c r="B71" s="93"/>
      <c r="C71" s="93"/>
      <c r="D71" s="93"/>
      <c r="E71" s="233">
        <v>0</v>
      </c>
    </row>
    <row r="72" spans="1:5" ht="12.75">
      <c r="A72" s="96"/>
      <c r="B72" s="93"/>
      <c r="C72" s="93"/>
      <c r="D72" s="93"/>
      <c r="E72" s="233">
        <v>0</v>
      </c>
    </row>
    <row r="73" spans="1:5" ht="12.75">
      <c r="A73" s="96"/>
      <c r="B73" s="93"/>
      <c r="C73" s="93"/>
      <c r="D73" s="93"/>
      <c r="E73" s="233">
        <v>0</v>
      </c>
    </row>
    <row r="74" spans="1:5" ht="13.5" thickBot="1">
      <c r="A74" s="94"/>
      <c r="B74" s="95"/>
      <c r="C74" s="95"/>
      <c r="D74" s="95"/>
      <c r="E74" s="233">
        <v>0</v>
      </c>
    </row>
    <row r="75" spans="1:5" ht="13.5" thickBot="1">
      <c r="A75" s="234" t="s">
        <v>54</v>
      </c>
      <c r="B75" s="235">
        <v>139783536</v>
      </c>
      <c r="C75" s="235">
        <v>10724448</v>
      </c>
      <c r="D75" s="235">
        <v>0</v>
      </c>
      <c r="E75" s="236">
        <v>0</v>
      </c>
    </row>
    <row r="76" spans="1:5" ht="12.75">
      <c r="A76" s="223"/>
      <c r="B76" s="223"/>
      <c r="C76" s="223"/>
      <c r="D76" s="223"/>
      <c r="E76" s="223"/>
    </row>
    <row r="77" spans="1:5" ht="12.75">
      <c r="A77" s="223"/>
      <c r="B77" s="223"/>
      <c r="C77" s="223"/>
      <c r="D77" s="223"/>
      <c r="E77" s="223"/>
    </row>
    <row r="78" spans="1:5" ht="15.75">
      <c r="A78" s="224" t="s">
        <v>139</v>
      </c>
      <c r="B78" s="631" t="s">
        <v>613</v>
      </c>
      <c r="C78" s="631"/>
      <c r="D78" s="631"/>
      <c r="E78" s="631"/>
    </row>
    <row r="79" spans="1:5" ht="14.25" thickBot="1">
      <c r="A79" s="223"/>
      <c r="B79" s="223"/>
      <c r="C79" s="223"/>
      <c r="D79" s="632" t="s">
        <v>571</v>
      </c>
      <c r="E79" s="632"/>
    </row>
    <row r="80" spans="1:5" ht="13.5" thickBot="1">
      <c r="A80" s="225" t="s">
        <v>132</v>
      </c>
      <c r="B80" s="226" t="s">
        <v>578</v>
      </c>
      <c r="C80" s="226" t="s">
        <v>579</v>
      </c>
      <c r="D80" s="226" t="s">
        <v>580</v>
      </c>
      <c r="E80" s="227" t="s">
        <v>52</v>
      </c>
    </row>
    <row r="81" spans="1:5" ht="12.75">
      <c r="A81" s="228" t="s">
        <v>133</v>
      </c>
      <c r="B81" s="91"/>
      <c r="C81" s="91"/>
      <c r="D81" s="91"/>
      <c r="E81" s="229">
        <v>0</v>
      </c>
    </row>
    <row r="82" spans="1:5" ht="12.75">
      <c r="A82" s="230" t="s">
        <v>146</v>
      </c>
      <c r="B82" s="92"/>
      <c r="C82" s="92"/>
      <c r="D82" s="92"/>
      <c r="E82" s="231">
        <v>0</v>
      </c>
    </row>
    <row r="83" spans="1:5" ht="12.75">
      <c r="A83" s="232" t="s">
        <v>134</v>
      </c>
      <c r="B83" s="93">
        <v>177080709</v>
      </c>
      <c r="C83" s="93"/>
      <c r="D83" s="93"/>
      <c r="E83" s="233">
        <v>0</v>
      </c>
    </row>
    <row r="84" spans="1:5" ht="12.75">
      <c r="A84" s="232" t="s">
        <v>148</v>
      </c>
      <c r="B84" s="93"/>
      <c r="C84" s="93"/>
      <c r="D84" s="93"/>
      <c r="E84" s="233">
        <v>0</v>
      </c>
    </row>
    <row r="85" spans="1:5" ht="12.75">
      <c r="A85" s="232" t="s">
        <v>135</v>
      </c>
      <c r="B85" s="93"/>
      <c r="C85" s="93"/>
      <c r="D85" s="93"/>
      <c r="E85" s="233">
        <v>0</v>
      </c>
    </row>
    <row r="86" spans="1:5" ht="12.75">
      <c r="A86" s="232" t="s">
        <v>136</v>
      </c>
      <c r="B86" s="93"/>
      <c r="C86" s="93"/>
      <c r="D86" s="93"/>
      <c r="E86" s="233">
        <v>0</v>
      </c>
    </row>
    <row r="87" spans="1:5" ht="13.5" thickBot="1">
      <c r="A87" s="94"/>
      <c r="B87" s="95"/>
      <c r="C87" s="95"/>
      <c r="D87" s="95"/>
      <c r="E87" s="233">
        <v>0</v>
      </c>
    </row>
    <row r="88" spans="1:5" ht="13.5" thickBot="1">
      <c r="A88" s="234" t="s">
        <v>138</v>
      </c>
      <c r="B88" s="235">
        <v>177080709</v>
      </c>
      <c r="C88" s="235">
        <v>0</v>
      </c>
      <c r="D88" s="235">
        <v>0</v>
      </c>
      <c r="E88" s="236">
        <v>0</v>
      </c>
    </row>
    <row r="89" spans="1:5" ht="13.5" thickBot="1">
      <c r="A89" s="52"/>
      <c r="B89" s="52"/>
      <c r="C89" s="52"/>
      <c r="D89" s="52"/>
      <c r="E89" s="52"/>
    </row>
    <row r="90" spans="1:5" ht="13.5" thickBot="1">
      <c r="A90" s="225" t="s">
        <v>137</v>
      </c>
      <c r="B90" s="226" t="s">
        <v>578</v>
      </c>
      <c r="C90" s="226" t="s">
        <v>579</v>
      </c>
      <c r="D90" s="226" t="s">
        <v>580</v>
      </c>
      <c r="E90" s="227" t="s">
        <v>52</v>
      </c>
    </row>
    <row r="91" spans="1:5" ht="12.75">
      <c r="A91" s="228" t="s">
        <v>142</v>
      </c>
      <c r="B91" s="91"/>
      <c r="C91" s="91"/>
      <c r="D91" s="91"/>
      <c r="E91" s="229">
        <v>0</v>
      </c>
    </row>
    <row r="92" spans="1:5" ht="12.75">
      <c r="A92" s="237" t="s">
        <v>143</v>
      </c>
      <c r="B92" s="93">
        <v>177080709</v>
      </c>
      <c r="C92" s="93"/>
      <c r="D92" s="93"/>
      <c r="E92" s="233">
        <v>0</v>
      </c>
    </row>
    <row r="93" spans="1:5" ht="12.75">
      <c r="A93" s="232" t="s">
        <v>144</v>
      </c>
      <c r="B93" s="93"/>
      <c r="C93" s="93"/>
      <c r="D93" s="93"/>
      <c r="E93" s="233">
        <v>0</v>
      </c>
    </row>
    <row r="94" spans="1:5" ht="12.75">
      <c r="A94" s="232" t="s">
        <v>145</v>
      </c>
      <c r="B94" s="93"/>
      <c r="C94" s="93"/>
      <c r="D94" s="93"/>
      <c r="E94" s="233">
        <v>0</v>
      </c>
    </row>
    <row r="95" spans="1:5" ht="12.75">
      <c r="A95" s="96"/>
      <c r="B95" s="93"/>
      <c r="C95" s="93"/>
      <c r="D95" s="93"/>
      <c r="E95" s="233">
        <v>0</v>
      </c>
    </row>
    <row r="96" spans="1:5" ht="12.75">
      <c r="A96" s="96"/>
      <c r="B96" s="93"/>
      <c r="C96" s="93"/>
      <c r="D96" s="93"/>
      <c r="E96" s="233">
        <v>0</v>
      </c>
    </row>
    <row r="97" spans="1:5" ht="13.5" thickBot="1">
      <c r="A97" s="94"/>
      <c r="B97" s="95"/>
      <c r="C97" s="95"/>
      <c r="D97" s="95"/>
      <c r="E97" s="233">
        <v>0</v>
      </c>
    </row>
    <row r="98" spans="1:5" ht="13.5" thickBot="1">
      <c r="A98" s="234" t="s">
        <v>54</v>
      </c>
      <c r="B98" s="235">
        <v>177080709</v>
      </c>
      <c r="C98" s="235">
        <v>0</v>
      </c>
      <c r="D98" s="235">
        <v>0</v>
      </c>
      <c r="E98" s="236">
        <v>0</v>
      </c>
    </row>
    <row r="99" spans="1:5" ht="12.75">
      <c r="A99" s="223"/>
      <c r="B99" s="223"/>
      <c r="C99" s="223"/>
      <c r="D99" s="223"/>
      <c r="E99" s="223"/>
    </row>
    <row r="100" spans="1:5" ht="15.75">
      <c r="A100" s="633" t="s">
        <v>581</v>
      </c>
      <c r="B100" s="633"/>
      <c r="C100" s="633"/>
      <c r="D100" s="633"/>
      <c r="E100" s="633"/>
    </row>
    <row r="101" spans="1:5" ht="13.5" thickBot="1">
      <c r="A101" s="223"/>
      <c r="B101" s="223"/>
      <c r="C101" s="223"/>
      <c r="D101" s="223"/>
      <c r="E101" s="223"/>
    </row>
    <row r="102" spans="1:5" ht="13.5" thickBot="1">
      <c r="A102" s="634" t="s">
        <v>140</v>
      </c>
      <c r="B102" s="635"/>
      <c r="C102" s="636"/>
      <c r="D102" s="637" t="s">
        <v>572</v>
      </c>
      <c r="E102" s="638"/>
    </row>
    <row r="103" spans="1:5" ht="12.75">
      <c r="A103" s="621"/>
      <c r="B103" s="622"/>
      <c r="C103" s="623"/>
      <c r="D103" s="624"/>
      <c r="E103" s="625"/>
    </row>
    <row r="104" spans="1:5" ht="13.5" thickBot="1">
      <c r="A104" s="626"/>
      <c r="B104" s="627"/>
      <c r="C104" s="628"/>
      <c r="D104" s="629"/>
      <c r="E104" s="630"/>
    </row>
    <row r="105" spans="1:5" ht="13.5" thickBot="1">
      <c r="A105" s="616" t="s">
        <v>54</v>
      </c>
      <c r="B105" s="617"/>
      <c r="C105" s="618"/>
      <c r="D105" s="619">
        <v>0</v>
      </c>
      <c r="E105" s="620"/>
    </row>
    <row r="108" spans="1:5" ht="15.75">
      <c r="A108" s="224" t="s">
        <v>139</v>
      </c>
      <c r="B108" s="631" t="s">
        <v>614</v>
      </c>
      <c r="C108" s="631"/>
      <c r="D108" s="631"/>
      <c r="E108" s="631"/>
    </row>
    <row r="109" spans="1:5" ht="14.25" thickBot="1">
      <c r="A109" s="223"/>
      <c r="B109" s="223"/>
      <c r="C109" s="223"/>
      <c r="D109" s="632" t="s">
        <v>571</v>
      </c>
      <c r="E109" s="632"/>
    </row>
    <row r="110" spans="1:5" ht="13.5" thickBot="1">
      <c r="A110" s="225" t="s">
        <v>132</v>
      </c>
      <c r="B110" s="226" t="s">
        <v>578</v>
      </c>
      <c r="C110" s="226" t="s">
        <v>579</v>
      </c>
      <c r="D110" s="226" t="s">
        <v>580</v>
      </c>
      <c r="E110" s="227" t="s">
        <v>52</v>
      </c>
    </row>
    <row r="111" spans="1:5" ht="12.75">
      <c r="A111" s="228" t="s">
        <v>133</v>
      </c>
      <c r="B111" s="91"/>
      <c r="C111" s="91"/>
      <c r="D111" s="91"/>
      <c r="E111" s="229">
        <v>0</v>
      </c>
    </row>
    <row r="112" spans="1:5" ht="12.75">
      <c r="A112" s="230" t="s">
        <v>146</v>
      </c>
      <c r="B112" s="92"/>
      <c r="C112" s="92"/>
      <c r="D112" s="92"/>
      <c r="E112" s="231">
        <v>0</v>
      </c>
    </row>
    <row r="113" spans="1:5" ht="12.75">
      <c r="A113" s="232" t="s">
        <v>134</v>
      </c>
      <c r="B113" s="93">
        <v>188946740</v>
      </c>
      <c r="C113" s="93"/>
      <c r="D113" s="93"/>
      <c r="E113" s="233">
        <v>0</v>
      </c>
    </row>
    <row r="114" spans="1:5" ht="12.75">
      <c r="A114" s="232" t="s">
        <v>148</v>
      </c>
      <c r="B114" s="93"/>
      <c r="C114" s="93"/>
      <c r="D114" s="93"/>
      <c r="E114" s="233">
        <v>0</v>
      </c>
    </row>
    <row r="115" spans="1:5" ht="12.75">
      <c r="A115" s="232" t="s">
        <v>135</v>
      </c>
      <c r="B115" s="93"/>
      <c r="C115" s="93"/>
      <c r="D115" s="93"/>
      <c r="E115" s="233">
        <v>0</v>
      </c>
    </row>
    <row r="116" spans="1:5" ht="12.75">
      <c r="A116" s="232" t="s">
        <v>136</v>
      </c>
      <c r="B116" s="93"/>
      <c r="C116" s="93"/>
      <c r="D116" s="93"/>
      <c r="E116" s="233">
        <v>0</v>
      </c>
    </row>
    <row r="117" spans="1:5" ht="13.5" thickBot="1">
      <c r="A117" s="94"/>
      <c r="B117" s="95"/>
      <c r="C117" s="95"/>
      <c r="D117" s="95"/>
      <c r="E117" s="233">
        <v>0</v>
      </c>
    </row>
    <row r="118" spans="1:5" ht="13.5" thickBot="1">
      <c r="A118" s="234" t="s">
        <v>138</v>
      </c>
      <c r="B118" s="235">
        <v>188946740</v>
      </c>
      <c r="C118" s="235">
        <v>0</v>
      </c>
      <c r="D118" s="235">
        <v>0</v>
      </c>
      <c r="E118" s="236">
        <v>0</v>
      </c>
    </row>
    <row r="119" spans="1:5" ht="13.5" thickBot="1">
      <c r="A119" s="52"/>
      <c r="B119" s="52"/>
      <c r="C119" s="52"/>
      <c r="D119" s="52"/>
      <c r="E119" s="52"/>
    </row>
    <row r="120" spans="1:5" ht="13.5" thickBot="1">
      <c r="A120" s="225" t="s">
        <v>137</v>
      </c>
      <c r="B120" s="226" t="s">
        <v>578</v>
      </c>
      <c r="C120" s="226" t="s">
        <v>579</v>
      </c>
      <c r="D120" s="226" t="s">
        <v>580</v>
      </c>
      <c r="E120" s="227" t="s">
        <v>52</v>
      </c>
    </row>
    <row r="121" spans="1:5" ht="12.75">
      <c r="A121" s="228" t="s">
        <v>142</v>
      </c>
      <c r="B121" s="91"/>
      <c r="C121" s="91"/>
      <c r="D121" s="91"/>
      <c r="E121" s="229">
        <v>0</v>
      </c>
    </row>
    <row r="122" spans="1:5" ht="12.75">
      <c r="A122" s="237" t="s">
        <v>143</v>
      </c>
      <c r="B122" s="93">
        <v>188946740</v>
      </c>
      <c r="C122" s="93"/>
      <c r="D122" s="93"/>
      <c r="E122" s="233">
        <v>0</v>
      </c>
    </row>
    <row r="123" spans="1:5" ht="12.75">
      <c r="A123" s="232" t="s">
        <v>144</v>
      </c>
      <c r="B123" s="93"/>
      <c r="C123" s="93"/>
      <c r="D123" s="93"/>
      <c r="E123" s="233">
        <v>0</v>
      </c>
    </row>
    <row r="124" spans="1:5" ht="12.75">
      <c r="A124" s="232" t="s">
        <v>145</v>
      </c>
      <c r="B124" s="93"/>
      <c r="C124" s="93"/>
      <c r="D124" s="93"/>
      <c r="E124" s="233">
        <v>0</v>
      </c>
    </row>
    <row r="125" spans="1:5" ht="12.75">
      <c r="A125" s="96"/>
      <c r="B125" s="93"/>
      <c r="C125" s="93"/>
      <c r="D125" s="93"/>
      <c r="E125" s="233">
        <v>0</v>
      </c>
    </row>
    <row r="126" spans="1:5" ht="12.75">
      <c r="A126" s="96"/>
      <c r="B126" s="93"/>
      <c r="C126" s="93"/>
      <c r="D126" s="93"/>
      <c r="E126" s="233">
        <v>0</v>
      </c>
    </row>
    <row r="127" spans="1:5" ht="13.5" thickBot="1">
      <c r="A127" s="94"/>
      <c r="B127" s="95"/>
      <c r="C127" s="95"/>
      <c r="D127" s="95"/>
      <c r="E127" s="233">
        <v>0</v>
      </c>
    </row>
    <row r="128" spans="1:5" ht="13.5" thickBot="1">
      <c r="A128" s="234" t="s">
        <v>54</v>
      </c>
      <c r="B128" s="235">
        <v>188946740</v>
      </c>
      <c r="C128" s="235">
        <v>0</v>
      </c>
      <c r="D128" s="235">
        <v>0</v>
      </c>
      <c r="E128" s="236">
        <v>0</v>
      </c>
    </row>
    <row r="129" spans="1:5" ht="12.75">
      <c r="A129" s="223"/>
      <c r="B129" s="223"/>
      <c r="C129" s="223"/>
      <c r="D129" s="223"/>
      <c r="E129" s="223"/>
    </row>
    <row r="130" spans="1:5" ht="12.75">
      <c r="A130" s="223"/>
      <c r="B130" s="223"/>
      <c r="C130" s="223"/>
      <c r="D130" s="223"/>
      <c r="E130" s="223"/>
    </row>
    <row r="131" spans="1:5" ht="15.75">
      <c r="A131" s="224" t="s">
        <v>139</v>
      </c>
      <c r="B131" s="631" t="s">
        <v>615</v>
      </c>
      <c r="C131" s="631"/>
      <c r="D131" s="631"/>
      <c r="E131" s="631"/>
    </row>
    <row r="132" spans="1:5" ht="14.25" thickBot="1">
      <c r="A132" s="223"/>
      <c r="B132" s="223"/>
      <c r="C132" s="223"/>
      <c r="D132" s="632" t="s">
        <v>571</v>
      </c>
      <c r="E132" s="632"/>
    </row>
    <row r="133" spans="1:5" ht="13.5" thickBot="1">
      <c r="A133" s="225" t="s">
        <v>132</v>
      </c>
      <c r="B133" s="226" t="s">
        <v>578</v>
      </c>
      <c r="C133" s="226" t="s">
        <v>579</v>
      </c>
      <c r="D133" s="226" t="s">
        <v>580</v>
      </c>
      <c r="E133" s="227" t="s">
        <v>52</v>
      </c>
    </row>
    <row r="134" spans="1:5" ht="12.75">
      <c r="A134" s="228" t="s">
        <v>133</v>
      </c>
      <c r="B134" s="91"/>
      <c r="C134" s="91"/>
      <c r="D134" s="91"/>
      <c r="E134" s="229">
        <v>0</v>
      </c>
    </row>
    <row r="135" spans="1:5" ht="12.75">
      <c r="A135" s="230" t="s">
        <v>146</v>
      </c>
      <c r="B135" s="92"/>
      <c r="C135" s="92"/>
      <c r="D135" s="92"/>
      <c r="E135" s="231">
        <v>0</v>
      </c>
    </row>
    <row r="136" spans="1:5" ht="12.75">
      <c r="A136" s="232" t="s">
        <v>134</v>
      </c>
      <c r="B136" s="93">
        <v>50422111</v>
      </c>
      <c r="C136" s="93"/>
      <c r="D136" s="93"/>
      <c r="E136" s="233">
        <v>0</v>
      </c>
    </row>
    <row r="137" spans="1:5" ht="12.75">
      <c r="A137" s="232" t="s">
        <v>148</v>
      </c>
      <c r="B137" s="93"/>
      <c r="C137" s="93"/>
      <c r="D137" s="93"/>
      <c r="E137" s="233">
        <v>0</v>
      </c>
    </row>
    <row r="138" spans="1:5" ht="12.75">
      <c r="A138" s="232" t="s">
        <v>135</v>
      </c>
      <c r="B138" s="93"/>
      <c r="C138" s="93"/>
      <c r="D138" s="93"/>
      <c r="E138" s="233">
        <v>0</v>
      </c>
    </row>
    <row r="139" spans="1:5" ht="12.75">
      <c r="A139" s="232" t="s">
        <v>136</v>
      </c>
      <c r="B139" s="93"/>
      <c r="C139" s="93"/>
      <c r="D139" s="93"/>
      <c r="E139" s="233">
        <v>0</v>
      </c>
    </row>
    <row r="140" spans="1:5" ht="13.5" thickBot="1">
      <c r="A140" s="94"/>
      <c r="B140" s="95"/>
      <c r="C140" s="95"/>
      <c r="D140" s="95"/>
      <c r="E140" s="233">
        <v>0</v>
      </c>
    </row>
    <row r="141" spans="1:5" ht="13.5" thickBot="1">
      <c r="A141" s="234" t="s">
        <v>138</v>
      </c>
      <c r="B141" s="235">
        <v>50422111</v>
      </c>
      <c r="C141" s="235">
        <v>0</v>
      </c>
      <c r="D141" s="235">
        <v>0</v>
      </c>
      <c r="E141" s="236">
        <v>0</v>
      </c>
    </row>
    <row r="142" spans="1:5" ht="13.5" thickBot="1">
      <c r="A142" s="52"/>
      <c r="B142" s="52"/>
      <c r="C142" s="52"/>
      <c r="D142" s="52"/>
      <c r="E142" s="52"/>
    </row>
    <row r="143" spans="1:5" ht="13.5" thickBot="1">
      <c r="A143" s="225" t="s">
        <v>137</v>
      </c>
      <c r="B143" s="226" t="s">
        <v>578</v>
      </c>
      <c r="C143" s="226" t="s">
        <v>579</v>
      </c>
      <c r="D143" s="226" t="s">
        <v>580</v>
      </c>
      <c r="E143" s="227" t="s">
        <v>52</v>
      </c>
    </row>
    <row r="144" spans="1:5" ht="12.75">
      <c r="A144" s="228" t="s">
        <v>142</v>
      </c>
      <c r="B144" s="91"/>
      <c r="C144" s="91"/>
      <c r="D144" s="91"/>
      <c r="E144" s="229">
        <v>0</v>
      </c>
    </row>
    <row r="145" spans="1:5" ht="12.75">
      <c r="A145" s="237" t="s">
        <v>143</v>
      </c>
      <c r="B145" s="93">
        <v>50422111</v>
      </c>
      <c r="C145" s="93"/>
      <c r="D145" s="93"/>
      <c r="E145" s="233">
        <v>0</v>
      </c>
    </row>
    <row r="146" spans="1:5" ht="12.75">
      <c r="A146" s="232" t="s">
        <v>144</v>
      </c>
      <c r="B146" s="93"/>
      <c r="C146" s="93"/>
      <c r="D146" s="93"/>
      <c r="E146" s="233">
        <v>0</v>
      </c>
    </row>
    <row r="147" spans="1:5" ht="12.75">
      <c r="A147" s="232" t="s">
        <v>145</v>
      </c>
      <c r="B147" s="93"/>
      <c r="C147" s="93"/>
      <c r="D147" s="93"/>
      <c r="E147" s="233">
        <v>0</v>
      </c>
    </row>
    <row r="148" spans="1:5" ht="12.75">
      <c r="A148" s="96"/>
      <c r="B148" s="93"/>
      <c r="C148" s="93"/>
      <c r="D148" s="93"/>
      <c r="E148" s="233">
        <v>0</v>
      </c>
    </row>
    <row r="149" spans="1:5" ht="12.75">
      <c r="A149" s="96"/>
      <c r="B149" s="93"/>
      <c r="C149" s="93"/>
      <c r="D149" s="93"/>
      <c r="E149" s="233">
        <v>0</v>
      </c>
    </row>
    <row r="150" spans="1:5" ht="13.5" thickBot="1">
      <c r="A150" s="94"/>
      <c r="B150" s="95"/>
      <c r="C150" s="95"/>
      <c r="D150" s="95"/>
      <c r="E150" s="233">
        <v>0</v>
      </c>
    </row>
    <row r="151" spans="1:5" ht="13.5" thickBot="1">
      <c r="A151" s="234" t="s">
        <v>54</v>
      </c>
      <c r="B151" s="235">
        <v>50422111</v>
      </c>
      <c r="C151" s="235">
        <v>0</v>
      </c>
      <c r="D151" s="235">
        <v>0</v>
      </c>
      <c r="E151" s="236">
        <v>0</v>
      </c>
    </row>
    <row r="152" spans="1:5" ht="12.75">
      <c r="A152" s="223"/>
      <c r="B152" s="223"/>
      <c r="C152" s="223"/>
      <c r="D152" s="223"/>
      <c r="E152" s="223"/>
    </row>
    <row r="153" spans="1:5" ht="15.75">
      <c r="A153" s="633" t="s">
        <v>581</v>
      </c>
      <c r="B153" s="633"/>
      <c r="C153" s="633"/>
      <c r="D153" s="633"/>
      <c r="E153" s="633"/>
    </row>
    <row r="154" spans="1:5" ht="13.5" thickBot="1">
      <c r="A154" s="223"/>
      <c r="B154" s="223"/>
      <c r="C154" s="223"/>
      <c r="D154" s="223"/>
      <c r="E154" s="223"/>
    </row>
    <row r="155" spans="1:5" ht="13.5" thickBot="1">
      <c r="A155" s="634" t="s">
        <v>140</v>
      </c>
      <c r="B155" s="635"/>
      <c r="C155" s="636"/>
      <c r="D155" s="637" t="s">
        <v>572</v>
      </c>
      <c r="E155" s="638"/>
    </row>
    <row r="156" spans="1:5" ht="12.75">
      <c r="A156" s="621"/>
      <c r="B156" s="622"/>
      <c r="C156" s="623"/>
      <c r="D156" s="624"/>
      <c r="E156" s="625"/>
    </row>
    <row r="157" spans="1:5" ht="13.5" thickBot="1">
      <c r="A157" s="626"/>
      <c r="B157" s="627"/>
      <c r="C157" s="628"/>
      <c r="D157" s="629"/>
      <c r="E157" s="630"/>
    </row>
    <row r="158" spans="1:5" ht="13.5" thickBot="1">
      <c r="A158" s="616" t="s">
        <v>54</v>
      </c>
      <c r="B158" s="617"/>
      <c r="C158" s="618"/>
      <c r="D158" s="619">
        <v>0</v>
      </c>
      <c r="E158" s="620"/>
    </row>
    <row r="161" spans="1:5" ht="15.75">
      <c r="A161" s="224" t="s">
        <v>139</v>
      </c>
      <c r="B161" s="631" t="s">
        <v>616</v>
      </c>
      <c r="C161" s="631"/>
      <c r="D161" s="631"/>
      <c r="E161" s="631"/>
    </row>
    <row r="162" spans="1:5" ht="14.25" thickBot="1">
      <c r="A162" s="223"/>
      <c r="B162" s="223"/>
      <c r="C162" s="223"/>
      <c r="D162" s="632" t="s">
        <v>571</v>
      </c>
      <c r="E162" s="632"/>
    </row>
    <row r="163" spans="1:5" ht="13.5" thickBot="1">
      <c r="A163" s="225" t="s">
        <v>132</v>
      </c>
      <c r="B163" s="226" t="s">
        <v>578</v>
      </c>
      <c r="C163" s="226" t="s">
        <v>579</v>
      </c>
      <c r="D163" s="226" t="s">
        <v>580</v>
      </c>
      <c r="E163" s="227" t="s">
        <v>52</v>
      </c>
    </row>
    <row r="164" spans="1:5" ht="12.75">
      <c r="A164" s="228" t="s">
        <v>133</v>
      </c>
      <c r="B164" s="91">
        <v>5555543</v>
      </c>
      <c r="C164" s="91"/>
      <c r="D164" s="91"/>
      <c r="E164" s="229">
        <v>0</v>
      </c>
    </row>
    <row r="165" spans="1:5" ht="12.75">
      <c r="A165" s="230" t="s">
        <v>146</v>
      </c>
      <c r="B165" s="92"/>
      <c r="C165" s="92"/>
      <c r="D165" s="92"/>
      <c r="E165" s="231">
        <v>0</v>
      </c>
    </row>
    <row r="166" spans="1:5" ht="12.75">
      <c r="A166" s="232" t="s">
        <v>134</v>
      </c>
      <c r="B166" s="93">
        <v>73696095</v>
      </c>
      <c r="C166" s="93">
        <v>31859220</v>
      </c>
      <c r="D166" s="93"/>
      <c r="E166" s="233">
        <v>0</v>
      </c>
    </row>
    <row r="167" spans="1:5" ht="12.75">
      <c r="A167" s="232" t="s">
        <v>148</v>
      </c>
      <c r="B167" s="93"/>
      <c r="C167" s="93"/>
      <c r="D167" s="93"/>
      <c r="E167" s="233">
        <v>0</v>
      </c>
    </row>
    <row r="168" spans="1:5" ht="12.75">
      <c r="A168" s="232" t="s">
        <v>135</v>
      </c>
      <c r="B168" s="93"/>
      <c r="C168" s="93"/>
      <c r="D168" s="93"/>
      <c r="E168" s="233">
        <v>0</v>
      </c>
    </row>
    <row r="169" spans="1:5" ht="12.75">
      <c r="A169" s="232" t="s">
        <v>136</v>
      </c>
      <c r="B169" s="93"/>
      <c r="C169" s="93"/>
      <c r="D169" s="93"/>
      <c r="E169" s="233">
        <v>0</v>
      </c>
    </row>
    <row r="170" spans="1:5" ht="13.5" thickBot="1">
      <c r="A170" s="94"/>
      <c r="B170" s="95"/>
      <c r="C170" s="95"/>
      <c r="D170" s="95"/>
      <c r="E170" s="233">
        <v>0</v>
      </c>
    </row>
    <row r="171" spans="1:5" ht="13.5" thickBot="1">
      <c r="A171" s="234" t="s">
        <v>138</v>
      </c>
      <c r="B171" s="235">
        <v>79251638</v>
      </c>
      <c r="C171" s="235">
        <v>31859220</v>
      </c>
      <c r="D171" s="235">
        <v>0</v>
      </c>
      <c r="E171" s="236">
        <v>0</v>
      </c>
    </row>
    <row r="172" spans="1:5" ht="13.5" thickBot="1">
      <c r="A172" s="52"/>
      <c r="B172" s="52"/>
      <c r="C172" s="52"/>
      <c r="D172" s="52"/>
      <c r="E172" s="52"/>
    </row>
    <row r="173" spans="1:5" ht="13.5" thickBot="1">
      <c r="A173" s="225" t="s">
        <v>137</v>
      </c>
      <c r="B173" s="226" t="s">
        <v>578</v>
      </c>
      <c r="C173" s="226" t="s">
        <v>579</v>
      </c>
      <c r="D173" s="226" t="s">
        <v>580</v>
      </c>
      <c r="E173" s="227" t="s">
        <v>52</v>
      </c>
    </row>
    <row r="174" spans="1:5" ht="12.75">
      <c r="A174" s="228" t="s">
        <v>142</v>
      </c>
      <c r="B174" s="91"/>
      <c r="C174" s="91"/>
      <c r="D174" s="91"/>
      <c r="E174" s="229">
        <v>0</v>
      </c>
    </row>
    <row r="175" spans="1:5" ht="12.75">
      <c r="A175" s="237" t="s">
        <v>143</v>
      </c>
      <c r="B175" s="93">
        <v>79251638</v>
      </c>
      <c r="C175" s="93">
        <v>31859220</v>
      </c>
      <c r="D175" s="93"/>
      <c r="E175" s="233">
        <v>0</v>
      </c>
    </row>
    <row r="176" spans="1:5" ht="12.75">
      <c r="A176" s="232" t="s">
        <v>144</v>
      </c>
      <c r="B176" s="93"/>
      <c r="C176" s="93"/>
      <c r="D176" s="93"/>
      <c r="E176" s="233">
        <v>0</v>
      </c>
    </row>
    <row r="177" spans="1:5" ht="12.75">
      <c r="A177" s="232" t="s">
        <v>145</v>
      </c>
      <c r="B177" s="93"/>
      <c r="C177" s="93"/>
      <c r="D177" s="93"/>
      <c r="E177" s="233">
        <v>0</v>
      </c>
    </row>
    <row r="178" spans="1:5" ht="12.75">
      <c r="A178" s="96"/>
      <c r="B178" s="93"/>
      <c r="C178" s="93"/>
      <c r="D178" s="93"/>
      <c r="E178" s="233">
        <v>0</v>
      </c>
    </row>
    <row r="179" spans="1:5" ht="12.75">
      <c r="A179" s="96"/>
      <c r="B179" s="93"/>
      <c r="C179" s="93"/>
      <c r="D179" s="93"/>
      <c r="E179" s="233">
        <v>0</v>
      </c>
    </row>
    <row r="180" spans="1:5" ht="13.5" thickBot="1">
      <c r="A180" s="94"/>
      <c r="B180" s="95"/>
      <c r="C180" s="95"/>
      <c r="D180" s="95"/>
      <c r="E180" s="233">
        <v>0</v>
      </c>
    </row>
    <row r="181" spans="1:5" ht="13.5" thickBot="1">
      <c r="A181" s="234" t="s">
        <v>54</v>
      </c>
      <c r="B181" s="235">
        <v>79251638</v>
      </c>
      <c r="C181" s="235">
        <v>31859220</v>
      </c>
      <c r="D181" s="235">
        <v>0</v>
      </c>
      <c r="E181" s="236">
        <v>0</v>
      </c>
    </row>
    <row r="182" spans="1:5" ht="12.75">
      <c r="A182" s="223"/>
      <c r="B182" s="223"/>
      <c r="C182" s="223"/>
      <c r="D182" s="223"/>
      <c r="E182" s="223"/>
    </row>
    <row r="183" spans="1:5" ht="12.75">
      <c r="A183" s="223"/>
      <c r="B183" s="223"/>
      <c r="C183" s="223"/>
      <c r="D183" s="223"/>
      <c r="E183" s="223"/>
    </row>
    <row r="184" spans="1:5" ht="15.75">
      <c r="A184" s="224" t="s">
        <v>139</v>
      </c>
      <c r="B184" s="631"/>
      <c r="C184" s="631"/>
      <c r="D184" s="631"/>
      <c r="E184" s="631"/>
    </row>
    <row r="185" spans="1:5" ht="14.25" thickBot="1">
      <c r="A185" s="223"/>
      <c r="B185" s="223"/>
      <c r="C185" s="223"/>
      <c r="D185" s="632" t="s">
        <v>571</v>
      </c>
      <c r="E185" s="632"/>
    </row>
    <row r="186" spans="1:5" ht="13.5" thickBot="1">
      <c r="A186" s="225" t="s">
        <v>132</v>
      </c>
      <c r="B186" s="226" t="s">
        <v>578</v>
      </c>
      <c r="C186" s="226" t="s">
        <v>579</v>
      </c>
      <c r="D186" s="226" t="s">
        <v>580</v>
      </c>
      <c r="E186" s="227" t="s">
        <v>52</v>
      </c>
    </row>
    <row r="187" spans="1:5" ht="12.75">
      <c r="A187" s="228" t="s">
        <v>133</v>
      </c>
      <c r="B187" s="91"/>
      <c r="C187" s="91"/>
      <c r="D187" s="91"/>
      <c r="E187" s="229">
        <v>0</v>
      </c>
    </row>
    <row r="188" spans="1:5" ht="12.75">
      <c r="A188" s="230" t="s">
        <v>146</v>
      </c>
      <c r="B188" s="92"/>
      <c r="C188" s="92"/>
      <c r="D188" s="92"/>
      <c r="E188" s="231">
        <v>0</v>
      </c>
    </row>
    <row r="189" spans="1:5" ht="12.75">
      <c r="A189" s="232" t="s">
        <v>134</v>
      </c>
      <c r="B189" s="93"/>
      <c r="C189" s="93"/>
      <c r="D189" s="93"/>
      <c r="E189" s="233">
        <v>0</v>
      </c>
    </row>
    <row r="190" spans="1:5" ht="12.75">
      <c r="A190" s="232" t="s">
        <v>148</v>
      </c>
      <c r="B190" s="93"/>
      <c r="C190" s="93"/>
      <c r="D190" s="93"/>
      <c r="E190" s="233">
        <v>0</v>
      </c>
    </row>
    <row r="191" spans="1:5" ht="12.75">
      <c r="A191" s="232" t="s">
        <v>135</v>
      </c>
      <c r="B191" s="93"/>
      <c r="C191" s="93"/>
      <c r="D191" s="93"/>
      <c r="E191" s="233">
        <v>0</v>
      </c>
    </row>
    <row r="192" spans="1:5" ht="12.75">
      <c r="A192" s="232" t="s">
        <v>136</v>
      </c>
      <c r="B192" s="93"/>
      <c r="C192" s="93"/>
      <c r="D192" s="93"/>
      <c r="E192" s="233">
        <v>0</v>
      </c>
    </row>
    <row r="193" spans="1:5" ht="13.5" thickBot="1">
      <c r="A193" s="94"/>
      <c r="B193" s="95"/>
      <c r="C193" s="95"/>
      <c r="D193" s="95"/>
      <c r="E193" s="233">
        <v>0</v>
      </c>
    </row>
    <row r="194" spans="1:5" ht="13.5" thickBot="1">
      <c r="A194" s="234" t="s">
        <v>138</v>
      </c>
      <c r="B194" s="235">
        <v>0</v>
      </c>
      <c r="C194" s="235">
        <v>0</v>
      </c>
      <c r="D194" s="235">
        <v>0</v>
      </c>
      <c r="E194" s="236">
        <v>0</v>
      </c>
    </row>
    <row r="195" spans="1:5" ht="13.5" thickBot="1">
      <c r="A195" s="52"/>
      <c r="B195" s="52"/>
      <c r="C195" s="52"/>
      <c r="D195" s="52"/>
      <c r="E195" s="52"/>
    </row>
    <row r="196" spans="1:5" ht="13.5" thickBot="1">
      <c r="A196" s="225" t="s">
        <v>137</v>
      </c>
      <c r="B196" s="226" t="s">
        <v>578</v>
      </c>
      <c r="C196" s="226" t="s">
        <v>579</v>
      </c>
      <c r="D196" s="226" t="s">
        <v>580</v>
      </c>
      <c r="E196" s="227" t="s">
        <v>52</v>
      </c>
    </row>
    <row r="197" spans="1:5" ht="12.75">
      <c r="A197" s="228" t="s">
        <v>142</v>
      </c>
      <c r="B197" s="91"/>
      <c r="C197" s="91"/>
      <c r="D197" s="91"/>
      <c r="E197" s="229">
        <v>0</v>
      </c>
    </row>
    <row r="198" spans="1:5" ht="12.75">
      <c r="A198" s="237" t="s">
        <v>143</v>
      </c>
      <c r="B198" s="93"/>
      <c r="C198" s="93"/>
      <c r="D198" s="93"/>
      <c r="E198" s="233">
        <v>0</v>
      </c>
    </row>
    <row r="199" spans="1:5" ht="12.75">
      <c r="A199" s="232" t="s">
        <v>144</v>
      </c>
      <c r="B199" s="93"/>
      <c r="C199" s="93"/>
      <c r="D199" s="93"/>
      <c r="E199" s="233">
        <v>0</v>
      </c>
    </row>
    <row r="200" spans="1:5" ht="12.75">
      <c r="A200" s="232" t="s">
        <v>145</v>
      </c>
      <c r="B200" s="93"/>
      <c r="C200" s="93"/>
      <c r="D200" s="93"/>
      <c r="E200" s="233">
        <v>0</v>
      </c>
    </row>
    <row r="201" spans="1:5" ht="12.75">
      <c r="A201" s="96"/>
      <c r="B201" s="93"/>
      <c r="C201" s="93"/>
      <c r="D201" s="93"/>
      <c r="E201" s="233">
        <v>0</v>
      </c>
    </row>
    <row r="202" spans="1:5" ht="12.75">
      <c r="A202" s="96"/>
      <c r="B202" s="93"/>
      <c r="C202" s="93"/>
      <c r="D202" s="93"/>
      <c r="E202" s="233">
        <v>0</v>
      </c>
    </row>
    <row r="203" spans="1:5" ht="13.5" thickBot="1">
      <c r="A203" s="94"/>
      <c r="B203" s="95"/>
      <c r="C203" s="95"/>
      <c r="D203" s="95"/>
      <c r="E203" s="233">
        <v>0</v>
      </c>
    </row>
    <row r="204" spans="1:5" ht="13.5" thickBot="1">
      <c r="A204" s="234" t="s">
        <v>54</v>
      </c>
      <c r="B204" s="235">
        <v>0</v>
      </c>
      <c r="C204" s="235">
        <v>0</v>
      </c>
      <c r="D204" s="235">
        <v>0</v>
      </c>
      <c r="E204" s="236">
        <v>0</v>
      </c>
    </row>
    <row r="205" spans="1:5" ht="12.75">
      <c r="A205" s="223"/>
      <c r="B205" s="223"/>
      <c r="C205" s="223"/>
      <c r="D205" s="223"/>
      <c r="E205" s="223"/>
    </row>
    <row r="206" spans="1:5" ht="15.75">
      <c r="A206" s="633" t="s">
        <v>581</v>
      </c>
      <c r="B206" s="633"/>
      <c r="C206" s="633"/>
      <c r="D206" s="633"/>
      <c r="E206" s="633"/>
    </row>
    <row r="207" spans="1:5" ht="13.5" thickBot="1">
      <c r="A207" s="223"/>
      <c r="B207" s="223"/>
      <c r="C207" s="223"/>
      <c r="D207" s="223"/>
      <c r="E207" s="223"/>
    </row>
    <row r="208" spans="1:5" ht="13.5" thickBot="1">
      <c r="A208" s="634" t="s">
        <v>140</v>
      </c>
      <c r="B208" s="635"/>
      <c r="C208" s="636"/>
      <c r="D208" s="637" t="s">
        <v>572</v>
      </c>
      <c r="E208" s="638"/>
    </row>
    <row r="209" spans="1:5" ht="12.75">
      <c r="A209" s="621"/>
      <c r="B209" s="622"/>
      <c r="C209" s="623"/>
      <c r="D209" s="624"/>
      <c r="E209" s="625"/>
    </row>
    <row r="210" spans="1:5" ht="13.5" thickBot="1">
      <c r="A210" s="626"/>
      <c r="B210" s="627"/>
      <c r="C210" s="628"/>
      <c r="D210" s="629"/>
      <c r="E210" s="630"/>
    </row>
    <row r="211" spans="1:5" ht="13.5" thickBot="1">
      <c r="A211" s="616" t="s">
        <v>54</v>
      </c>
      <c r="B211" s="617"/>
      <c r="C211" s="618"/>
      <c r="D211" s="619">
        <v>0</v>
      </c>
      <c r="E211" s="620"/>
    </row>
  </sheetData>
  <sheetProtection/>
  <mergeCells count="52">
    <mergeCell ref="A47:E47"/>
    <mergeCell ref="D52:E52"/>
    <mergeCell ref="D49:E49"/>
    <mergeCell ref="A49:C49"/>
    <mergeCell ref="A50:C50"/>
    <mergeCell ref="A51:C51"/>
    <mergeCell ref="D50:E50"/>
    <mergeCell ref="D51:E51"/>
    <mergeCell ref="B2:E2"/>
    <mergeCell ref="B25:E25"/>
    <mergeCell ref="D3:E3"/>
    <mergeCell ref="D26:E26"/>
    <mergeCell ref="D103:E103"/>
    <mergeCell ref="A104:C104"/>
    <mergeCell ref="D104:E104"/>
    <mergeCell ref="A52:C52"/>
    <mergeCell ref="B161:E161"/>
    <mergeCell ref="D162:E162"/>
    <mergeCell ref="B184:E184"/>
    <mergeCell ref="D185:E185"/>
    <mergeCell ref="A206:E206"/>
    <mergeCell ref="A208:C208"/>
    <mergeCell ref="D208:E208"/>
    <mergeCell ref="A103:C103"/>
    <mergeCell ref="B108:E108"/>
    <mergeCell ref="D109:E109"/>
    <mergeCell ref="D132:E132"/>
    <mergeCell ref="A153:E153"/>
    <mergeCell ref="A155:C155"/>
    <mergeCell ref="D155:E155"/>
    <mergeCell ref="B131:E131"/>
    <mergeCell ref="D105:E105"/>
    <mergeCell ref="A105:C105"/>
    <mergeCell ref="B55:E55"/>
    <mergeCell ref="D56:E56"/>
    <mergeCell ref="B78:E78"/>
    <mergeCell ref="D79:E79"/>
    <mergeCell ref="A100:E100"/>
    <mergeCell ref="A102:C102"/>
    <mergeCell ref="D102:E102"/>
    <mergeCell ref="A158:C158"/>
    <mergeCell ref="D158:E158"/>
    <mergeCell ref="A156:C156"/>
    <mergeCell ref="D156:E156"/>
    <mergeCell ref="A157:C157"/>
    <mergeCell ref="D157:E157"/>
    <mergeCell ref="A211:C211"/>
    <mergeCell ref="D211:E211"/>
    <mergeCell ref="A209:C209"/>
    <mergeCell ref="D209:E209"/>
    <mergeCell ref="A210:C210"/>
    <mergeCell ref="D210:E210"/>
  </mergeCells>
  <conditionalFormatting sqref="E5:E12 B12:D12 B22:E22 E15:E21 E28:E35 B35:D35 E38:E45 B45:D45 D52:E52">
    <cfRule type="cellIs" priority="4" dxfId="0" operator="equal" stopIfTrue="1">
      <formula>0</formula>
    </cfRule>
  </conditionalFormatting>
  <conditionalFormatting sqref="E164:E171 B171:D171 B181:E181 E174:E180 E187:E194 B194:D194 E197:E204 B204:D204 D211:E211">
    <cfRule type="cellIs" priority="1" dxfId="0" operator="equal" stopIfTrue="1">
      <formula>0</formula>
    </cfRule>
  </conditionalFormatting>
  <conditionalFormatting sqref="E58:E65 B65:D65 B75:E75 E68:E74 E81:E88 B88:D88 E91:E98 B98:D98 D105:E105">
    <cfRule type="cellIs" priority="3" dxfId="0" operator="equal" stopIfTrue="1">
      <formula>0</formula>
    </cfRule>
  </conditionalFormatting>
  <conditionalFormatting sqref="E111:E118 B118:D118 B128:E128 E121:E127 E134:E141 B141:D141 E144:E151 B151:D151 D158:E158">
    <cfRule type="cellIs" priority="2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3/2017. (II.15.)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7" t="s">
        <v>621</v>
      </c>
    </row>
    <row r="2" spans="1:3" s="97" customFormat="1" ht="21" customHeight="1">
      <c r="A2" s="433" t="s">
        <v>62</v>
      </c>
      <c r="B2" s="375" t="s">
        <v>227</v>
      </c>
      <c r="C2" s="377" t="s">
        <v>55</v>
      </c>
    </row>
    <row r="3" spans="1:3" s="97" customFormat="1" ht="16.5" thickBot="1">
      <c r="A3" s="241" t="s">
        <v>203</v>
      </c>
      <c r="B3" s="376" t="s">
        <v>404</v>
      </c>
      <c r="C3" s="517" t="s">
        <v>55</v>
      </c>
    </row>
    <row r="4" spans="1:3" s="98" customFormat="1" ht="15.75" customHeight="1" thickBot="1">
      <c r="A4" s="242"/>
      <c r="B4" s="242"/>
      <c r="C4" s="243" t="str">
        <f>'7.sz.mell.'!F2</f>
        <v>Forintban!</v>
      </c>
    </row>
    <row r="5" spans="1:3" ht="13.5" thickBot="1">
      <c r="A5" s="434" t="s">
        <v>205</v>
      </c>
      <c r="B5" s="244" t="s">
        <v>570</v>
      </c>
      <c r="C5" s="378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254</v>
      </c>
      <c r="C8" s="314">
        <f>+C9+C10+C11+C12+C13+C14</f>
        <v>310488583</v>
      </c>
    </row>
    <row r="9" spans="1:3" s="99" customFormat="1" ht="12" customHeight="1">
      <c r="A9" s="462" t="s">
        <v>99</v>
      </c>
      <c r="B9" s="443" t="s">
        <v>255</v>
      </c>
      <c r="C9" s="317">
        <v>87029684</v>
      </c>
    </row>
    <row r="10" spans="1:3" s="100" customFormat="1" ht="12" customHeight="1">
      <c r="A10" s="463" t="s">
        <v>100</v>
      </c>
      <c r="B10" s="444" t="s">
        <v>256</v>
      </c>
      <c r="C10" s="316">
        <v>83502900</v>
      </c>
    </row>
    <row r="11" spans="1:3" s="100" customFormat="1" ht="12" customHeight="1">
      <c r="A11" s="463" t="s">
        <v>101</v>
      </c>
      <c r="B11" s="444" t="s">
        <v>557</v>
      </c>
      <c r="C11" s="316">
        <v>135717479</v>
      </c>
    </row>
    <row r="12" spans="1:3" s="100" customFormat="1" ht="12" customHeight="1">
      <c r="A12" s="463" t="s">
        <v>102</v>
      </c>
      <c r="B12" s="444" t="s">
        <v>258</v>
      </c>
      <c r="C12" s="316">
        <v>4238520</v>
      </c>
    </row>
    <row r="13" spans="1:3" s="100" customFormat="1" ht="12" customHeight="1">
      <c r="A13" s="463" t="s">
        <v>149</v>
      </c>
      <c r="B13" s="444" t="s">
        <v>512</v>
      </c>
      <c r="C13" s="316"/>
    </row>
    <row r="14" spans="1:3" s="99" customFormat="1" ht="12" customHeight="1" thickBot="1">
      <c r="A14" s="464" t="s">
        <v>103</v>
      </c>
      <c r="B14" s="445" t="s">
        <v>439</v>
      </c>
      <c r="C14" s="316"/>
    </row>
    <row r="15" spans="1:3" s="99" customFormat="1" ht="12" customHeight="1" thickBot="1">
      <c r="A15" s="32" t="s">
        <v>20</v>
      </c>
      <c r="B15" s="309" t="s">
        <v>259</v>
      </c>
      <c r="C15" s="314">
        <f>+C16+C17+C18+C19+C20</f>
        <v>437665000</v>
      </c>
    </row>
    <row r="16" spans="1:3" s="99" customFormat="1" ht="12" customHeight="1">
      <c r="A16" s="462" t="s">
        <v>105</v>
      </c>
      <c r="B16" s="443" t="s">
        <v>260</v>
      </c>
      <c r="C16" s="317"/>
    </row>
    <row r="17" spans="1:3" s="99" customFormat="1" ht="12" customHeight="1">
      <c r="A17" s="463" t="s">
        <v>106</v>
      </c>
      <c r="B17" s="444" t="s">
        <v>261</v>
      </c>
      <c r="C17" s="316"/>
    </row>
    <row r="18" spans="1:3" s="99" customFormat="1" ht="12" customHeight="1">
      <c r="A18" s="463" t="s">
        <v>107</v>
      </c>
      <c r="B18" s="444" t="s">
        <v>428</v>
      </c>
      <c r="C18" s="316"/>
    </row>
    <row r="19" spans="1:3" s="99" customFormat="1" ht="12" customHeight="1">
      <c r="A19" s="463" t="s">
        <v>108</v>
      </c>
      <c r="B19" s="444" t="s">
        <v>429</v>
      </c>
      <c r="C19" s="316"/>
    </row>
    <row r="20" spans="1:3" s="99" customFormat="1" ht="12" customHeight="1">
      <c r="A20" s="463" t="s">
        <v>109</v>
      </c>
      <c r="B20" s="444" t="s">
        <v>262</v>
      </c>
      <c r="C20" s="316">
        <v>437665000</v>
      </c>
    </row>
    <row r="21" spans="1:3" s="100" customFormat="1" ht="12" customHeight="1" thickBot="1">
      <c r="A21" s="464" t="s">
        <v>118</v>
      </c>
      <c r="B21" s="445" t="s">
        <v>263</v>
      </c>
      <c r="C21" s="318"/>
    </row>
    <row r="22" spans="1:3" s="100" customFormat="1" ht="12" customHeight="1" thickBot="1">
      <c r="A22" s="32" t="s">
        <v>21</v>
      </c>
      <c r="B22" s="21" t="s">
        <v>264</v>
      </c>
      <c r="C22" s="314">
        <f>+C23+C24+C25+C26+C27</f>
        <v>787393000</v>
      </c>
    </row>
    <row r="23" spans="1:3" s="100" customFormat="1" ht="12" customHeight="1">
      <c r="A23" s="462" t="s">
        <v>88</v>
      </c>
      <c r="B23" s="443" t="s">
        <v>265</v>
      </c>
      <c r="C23" s="317"/>
    </row>
    <row r="24" spans="1:3" s="99" customFormat="1" ht="12" customHeight="1">
      <c r="A24" s="463" t="s">
        <v>89</v>
      </c>
      <c r="B24" s="444" t="s">
        <v>266</v>
      </c>
      <c r="C24" s="316"/>
    </row>
    <row r="25" spans="1:3" s="100" customFormat="1" ht="12" customHeight="1">
      <c r="A25" s="463" t="s">
        <v>90</v>
      </c>
      <c r="B25" s="444" t="s">
        <v>430</v>
      </c>
      <c r="C25" s="316"/>
    </row>
    <row r="26" spans="1:3" s="100" customFormat="1" ht="12" customHeight="1">
      <c r="A26" s="463" t="s">
        <v>91</v>
      </c>
      <c r="B26" s="444" t="s">
        <v>431</v>
      </c>
      <c r="C26" s="316"/>
    </row>
    <row r="27" spans="1:3" s="100" customFormat="1" ht="12" customHeight="1">
      <c r="A27" s="463" t="s">
        <v>172</v>
      </c>
      <c r="B27" s="444" t="s">
        <v>267</v>
      </c>
      <c r="C27" s="316">
        <v>787393000</v>
      </c>
    </row>
    <row r="28" spans="1:3" s="100" customFormat="1" ht="12" customHeight="1" thickBot="1">
      <c r="A28" s="464" t="s">
        <v>173</v>
      </c>
      <c r="B28" s="445" t="s">
        <v>268</v>
      </c>
      <c r="C28" s="318"/>
    </row>
    <row r="29" spans="1:3" s="100" customFormat="1" ht="12" customHeight="1" thickBot="1">
      <c r="A29" s="32" t="s">
        <v>174</v>
      </c>
      <c r="B29" s="21" t="s">
        <v>567</v>
      </c>
      <c r="C29" s="320">
        <v>158900000</v>
      </c>
    </row>
    <row r="30" spans="1:3" s="100" customFormat="1" ht="12" customHeight="1">
      <c r="A30" s="462" t="s">
        <v>270</v>
      </c>
      <c r="B30" s="443" t="s">
        <v>562</v>
      </c>
      <c r="C30" s="438">
        <v>18000000</v>
      </c>
    </row>
    <row r="31" spans="1:3" s="100" customFormat="1" ht="12" customHeight="1">
      <c r="A31" s="463" t="s">
        <v>271</v>
      </c>
      <c r="B31" s="444" t="s">
        <v>598</v>
      </c>
      <c r="C31" s="316">
        <v>2000000</v>
      </c>
    </row>
    <row r="32" spans="1:3" s="100" customFormat="1" ht="12" customHeight="1">
      <c r="A32" s="463" t="s">
        <v>272</v>
      </c>
      <c r="B32" s="444" t="s">
        <v>564</v>
      </c>
      <c r="C32" s="316">
        <v>130000000</v>
      </c>
    </row>
    <row r="33" spans="1:3" s="100" customFormat="1" ht="12" customHeight="1">
      <c r="A33" s="463" t="s">
        <v>273</v>
      </c>
      <c r="B33" s="444" t="s">
        <v>565</v>
      </c>
      <c r="C33" s="316">
        <v>1600000</v>
      </c>
    </row>
    <row r="34" spans="1:3" s="100" customFormat="1" ht="12" customHeight="1">
      <c r="A34" s="463" t="s">
        <v>559</v>
      </c>
      <c r="B34" s="444" t="s">
        <v>274</v>
      </c>
      <c r="C34" s="316">
        <v>6300000</v>
      </c>
    </row>
    <row r="35" spans="1:3" s="100" customFormat="1" ht="12" customHeight="1">
      <c r="A35" s="463" t="s">
        <v>560</v>
      </c>
      <c r="B35" s="444" t="s">
        <v>275</v>
      </c>
      <c r="C35" s="316"/>
    </row>
    <row r="36" spans="1:3" s="100" customFormat="1" ht="12" customHeight="1" thickBot="1">
      <c r="A36" s="464" t="s">
        <v>561</v>
      </c>
      <c r="B36" s="543" t="s">
        <v>276</v>
      </c>
      <c r="C36" s="318">
        <v>1000000</v>
      </c>
    </row>
    <row r="37" spans="1:3" s="100" customFormat="1" ht="12" customHeight="1" thickBot="1">
      <c r="A37" s="32" t="s">
        <v>23</v>
      </c>
      <c r="B37" s="21" t="s">
        <v>440</v>
      </c>
      <c r="C37" s="314">
        <f>SUM(C38:C48)</f>
        <v>11637417</v>
      </c>
    </row>
    <row r="38" spans="1:3" s="100" customFormat="1" ht="12" customHeight="1">
      <c r="A38" s="462" t="s">
        <v>92</v>
      </c>
      <c r="B38" s="443" t="s">
        <v>279</v>
      </c>
      <c r="C38" s="317"/>
    </row>
    <row r="39" spans="1:3" s="100" customFormat="1" ht="12" customHeight="1">
      <c r="A39" s="463" t="s">
        <v>93</v>
      </c>
      <c r="B39" s="444" t="s">
        <v>280</v>
      </c>
      <c r="C39" s="316">
        <v>1500000</v>
      </c>
    </row>
    <row r="40" spans="1:3" s="100" customFormat="1" ht="12" customHeight="1">
      <c r="A40" s="463" t="s">
        <v>94</v>
      </c>
      <c r="B40" s="444" t="s">
        <v>281</v>
      </c>
      <c r="C40" s="316"/>
    </row>
    <row r="41" spans="1:3" s="100" customFormat="1" ht="12" customHeight="1">
      <c r="A41" s="463" t="s">
        <v>176</v>
      </c>
      <c r="B41" s="444" t="s">
        <v>282</v>
      </c>
      <c r="C41" s="316">
        <v>5800000</v>
      </c>
    </row>
    <row r="42" spans="1:3" s="100" customFormat="1" ht="12" customHeight="1">
      <c r="A42" s="463" t="s">
        <v>177</v>
      </c>
      <c r="B42" s="444" t="s">
        <v>283</v>
      </c>
      <c r="C42" s="316">
        <v>2000000</v>
      </c>
    </row>
    <row r="43" spans="1:3" s="100" customFormat="1" ht="12" customHeight="1">
      <c r="A43" s="463" t="s">
        <v>178</v>
      </c>
      <c r="B43" s="444" t="s">
        <v>284</v>
      </c>
      <c r="C43" s="316">
        <v>2257000</v>
      </c>
    </row>
    <row r="44" spans="1:3" s="100" customFormat="1" ht="12" customHeight="1">
      <c r="A44" s="463" t="s">
        <v>179</v>
      </c>
      <c r="B44" s="444" t="s">
        <v>285</v>
      </c>
      <c r="C44" s="316"/>
    </row>
    <row r="45" spans="1:3" s="100" customFormat="1" ht="12" customHeight="1">
      <c r="A45" s="463" t="s">
        <v>180</v>
      </c>
      <c r="B45" s="444" t="s">
        <v>566</v>
      </c>
      <c r="C45" s="316">
        <v>80</v>
      </c>
    </row>
    <row r="46" spans="1:3" s="100" customFormat="1" ht="12" customHeight="1">
      <c r="A46" s="463" t="s">
        <v>277</v>
      </c>
      <c r="B46" s="444" t="s">
        <v>287</v>
      </c>
      <c r="C46" s="319"/>
    </row>
    <row r="47" spans="1:3" s="100" customFormat="1" ht="12" customHeight="1">
      <c r="A47" s="464" t="s">
        <v>278</v>
      </c>
      <c r="B47" s="445" t="s">
        <v>442</v>
      </c>
      <c r="C47" s="429"/>
    </row>
    <row r="48" spans="1:3" s="100" customFormat="1" ht="12" customHeight="1" thickBot="1">
      <c r="A48" s="464" t="s">
        <v>441</v>
      </c>
      <c r="B48" s="445" t="s">
        <v>288</v>
      </c>
      <c r="C48" s="429">
        <v>80337</v>
      </c>
    </row>
    <row r="49" spans="1:3" s="100" customFormat="1" ht="12" customHeight="1" thickBot="1">
      <c r="A49" s="32" t="s">
        <v>24</v>
      </c>
      <c r="B49" s="21" t="s">
        <v>289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293</v>
      </c>
      <c r="C50" s="487"/>
    </row>
    <row r="51" spans="1:3" s="100" customFormat="1" ht="12" customHeight="1">
      <c r="A51" s="463" t="s">
        <v>96</v>
      </c>
      <c r="B51" s="444" t="s">
        <v>294</v>
      </c>
      <c r="C51" s="319"/>
    </row>
    <row r="52" spans="1:3" s="100" customFormat="1" ht="12" customHeight="1">
      <c r="A52" s="463" t="s">
        <v>290</v>
      </c>
      <c r="B52" s="444" t="s">
        <v>295</v>
      </c>
      <c r="C52" s="319"/>
    </row>
    <row r="53" spans="1:3" s="100" customFormat="1" ht="12" customHeight="1">
      <c r="A53" s="463" t="s">
        <v>291</v>
      </c>
      <c r="B53" s="444" t="s">
        <v>296</v>
      </c>
      <c r="C53" s="319"/>
    </row>
    <row r="54" spans="1:3" s="100" customFormat="1" ht="12" customHeight="1" thickBot="1">
      <c r="A54" s="464" t="s">
        <v>292</v>
      </c>
      <c r="B54" s="445" t="s">
        <v>297</v>
      </c>
      <c r="C54" s="429"/>
    </row>
    <row r="55" spans="1:3" s="100" customFormat="1" ht="12" customHeight="1" thickBot="1">
      <c r="A55" s="32" t="s">
        <v>181</v>
      </c>
      <c r="B55" s="21" t="s">
        <v>298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299</v>
      </c>
      <c r="C56" s="317"/>
    </row>
    <row r="57" spans="1:3" s="100" customFormat="1" ht="12" customHeight="1">
      <c r="A57" s="463" t="s">
        <v>98</v>
      </c>
      <c r="B57" s="444" t="s">
        <v>432</v>
      </c>
      <c r="C57" s="316"/>
    </row>
    <row r="58" spans="1:3" s="100" customFormat="1" ht="12" customHeight="1">
      <c r="A58" s="463" t="s">
        <v>302</v>
      </c>
      <c r="B58" s="444" t="s">
        <v>300</v>
      </c>
      <c r="C58" s="316"/>
    </row>
    <row r="59" spans="1:3" s="100" customFormat="1" ht="12" customHeight="1" thickBot="1">
      <c r="A59" s="464" t="s">
        <v>303</v>
      </c>
      <c r="B59" s="445" t="s">
        <v>301</v>
      </c>
      <c r="C59" s="318"/>
    </row>
    <row r="60" spans="1:3" s="100" customFormat="1" ht="12" customHeight="1" thickBot="1">
      <c r="A60" s="32" t="s">
        <v>26</v>
      </c>
      <c r="B60" s="309" t="s">
        <v>304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306</v>
      </c>
      <c r="C61" s="319"/>
    </row>
    <row r="62" spans="1:3" s="100" customFormat="1" ht="12" customHeight="1">
      <c r="A62" s="463" t="s">
        <v>183</v>
      </c>
      <c r="B62" s="444" t="s">
        <v>433</v>
      </c>
      <c r="C62" s="319"/>
    </row>
    <row r="63" spans="1:3" s="100" customFormat="1" ht="12" customHeight="1">
      <c r="A63" s="463" t="s">
        <v>232</v>
      </c>
      <c r="B63" s="444" t="s">
        <v>307</v>
      </c>
      <c r="C63" s="319"/>
    </row>
    <row r="64" spans="1:3" s="100" customFormat="1" ht="12" customHeight="1" thickBot="1">
      <c r="A64" s="464" t="s">
        <v>305</v>
      </c>
      <c r="B64" s="445" t="s">
        <v>308</v>
      </c>
      <c r="C64" s="319"/>
    </row>
    <row r="65" spans="1:3" s="100" customFormat="1" ht="12" customHeight="1" thickBot="1">
      <c r="A65" s="32" t="s">
        <v>27</v>
      </c>
      <c r="B65" s="21" t="s">
        <v>309</v>
      </c>
      <c r="C65" s="320">
        <f>+C8+C15+C22+C29+C37+C49+C55+C60</f>
        <v>1706084000</v>
      </c>
    </row>
    <row r="66" spans="1:3" s="100" customFormat="1" ht="12" customHeight="1" thickBot="1">
      <c r="A66" s="465" t="s">
        <v>400</v>
      </c>
      <c r="B66" s="309" t="s">
        <v>311</v>
      </c>
      <c r="C66" s="314">
        <f>SUM(C67:C69)</f>
        <v>0</v>
      </c>
    </row>
    <row r="67" spans="1:3" s="100" customFormat="1" ht="12" customHeight="1">
      <c r="A67" s="462" t="s">
        <v>342</v>
      </c>
      <c r="B67" s="443" t="s">
        <v>312</v>
      </c>
      <c r="C67" s="319"/>
    </row>
    <row r="68" spans="1:3" s="100" customFormat="1" ht="12" customHeight="1">
      <c r="A68" s="463" t="s">
        <v>351</v>
      </c>
      <c r="B68" s="444" t="s">
        <v>313</v>
      </c>
      <c r="C68" s="319"/>
    </row>
    <row r="69" spans="1:3" s="100" customFormat="1" ht="12" customHeight="1" thickBot="1">
      <c r="A69" s="464" t="s">
        <v>352</v>
      </c>
      <c r="B69" s="446" t="s">
        <v>314</v>
      </c>
      <c r="C69" s="319"/>
    </row>
    <row r="70" spans="1:3" s="100" customFormat="1" ht="12" customHeight="1" thickBot="1">
      <c r="A70" s="465" t="s">
        <v>315</v>
      </c>
      <c r="B70" s="309" t="s">
        <v>316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317</v>
      </c>
      <c r="C71" s="319"/>
    </row>
    <row r="72" spans="1:3" s="100" customFormat="1" ht="12" customHeight="1">
      <c r="A72" s="463" t="s">
        <v>151</v>
      </c>
      <c r="B72" s="444" t="s">
        <v>318</v>
      </c>
      <c r="C72" s="319"/>
    </row>
    <row r="73" spans="1:3" s="100" customFormat="1" ht="12" customHeight="1">
      <c r="A73" s="463" t="s">
        <v>343</v>
      </c>
      <c r="B73" s="444" t="s">
        <v>319</v>
      </c>
      <c r="C73" s="319"/>
    </row>
    <row r="74" spans="1:3" s="100" customFormat="1" ht="12" customHeight="1" thickBot="1">
      <c r="A74" s="464" t="s">
        <v>344</v>
      </c>
      <c r="B74" s="445" t="s">
        <v>320</v>
      </c>
      <c r="C74" s="319"/>
    </row>
    <row r="75" spans="1:3" s="100" customFormat="1" ht="12" customHeight="1" thickBot="1">
      <c r="A75" s="465" t="s">
        <v>321</v>
      </c>
      <c r="B75" s="309" t="s">
        <v>322</v>
      </c>
      <c r="C75" s="314">
        <f>SUM(C76:C77)</f>
        <v>0</v>
      </c>
    </row>
    <row r="76" spans="1:3" s="100" customFormat="1" ht="12" customHeight="1">
      <c r="A76" s="462" t="s">
        <v>345</v>
      </c>
      <c r="B76" s="443" t="s">
        <v>323</v>
      </c>
      <c r="C76" s="319"/>
    </row>
    <row r="77" spans="1:3" s="100" customFormat="1" ht="12" customHeight="1" thickBot="1">
      <c r="A77" s="464" t="s">
        <v>346</v>
      </c>
      <c r="B77" s="445" t="s">
        <v>324</v>
      </c>
      <c r="C77" s="319"/>
    </row>
    <row r="78" spans="1:3" s="99" customFormat="1" ht="12" customHeight="1" thickBot="1">
      <c r="A78" s="465" t="s">
        <v>325</v>
      </c>
      <c r="B78" s="309" t="s">
        <v>326</v>
      </c>
      <c r="C78" s="314">
        <f>SUM(C79:C81)</f>
        <v>0</v>
      </c>
    </row>
    <row r="79" spans="1:3" s="100" customFormat="1" ht="12" customHeight="1">
      <c r="A79" s="462" t="s">
        <v>347</v>
      </c>
      <c r="B79" s="443" t="s">
        <v>327</v>
      </c>
      <c r="C79" s="319"/>
    </row>
    <row r="80" spans="1:3" s="100" customFormat="1" ht="12" customHeight="1">
      <c r="A80" s="463" t="s">
        <v>348</v>
      </c>
      <c r="B80" s="444" t="s">
        <v>328</v>
      </c>
      <c r="C80" s="319"/>
    </row>
    <row r="81" spans="1:3" s="100" customFormat="1" ht="12" customHeight="1" thickBot="1">
      <c r="A81" s="464" t="s">
        <v>349</v>
      </c>
      <c r="B81" s="445" t="s">
        <v>329</v>
      </c>
      <c r="C81" s="319"/>
    </row>
    <row r="82" spans="1:3" s="100" customFormat="1" ht="12" customHeight="1" thickBot="1">
      <c r="A82" s="465" t="s">
        <v>330</v>
      </c>
      <c r="B82" s="309" t="s">
        <v>350</v>
      </c>
      <c r="C82" s="314">
        <f>SUM(C83:C86)</f>
        <v>0</v>
      </c>
    </row>
    <row r="83" spans="1:3" s="100" customFormat="1" ht="12" customHeight="1">
      <c r="A83" s="466" t="s">
        <v>331</v>
      </c>
      <c r="B83" s="443" t="s">
        <v>332</v>
      </c>
      <c r="C83" s="319"/>
    </row>
    <row r="84" spans="1:3" s="100" customFormat="1" ht="12" customHeight="1">
      <c r="A84" s="467" t="s">
        <v>333</v>
      </c>
      <c r="B84" s="444" t="s">
        <v>334</v>
      </c>
      <c r="C84" s="319"/>
    </row>
    <row r="85" spans="1:3" s="100" customFormat="1" ht="12" customHeight="1">
      <c r="A85" s="467" t="s">
        <v>335</v>
      </c>
      <c r="B85" s="444" t="s">
        <v>336</v>
      </c>
      <c r="C85" s="319"/>
    </row>
    <row r="86" spans="1:3" s="99" customFormat="1" ht="12" customHeight="1" thickBot="1">
      <c r="A86" s="468" t="s">
        <v>337</v>
      </c>
      <c r="B86" s="445" t="s">
        <v>338</v>
      </c>
      <c r="C86" s="319"/>
    </row>
    <row r="87" spans="1:3" s="99" customFormat="1" ht="12" customHeight="1" thickBot="1">
      <c r="A87" s="465" t="s">
        <v>339</v>
      </c>
      <c r="B87" s="309" t="s">
        <v>481</v>
      </c>
      <c r="C87" s="488"/>
    </row>
    <row r="88" spans="1:3" s="99" customFormat="1" ht="12" customHeight="1" thickBot="1">
      <c r="A88" s="465" t="s">
        <v>513</v>
      </c>
      <c r="B88" s="309" t="s">
        <v>340</v>
      </c>
      <c r="C88" s="488"/>
    </row>
    <row r="89" spans="1:3" s="99" customFormat="1" ht="12" customHeight="1" thickBot="1">
      <c r="A89" s="465" t="s">
        <v>514</v>
      </c>
      <c r="B89" s="450" t="s">
        <v>484</v>
      </c>
      <c r="C89" s="320">
        <f>+C66+C70+C75+C78+C82+C88+C87</f>
        <v>0</v>
      </c>
    </row>
    <row r="90" spans="1:3" s="99" customFormat="1" ht="12" customHeight="1" thickBot="1">
      <c r="A90" s="469" t="s">
        <v>515</v>
      </c>
      <c r="B90" s="451" t="s">
        <v>516</v>
      </c>
      <c r="C90" s="320">
        <f>+C65+C89</f>
        <v>1706084000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520</v>
      </c>
      <c r="C93" s="313">
        <f>+C94+C95+C96+C97+C98+C111</f>
        <v>582289257</v>
      </c>
    </row>
    <row r="94" spans="1:3" ht="12" customHeight="1">
      <c r="A94" s="470" t="s">
        <v>99</v>
      </c>
      <c r="B94" s="10" t="s">
        <v>50</v>
      </c>
      <c r="C94" s="315">
        <v>350147257</v>
      </c>
    </row>
    <row r="95" spans="1:3" ht="12" customHeight="1">
      <c r="A95" s="463" t="s">
        <v>100</v>
      </c>
      <c r="B95" s="8" t="s">
        <v>184</v>
      </c>
      <c r="C95" s="316">
        <v>49043000</v>
      </c>
    </row>
    <row r="96" spans="1:3" ht="12" customHeight="1">
      <c r="A96" s="463" t="s">
        <v>101</v>
      </c>
      <c r="B96" s="8" t="s">
        <v>141</v>
      </c>
      <c r="C96" s="318">
        <v>154079000</v>
      </c>
    </row>
    <row r="97" spans="1:3" ht="12" customHeight="1">
      <c r="A97" s="463" t="s">
        <v>102</v>
      </c>
      <c r="B97" s="11" t="s">
        <v>185</v>
      </c>
      <c r="C97" s="318">
        <v>19920000</v>
      </c>
    </row>
    <row r="98" spans="1:3" ht="12" customHeight="1">
      <c r="A98" s="463" t="s">
        <v>113</v>
      </c>
      <c r="B98" s="19" t="s">
        <v>186</v>
      </c>
      <c r="C98" s="318">
        <v>5100000</v>
      </c>
    </row>
    <row r="99" spans="1:3" ht="12" customHeight="1">
      <c r="A99" s="463" t="s">
        <v>103</v>
      </c>
      <c r="B99" s="8" t="s">
        <v>517</v>
      </c>
      <c r="C99" s="318"/>
    </row>
    <row r="100" spans="1:3" ht="12" customHeight="1">
      <c r="A100" s="463" t="s">
        <v>104</v>
      </c>
      <c r="B100" s="149" t="s">
        <v>447</v>
      </c>
      <c r="C100" s="318"/>
    </row>
    <row r="101" spans="1:3" ht="12" customHeight="1">
      <c r="A101" s="463" t="s">
        <v>114</v>
      </c>
      <c r="B101" s="149" t="s">
        <v>446</v>
      </c>
      <c r="C101" s="318"/>
    </row>
    <row r="102" spans="1:3" ht="12" customHeight="1">
      <c r="A102" s="463" t="s">
        <v>115</v>
      </c>
      <c r="B102" s="149" t="s">
        <v>356</v>
      </c>
      <c r="C102" s="318"/>
    </row>
    <row r="103" spans="1:3" ht="12" customHeight="1">
      <c r="A103" s="463" t="s">
        <v>116</v>
      </c>
      <c r="B103" s="150" t="s">
        <v>357</v>
      </c>
      <c r="C103" s="318"/>
    </row>
    <row r="104" spans="1:3" ht="12" customHeight="1">
      <c r="A104" s="463" t="s">
        <v>117</v>
      </c>
      <c r="B104" s="150" t="s">
        <v>358</v>
      </c>
      <c r="C104" s="318"/>
    </row>
    <row r="105" spans="1:3" ht="12" customHeight="1">
      <c r="A105" s="463" t="s">
        <v>119</v>
      </c>
      <c r="B105" s="149" t="s">
        <v>359</v>
      </c>
      <c r="C105" s="318"/>
    </row>
    <row r="106" spans="1:3" ht="12" customHeight="1">
      <c r="A106" s="463" t="s">
        <v>187</v>
      </c>
      <c r="B106" s="149" t="s">
        <v>360</v>
      </c>
      <c r="C106" s="318"/>
    </row>
    <row r="107" spans="1:3" ht="12" customHeight="1">
      <c r="A107" s="463" t="s">
        <v>354</v>
      </c>
      <c r="B107" s="150" t="s">
        <v>361</v>
      </c>
      <c r="C107" s="318"/>
    </row>
    <row r="108" spans="1:3" ht="12" customHeight="1">
      <c r="A108" s="471" t="s">
        <v>355</v>
      </c>
      <c r="B108" s="151" t="s">
        <v>362</v>
      </c>
      <c r="C108" s="318"/>
    </row>
    <row r="109" spans="1:3" ht="12" customHeight="1">
      <c r="A109" s="463" t="s">
        <v>444</v>
      </c>
      <c r="B109" s="151" t="s">
        <v>363</v>
      </c>
      <c r="C109" s="318"/>
    </row>
    <row r="110" spans="1:3" ht="12" customHeight="1">
      <c r="A110" s="463" t="s">
        <v>445</v>
      </c>
      <c r="B110" s="150" t="s">
        <v>364</v>
      </c>
      <c r="C110" s="316">
        <v>5100000</v>
      </c>
    </row>
    <row r="111" spans="1:3" ht="12" customHeight="1">
      <c r="A111" s="463" t="s">
        <v>449</v>
      </c>
      <c r="B111" s="11" t="s">
        <v>51</v>
      </c>
      <c r="C111" s="316">
        <v>4000000</v>
      </c>
    </row>
    <row r="112" spans="1:3" ht="12" customHeight="1">
      <c r="A112" s="464" t="s">
        <v>450</v>
      </c>
      <c r="B112" s="8" t="s">
        <v>518</v>
      </c>
      <c r="C112" s="318">
        <v>3000000</v>
      </c>
    </row>
    <row r="113" spans="1:3" ht="12" customHeight="1" thickBot="1">
      <c r="A113" s="472" t="s">
        <v>451</v>
      </c>
      <c r="B113" s="152" t="s">
        <v>519</v>
      </c>
      <c r="C113" s="322">
        <v>1000000</v>
      </c>
    </row>
    <row r="114" spans="1:3" ht="12" customHeight="1" thickBot="1">
      <c r="A114" s="32" t="s">
        <v>20</v>
      </c>
      <c r="B114" s="27" t="s">
        <v>365</v>
      </c>
      <c r="C114" s="314">
        <f>+C115+C117+C119</f>
        <v>787634000</v>
      </c>
    </row>
    <row r="115" spans="1:3" ht="12" customHeight="1">
      <c r="A115" s="462" t="s">
        <v>105</v>
      </c>
      <c r="B115" s="8" t="s">
        <v>231</v>
      </c>
      <c r="C115" s="317">
        <v>548205215</v>
      </c>
    </row>
    <row r="116" spans="1:3" ht="12" customHeight="1">
      <c r="A116" s="462" t="s">
        <v>106</v>
      </c>
      <c r="B116" s="12" t="s">
        <v>369</v>
      </c>
      <c r="C116" s="317"/>
    </row>
    <row r="117" spans="1:3" ht="12" customHeight="1">
      <c r="A117" s="462" t="s">
        <v>107</v>
      </c>
      <c r="B117" s="12" t="s">
        <v>188</v>
      </c>
      <c r="C117" s="316">
        <v>238828785</v>
      </c>
    </row>
    <row r="118" spans="1:3" ht="12" customHeight="1">
      <c r="A118" s="462" t="s">
        <v>108</v>
      </c>
      <c r="B118" s="12" t="s">
        <v>370</v>
      </c>
      <c r="C118" s="281"/>
    </row>
    <row r="119" spans="1:3" ht="12" customHeight="1">
      <c r="A119" s="462" t="s">
        <v>109</v>
      </c>
      <c r="B119" s="311" t="s">
        <v>233</v>
      </c>
      <c r="C119" s="281">
        <v>600000</v>
      </c>
    </row>
    <row r="120" spans="1:3" ht="12" customHeight="1">
      <c r="A120" s="462" t="s">
        <v>118</v>
      </c>
      <c r="B120" s="310" t="s">
        <v>434</v>
      </c>
      <c r="C120" s="281"/>
    </row>
    <row r="121" spans="1:3" ht="12" customHeight="1">
      <c r="A121" s="462" t="s">
        <v>120</v>
      </c>
      <c r="B121" s="439" t="s">
        <v>375</v>
      </c>
      <c r="C121" s="281"/>
    </row>
    <row r="122" spans="1:3" ht="12" customHeight="1">
      <c r="A122" s="462" t="s">
        <v>189</v>
      </c>
      <c r="B122" s="150" t="s">
        <v>358</v>
      </c>
      <c r="C122" s="281"/>
    </row>
    <row r="123" spans="1:3" ht="12" customHeight="1">
      <c r="A123" s="462" t="s">
        <v>190</v>
      </c>
      <c r="B123" s="150" t="s">
        <v>374</v>
      </c>
      <c r="C123" s="281"/>
    </row>
    <row r="124" spans="1:3" ht="12" customHeight="1">
      <c r="A124" s="462" t="s">
        <v>191</v>
      </c>
      <c r="B124" s="150" t="s">
        <v>373</v>
      </c>
      <c r="C124" s="281"/>
    </row>
    <row r="125" spans="1:3" ht="12" customHeight="1">
      <c r="A125" s="462" t="s">
        <v>366</v>
      </c>
      <c r="B125" s="150" t="s">
        <v>361</v>
      </c>
      <c r="C125" s="281"/>
    </row>
    <row r="126" spans="1:3" ht="12" customHeight="1">
      <c r="A126" s="462" t="s">
        <v>367</v>
      </c>
      <c r="B126" s="150" t="s">
        <v>372</v>
      </c>
      <c r="C126" s="281"/>
    </row>
    <row r="127" spans="1:3" ht="12" customHeight="1" thickBot="1">
      <c r="A127" s="471" t="s">
        <v>368</v>
      </c>
      <c r="B127" s="150" t="s">
        <v>371</v>
      </c>
      <c r="C127" s="283">
        <v>600000</v>
      </c>
    </row>
    <row r="128" spans="1:3" ht="12" customHeight="1" thickBot="1">
      <c r="A128" s="32" t="s">
        <v>21</v>
      </c>
      <c r="B128" s="130" t="s">
        <v>454</v>
      </c>
      <c r="C128" s="314">
        <f>+C93+C114</f>
        <v>1369923257</v>
      </c>
    </row>
    <row r="129" spans="1:3" ht="12" customHeight="1" thickBot="1">
      <c r="A129" s="32" t="s">
        <v>22</v>
      </c>
      <c r="B129" s="130" t="s">
        <v>455</v>
      </c>
      <c r="C129" s="314">
        <f>+C130+C131+C132</f>
        <v>10137000</v>
      </c>
    </row>
    <row r="130" spans="1:3" s="101" customFormat="1" ht="12" customHeight="1">
      <c r="A130" s="462" t="s">
        <v>270</v>
      </c>
      <c r="B130" s="9" t="s">
        <v>523</v>
      </c>
      <c r="C130" s="281"/>
    </row>
    <row r="131" spans="1:3" ht="12" customHeight="1">
      <c r="A131" s="462" t="s">
        <v>271</v>
      </c>
      <c r="B131" s="9" t="s">
        <v>463</v>
      </c>
      <c r="C131" s="281"/>
    </row>
    <row r="132" spans="1:3" ht="12" customHeight="1" thickBot="1">
      <c r="A132" s="471" t="s">
        <v>272</v>
      </c>
      <c r="B132" s="7" t="s">
        <v>522</v>
      </c>
      <c r="C132" s="281">
        <v>10137000</v>
      </c>
    </row>
    <row r="133" spans="1:3" ht="12" customHeight="1" thickBot="1">
      <c r="A133" s="32" t="s">
        <v>23</v>
      </c>
      <c r="B133" s="130" t="s">
        <v>456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465</v>
      </c>
      <c r="C134" s="281"/>
    </row>
    <row r="135" spans="1:3" ht="12" customHeight="1">
      <c r="A135" s="462" t="s">
        <v>93</v>
      </c>
      <c r="B135" s="9" t="s">
        <v>457</v>
      </c>
      <c r="C135" s="281"/>
    </row>
    <row r="136" spans="1:3" ht="12" customHeight="1">
      <c r="A136" s="462" t="s">
        <v>94</v>
      </c>
      <c r="B136" s="9" t="s">
        <v>458</v>
      </c>
      <c r="C136" s="281"/>
    </row>
    <row r="137" spans="1:3" ht="12" customHeight="1">
      <c r="A137" s="462" t="s">
        <v>176</v>
      </c>
      <c r="B137" s="9" t="s">
        <v>521</v>
      </c>
      <c r="C137" s="281"/>
    </row>
    <row r="138" spans="1:3" ht="12" customHeight="1">
      <c r="A138" s="462" t="s">
        <v>177</v>
      </c>
      <c r="B138" s="9" t="s">
        <v>460</v>
      </c>
      <c r="C138" s="281"/>
    </row>
    <row r="139" spans="1:3" s="101" customFormat="1" ht="12" customHeight="1" thickBot="1">
      <c r="A139" s="471" t="s">
        <v>178</v>
      </c>
      <c r="B139" s="7" t="s">
        <v>461</v>
      </c>
      <c r="C139" s="281"/>
    </row>
    <row r="140" spans="1:11" ht="12" customHeight="1" thickBot="1">
      <c r="A140" s="32" t="s">
        <v>24</v>
      </c>
      <c r="B140" s="130" t="s">
        <v>548</v>
      </c>
      <c r="C140" s="320">
        <f>+C141+C142+C144+C145+C143</f>
        <v>326023743</v>
      </c>
      <c r="K140" s="263"/>
    </row>
    <row r="141" spans="1:3" ht="12.75">
      <c r="A141" s="462" t="s">
        <v>95</v>
      </c>
      <c r="B141" s="9" t="s">
        <v>376</v>
      </c>
      <c r="C141" s="281"/>
    </row>
    <row r="142" spans="1:3" ht="12" customHeight="1">
      <c r="A142" s="462" t="s">
        <v>96</v>
      </c>
      <c r="B142" s="9" t="s">
        <v>377</v>
      </c>
      <c r="C142" s="281">
        <v>11177743</v>
      </c>
    </row>
    <row r="143" spans="1:3" ht="12" customHeight="1">
      <c r="A143" s="462" t="s">
        <v>290</v>
      </c>
      <c r="B143" s="9" t="s">
        <v>547</v>
      </c>
      <c r="C143" s="281">
        <v>314846000</v>
      </c>
    </row>
    <row r="144" spans="1:3" s="101" customFormat="1" ht="12" customHeight="1">
      <c r="A144" s="462" t="s">
        <v>291</v>
      </c>
      <c r="B144" s="9" t="s">
        <v>470</v>
      </c>
      <c r="C144" s="281"/>
    </row>
    <row r="145" spans="1:3" s="101" customFormat="1" ht="12" customHeight="1" thickBot="1">
      <c r="A145" s="471" t="s">
        <v>292</v>
      </c>
      <c r="B145" s="7" t="s">
        <v>396</v>
      </c>
      <c r="C145" s="281"/>
    </row>
    <row r="146" spans="1:3" s="101" customFormat="1" ht="12" customHeight="1" thickBot="1">
      <c r="A146" s="32" t="s">
        <v>25</v>
      </c>
      <c r="B146" s="130" t="s">
        <v>471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466</v>
      </c>
      <c r="C147" s="281"/>
    </row>
    <row r="148" spans="1:3" s="101" customFormat="1" ht="12" customHeight="1">
      <c r="A148" s="462" t="s">
        <v>98</v>
      </c>
      <c r="B148" s="9" t="s">
        <v>473</v>
      </c>
      <c r="C148" s="281"/>
    </row>
    <row r="149" spans="1:3" s="101" customFormat="1" ht="12" customHeight="1">
      <c r="A149" s="462" t="s">
        <v>302</v>
      </c>
      <c r="B149" s="9" t="s">
        <v>468</v>
      </c>
      <c r="C149" s="281"/>
    </row>
    <row r="150" spans="1:3" s="101" customFormat="1" ht="12" customHeight="1">
      <c r="A150" s="462" t="s">
        <v>303</v>
      </c>
      <c r="B150" s="9" t="s">
        <v>524</v>
      </c>
      <c r="C150" s="281"/>
    </row>
    <row r="151" spans="1:3" ht="12.75" customHeight="1" thickBot="1">
      <c r="A151" s="471" t="s">
        <v>472</v>
      </c>
      <c r="B151" s="7" t="s">
        <v>475</v>
      </c>
      <c r="C151" s="283"/>
    </row>
    <row r="152" spans="1:3" ht="12.75" customHeight="1" thickBot="1">
      <c r="A152" s="518" t="s">
        <v>26</v>
      </c>
      <c r="B152" s="130" t="s">
        <v>476</v>
      </c>
      <c r="C152" s="323"/>
    </row>
    <row r="153" spans="1:3" ht="12.75" customHeight="1" thickBot="1">
      <c r="A153" s="518" t="s">
        <v>27</v>
      </c>
      <c r="B153" s="130" t="s">
        <v>477</v>
      </c>
      <c r="C153" s="323"/>
    </row>
    <row r="154" spans="1:3" ht="12" customHeight="1" thickBot="1">
      <c r="A154" s="32" t="s">
        <v>28</v>
      </c>
      <c r="B154" s="130" t="s">
        <v>479</v>
      </c>
      <c r="C154" s="453">
        <f>+C129+C133+C140+C146+C152+C153</f>
        <v>336160743</v>
      </c>
    </row>
    <row r="155" spans="1:3" ht="15" customHeight="1" thickBot="1">
      <c r="A155" s="473" t="s">
        <v>29</v>
      </c>
      <c r="B155" s="405" t="s">
        <v>478</v>
      </c>
      <c r="C155" s="453">
        <f>+C128+C154</f>
        <v>1706084000</v>
      </c>
    </row>
    <row r="156" spans="1:3" ht="13.5" thickBot="1">
      <c r="A156" s="413"/>
      <c r="B156" s="414"/>
      <c r="C156" s="415"/>
    </row>
    <row r="157" spans="1:3" ht="15" customHeight="1" thickBot="1">
      <c r="A157" s="261" t="s">
        <v>525</v>
      </c>
      <c r="B157" s="262"/>
      <c r="C157" s="127">
        <v>23</v>
      </c>
    </row>
    <row r="158" spans="1:3" ht="14.25" customHeight="1" thickBot="1">
      <c r="A158" s="261" t="s">
        <v>206</v>
      </c>
      <c r="B158" s="262"/>
      <c r="C158" s="127">
        <v>320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7" t="s">
        <v>623</v>
      </c>
    </row>
    <row r="2" spans="1:3" s="97" customFormat="1" ht="21" customHeight="1">
      <c r="A2" s="433" t="s">
        <v>62</v>
      </c>
      <c r="B2" s="375" t="s">
        <v>227</v>
      </c>
      <c r="C2" s="377" t="s">
        <v>55</v>
      </c>
    </row>
    <row r="3" spans="1:3" s="97" customFormat="1" ht="16.5" thickBot="1">
      <c r="A3" s="241" t="s">
        <v>203</v>
      </c>
      <c r="B3" s="376" t="s">
        <v>435</v>
      </c>
      <c r="C3" s="517" t="s">
        <v>60</v>
      </c>
    </row>
    <row r="4" spans="1:3" s="98" customFormat="1" ht="15.75" customHeight="1" thickBot="1">
      <c r="A4" s="242"/>
      <c r="B4" s="242"/>
      <c r="C4" s="243" t="str">
        <f>'9.1. sz. mell'!C4</f>
        <v>Forintban!</v>
      </c>
    </row>
    <row r="5" spans="1:3" ht="13.5" thickBot="1">
      <c r="A5" s="434" t="s">
        <v>205</v>
      </c>
      <c r="B5" s="244" t="s">
        <v>570</v>
      </c>
      <c r="C5" s="378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254</v>
      </c>
      <c r="C8" s="314">
        <f>+C9+C10+C11+C12+C13+C14</f>
        <v>243829103</v>
      </c>
    </row>
    <row r="9" spans="1:3" s="99" customFormat="1" ht="12" customHeight="1">
      <c r="A9" s="462" t="s">
        <v>99</v>
      </c>
      <c r="B9" s="443" t="s">
        <v>255</v>
      </c>
      <c r="C9" s="317">
        <v>87029684</v>
      </c>
    </row>
    <row r="10" spans="1:3" s="100" customFormat="1" ht="12" customHeight="1">
      <c r="A10" s="463" t="s">
        <v>100</v>
      </c>
      <c r="B10" s="444" t="s">
        <v>256</v>
      </c>
      <c r="C10" s="316">
        <v>83502900</v>
      </c>
    </row>
    <row r="11" spans="1:3" s="100" customFormat="1" ht="12" customHeight="1">
      <c r="A11" s="463" t="s">
        <v>101</v>
      </c>
      <c r="B11" s="444" t="s">
        <v>557</v>
      </c>
      <c r="C11" s="316">
        <v>69057999</v>
      </c>
    </row>
    <row r="12" spans="1:3" s="100" customFormat="1" ht="12" customHeight="1">
      <c r="A12" s="463" t="s">
        <v>102</v>
      </c>
      <c r="B12" s="444" t="s">
        <v>258</v>
      </c>
      <c r="C12" s="316">
        <v>4238520</v>
      </c>
    </row>
    <row r="13" spans="1:3" s="100" customFormat="1" ht="12" customHeight="1">
      <c r="A13" s="463" t="s">
        <v>149</v>
      </c>
      <c r="B13" s="444" t="s">
        <v>512</v>
      </c>
      <c r="C13" s="316"/>
    </row>
    <row r="14" spans="1:3" s="99" customFormat="1" ht="12" customHeight="1" thickBot="1">
      <c r="A14" s="464" t="s">
        <v>103</v>
      </c>
      <c r="B14" s="445" t="s">
        <v>439</v>
      </c>
      <c r="C14" s="316"/>
    </row>
    <row r="15" spans="1:3" s="99" customFormat="1" ht="12" customHeight="1" thickBot="1">
      <c r="A15" s="32" t="s">
        <v>20</v>
      </c>
      <c r="B15" s="309" t="s">
        <v>259</v>
      </c>
      <c r="C15" s="314">
        <f>+C16+C17+C18+C19+C20</f>
        <v>437665000</v>
      </c>
    </row>
    <row r="16" spans="1:3" s="99" customFormat="1" ht="12" customHeight="1">
      <c r="A16" s="462" t="s">
        <v>105</v>
      </c>
      <c r="B16" s="443" t="s">
        <v>260</v>
      </c>
      <c r="C16" s="317"/>
    </row>
    <row r="17" spans="1:3" s="99" customFormat="1" ht="12" customHeight="1">
      <c r="A17" s="463" t="s">
        <v>106</v>
      </c>
      <c r="B17" s="444" t="s">
        <v>261</v>
      </c>
      <c r="C17" s="316"/>
    </row>
    <row r="18" spans="1:3" s="99" customFormat="1" ht="12" customHeight="1">
      <c r="A18" s="463" t="s">
        <v>107</v>
      </c>
      <c r="B18" s="444" t="s">
        <v>428</v>
      </c>
      <c r="C18" s="316"/>
    </row>
    <row r="19" spans="1:3" s="99" customFormat="1" ht="12" customHeight="1">
      <c r="A19" s="463" t="s">
        <v>108</v>
      </c>
      <c r="B19" s="444" t="s">
        <v>429</v>
      </c>
      <c r="C19" s="316"/>
    </row>
    <row r="20" spans="1:3" s="99" customFormat="1" ht="12" customHeight="1">
      <c r="A20" s="463" t="s">
        <v>109</v>
      </c>
      <c r="B20" s="444" t="s">
        <v>262</v>
      </c>
      <c r="C20" s="316">
        <v>437665000</v>
      </c>
    </row>
    <row r="21" spans="1:3" s="100" customFormat="1" ht="12" customHeight="1" thickBot="1">
      <c r="A21" s="464" t="s">
        <v>118</v>
      </c>
      <c r="B21" s="445" t="s">
        <v>263</v>
      </c>
      <c r="C21" s="318"/>
    </row>
    <row r="22" spans="1:3" s="100" customFormat="1" ht="12" customHeight="1" thickBot="1">
      <c r="A22" s="32" t="s">
        <v>21</v>
      </c>
      <c r="B22" s="21" t="s">
        <v>264</v>
      </c>
      <c r="C22" s="314">
        <f>+C23+C24+C25+C26+C27</f>
        <v>787393000</v>
      </c>
    </row>
    <row r="23" spans="1:3" s="100" customFormat="1" ht="12" customHeight="1">
      <c r="A23" s="462" t="s">
        <v>88</v>
      </c>
      <c r="B23" s="443" t="s">
        <v>265</v>
      </c>
      <c r="C23" s="317"/>
    </row>
    <row r="24" spans="1:3" s="99" customFormat="1" ht="12" customHeight="1">
      <c r="A24" s="463" t="s">
        <v>89</v>
      </c>
      <c r="B24" s="444" t="s">
        <v>266</v>
      </c>
      <c r="C24" s="316"/>
    </row>
    <row r="25" spans="1:3" s="100" customFormat="1" ht="12" customHeight="1">
      <c r="A25" s="463" t="s">
        <v>90</v>
      </c>
      <c r="B25" s="444" t="s">
        <v>430</v>
      </c>
      <c r="C25" s="316"/>
    </row>
    <row r="26" spans="1:3" s="100" customFormat="1" ht="12" customHeight="1">
      <c r="A26" s="463" t="s">
        <v>91</v>
      </c>
      <c r="B26" s="444" t="s">
        <v>431</v>
      </c>
      <c r="C26" s="316"/>
    </row>
    <row r="27" spans="1:3" s="100" customFormat="1" ht="12" customHeight="1">
      <c r="A27" s="463" t="s">
        <v>172</v>
      </c>
      <c r="B27" s="444" t="s">
        <v>267</v>
      </c>
      <c r="C27" s="316">
        <v>787393000</v>
      </c>
    </row>
    <row r="28" spans="1:3" s="100" customFormat="1" ht="12" customHeight="1" thickBot="1">
      <c r="A28" s="464" t="s">
        <v>173</v>
      </c>
      <c r="B28" s="445" t="s">
        <v>268</v>
      </c>
      <c r="C28" s="318"/>
    </row>
    <row r="29" spans="1:3" s="100" customFormat="1" ht="12" customHeight="1" thickBot="1">
      <c r="A29" s="32" t="s">
        <v>174</v>
      </c>
      <c r="B29" s="21" t="s">
        <v>567</v>
      </c>
      <c r="C29" s="320">
        <f>SUM(C30:C36)</f>
        <v>158900000</v>
      </c>
    </row>
    <row r="30" spans="1:3" s="100" customFormat="1" ht="12" customHeight="1">
      <c r="A30" s="462" t="s">
        <v>270</v>
      </c>
      <c r="B30" s="443" t="s">
        <v>562</v>
      </c>
      <c r="C30" s="317">
        <v>18000000</v>
      </c>
    </row>
    <row r="31" spans="1:3" s="100" customFormat="1" ht="12" customHeight="1">
      <c r="A31" s="463" t="s">
        <v>271</v>
      </c>
      <c r="B31" s="444" t="s">
        <v>563</v>
      </c>
      <c r="C31" s="316">
        <v>2000000</v>
      </c>
    </row>
    <row r="32" spans="1:3" s="100" customFormat="1" ht="12" customHeight="1">
      <c r="A32" s="463" t="s">
        <v>272</v>
      </c>
      <c r="B32" s="444" t="s">
        <v>564</v>
      </c>
      <c r="C32" s="316">
        <v>130000000</v>
      </c>
    </row>
    <row r="33" spans="1:3" s="100" customFormat="1" ht="12" customHeight="1">
      <c r="A33" s="463" t="s">
        <v>273</v>
      </c>
      <c r="B33" s="444" t="s">
        <v>565</v>
      </c>
      <c r="C33" s="316">
        <v>1600000</v>
      </c>
    </row>
    <row r="34" spans="1:3" s="100" customFormat="1" ht="12" customHeight="1">
      <c r="A34" s="463" t="s">
        <v>559</v>
      </c>
      <c r="B34" s="444" t="s">
        <v>274</v>
      </c>
      <c r="C34" s="316">
        <v>6300000</v>
      </c>
    </row>
    <row r="35" spans="1:3" s="100" customFormat="1" ht="12" customHeight="1">
      <c r="A35" s="463" t="s">
        <v>560</v>
      </c>
      <c r="B35" s="444" t="s">
        <v>275</v>
      </c>
      <c r="C35" s="316"/>
    </row>
    <row r="36" spans="1:3" s="100" customFormat="1" ht="12" customHeight="1" thickBot="1">
      <c r="A36" s="464" t="s">
        <v>561</v>
      </c>
      <c r="B36" s="543" t="s">
        <v>276</v>
      </c>
      <c r="C36" s="318">
        <v>1000000</v>
      </c>
    </row>
    <row r="37" spans="1:3" s="100" customFormat="1" ht="12" customHeight="1" thickBot="1">
      <c r="A37" s="32" t="s">
        <v>23</v>
      </c>
      <c r="B37" s="21" t="s">
        <v>440</v>
      </c>
      <c r="C37" s="314">
        <f>SUM(C38:C48)</f>
        <v>11637417</v>
      </c>
    </row>
    <row r="38" spans="1:3" s="100" customFormat="1" ht="12" customHeight="1">
      <c r="A38" s="462" t="s">
        <v>92</v>
      </c>
      <c r="B38" s="443" t="s">
        <v>279</v>
      </c>
      <c r="C38" s="317"/>
    </row>
    <row r="39" spans="1:3" s="100" customFormat="1" ht="12" customHeight="1">
      <c r="A39" s="463" t="s">
        <v>93</v>
      </c>
      <c r="B39" s="444" t="s">
        <v>280</v>
      </c>
      <c r="C39" s="316">
        <v>1500000</v>
      </c>
    </row>
    <row r="40" spans="1:3" s="100" customFormat="1" ht="12" customHeight="1">
      <c r="A40" s="463" t="s">
        <v>94</v>
      </c>
      <c r="B40" s="444" t="s">
        <v>281</v>
      </c>
      <c r="C40" s="316"/>
    </row>
    <row r="41" spans="1:3" s="100" customFormat="1" ht="12" customHeight="1">
      <c r="A41" s="463" t="s">
        <v>176</v>
      </c>
      <c r="B41" s="444" t="s">
        <v>282</v>
      </c>
      <c r="C41" s="316">
        <v>5800000</v>
      </c>
    </row>
    <row r="42" spans="1:3" s="100" customFormat="1" ht="12" customHeight="1">
      <c r="A42" s="463" t="s">
        <v>177</v>
      </c>
      <c r="B42" s="444" t="s">
        <v>283</v>
      </c>
      <c r="C42" s="316">
        <v>2000000</v>
      </c>
    </row>
    <row r="43" spans="1:3" s="100" customFormat="1" ht="12" customHeight="1">
      <c r="A43" s="463" t="s">
        <v>178</v>
      </c>
      <c r="B43" s="444" t="s">
        <v>284</v>
      </c>
      <c r="C43" s="316">
        <v>2257000</v>
      </c>
    </row>
    <row r="44" spans="1:3" s="100" customFormat="1" ht="12" customHeight="1">
      <c r="A44" s="463" t="s">
        <v>179</v>
      </c>
      <c r="B44" s="444" t="s">
        <v>285</v>
      </c>
      <c r="C44" s="316"/>
    </row>
    <row r="45" spans="1:3" s="100" customFormat="1" ht="12" customHeight="1">
      <c r="A45" s="463" t="s">
        <v>180</v>
      </c>
      <c r="B45" s="444" t="s">
        <v>566</v>
      </c>
      <c r="C45" s="316">
        <v>80</v>
      </c>
    </row>
    <row r="46" spans="1:3" s="100" customFormat="1" ht="12" customHeight="1">
      <c r="A46" s="463" t="s">
        <v>277</v>
      </c>
      <c r="B46" s="444" t="s">
        <v>287</v>
      </c>
      <c r="C46" s="319"/>
    </row>
    <row r="47" spans="1:3" s="100" customFormat="1" ht="12" customHeight="1">
      <c r="A47" s="464" t="s">
        <v>278</v>
      </c>
      <c r="B47" s="445" t="s">
        <v>442</v>
      </c>
      <c r="C47" s="429"/>
    </row>
    <row r="48" spans="1:3" s="100" customFormat="1" ht="12" customHeight="1" thickBot="1">
      <c r="A48" s="464" t="s">
        <v>441</v>
      </c>
      <c r="B48" s="445" t="s">
        <v>288</v>
      </c>
      <c r="C48" s="429">
        <v>80337</v>
      </c>
    </row>
    <row r="49" spans="1:3" s="100" customFormat="1" ht="12" customHeight="1" thickBot="1">
      <c r="A49" s="32" t="s">
        <v>24</v>
      </c>
      <c r="B49" s="21" t="s">
        <v>289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293</v>
      </c>
      <c r="C50" s="487"/>
    </row>
    <row r="51" spans="1:3" s="100" customFormat="1" ht="12" customHeight="1">
      <c r="A51" s="463" t="s">
        <v>96</v>
      </c>
      <c r="B51" s="444" t="s">
        <v>294</v>
      </c>
      <c r="C51" s="319"/>
    </row>
    <row r="52" spans="1:3" s="100" customFormat="1" ht="12" customHeight="1">
      <c r="A52" s="463" t="s">
        <v>290</v>
      </c>
      <c r="B52" s="444" t="s">
        <v>295</v>
      </c>
      <c r="C52" s="319"/>
    </row>
    <row r="53" spans="1:3" s="100" customFormat="1" ht="12" customHeight="1">
      <c r="A53" s="463" t="s">
        <v>291</v>
      </c>
      <c r="B53" s="444" t="s">
        <v>296</v>
      </c>
      <c r="C53" s="319"/>
    </row>
    <row r="54" spans="1:3" s="100" customFormat="1" ht="12" customHeight="1" thickBot="1">
      <c r="A54" s="464" t="s">
        <v>292</v>
      </c>
      <c r="B54" s="445" t="s">
        <v>297</v>
      </c>
      <c r="C54" s="429"/>
    </row>
    <row r="55" spans="1:3" s="100" customFormat="1" ht="12" customHeight="1" thickBot="1">
      <c r="A55" s="32" t="s">
        <v>181</v>
      </c>
      <c r="B55" s="21" t="s">
        <v>298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299</v>
      </c>
      <c r="C56" s="317"/>
    </row>
    <row r="57" spans="1:3" s="100" customFormat="1" ht="12" customHeight="1">
      <c r="A57" s="463" t="s">
        <v>98</v>
      </c>
      <c r="B57" s="444" t="s">
        <v>432</v>
      </c>
      <c r="C57" s="316"/>
    </row>
    <row r="58" spans="1:3" s="100" customFormat="1" ht="12" customHeight="1">
      <c r="A58" s="463" t="s">
        <v>302</v>
      </c>
      <c r="B58" s="444" t="s">
        <v>300</v>
      </c>
      <c r="C58" s="316"/>
    </row>
    <row r="59" spans="1:3" s="100" customFormat="1" ht="12" customHeight="1" thickBot="1">
      <c r="A59" s="464" t="s">
        <v>303</v>
      </c>
      <c r="B59" s="445" t="s">
        <v>301</v>
      </c>
      <c r="C59" s="318"/>
    </row>
    <row r="60" spans="1:3" s="100" customFormat="1" ht="12" customHeight="1" thickBot="1">
      <c r="A60" s="32" t="s">
        <v>26</v>
      </c>
      <c r="B60" s="309" t="s">
        <v>304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306</v>
      </c>
      <c r="C61" s="319"/>
    </row>
    <row r="62" spans="1:3" s="100" customFormat="1" ht="12" customHeight="1">
      <c r="A62" s="463" t="s">
        <v>183</v>
      </c>
      <c r="B62" s="444" t="s">
        <v>433</v>
      </c>
      <c r="C62" s="319"/>
    </row>
    <row r="63" spans="1:3" s="100" customFormat="1" ht="12" customHeight="1">
      <c r="A63" s="463" t="s">
        <v>232</v>
      </c>
      <c r="B63" s="444" t="s">
        <v>307</v>
      </c>
      <c r="C63" s="319"/>
    </row>
    <row r="64" spans="1:3" s="100" customFormat="1" ht="12" customHeight="1" thickBot="1">
      <c r="A64" s="464" t="s">
        <v>305</v>
      </c>
      <c r="B64" s="445" t="s">
        <v>308</v>
      </c>
      <c r="C64" s="319"/>
    </row>
    <row r="65" spans="1:3" s="100" customFormat="1" ht="12" customHeight="1" thickBot="1">
      <c r="A65" s="32" t="s">
        <v>27</v>
      </c>
      <c r="B65" s="21" t="s">
        <v>309</v>
      </c>
      <c r="C65" s="320">
        <f>+C8+C15+C22+C29+C37+C49+C55+C60</f>
        <v>1639424520</v>
      </c>
    </row>
    <row r="66" spans="1:3" s="100" customFormat="1" ht="12" customHeight="1" thickBot="1">
      <c r="A66" s="465" t="s">
        <v>400</v>
      </c>
      <c r="B66" s="309" t="s">
        <v>311</v>
      </c>
      <c r="C66" s="314">
        <f>SUM(C67:C69)</f>
        <v>0</v>
      </c>
    </row>
    <row r="67" spans="1:3" s="100" customFormat="1" ht="12" customHeight="1">
      <c r="A67" s="462" t="s">
        <v>342</v>
      </c>
      <c r="B67" s="443" t="s">
        <v>312</v>
      </c>
      <c r="C67" s="319"/>
    </row>
    <row r="68" spans="1:3" s="100" customFormat="1" ht="12" customHeight="1">
      <c r="A68" s="463" t="s">
        <v>351</v>
      </c>
      <c r="B68" s="444" t="s">
        <v>313</v>
      </c>
      <c r="C68" s="319"/>
    </row>
    <row r="69" spans="1:3" s="100" customFormat="1" ht="12" customHeight="1" thickBot="1">
      <c r="A69" s="464" t="s">
        <v>352</v>
      </c>
      <c r="B69" s="446" t="s">
        <v>314</v>
      </c>
      <c r="C69" s="319"/>
    </row>
    <row r="70" spans="1:3" s="100" customFormat="1" ht="12" customHeight="1" thickBot="1">
      <c r="A70" s="465" t="s">
        <v>315</v>
      </c>
      <c r="B70" s="309" t="s">
        <v>316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317</v>
      </c>
      <c r="C71" s="319"/>
    </row>
    <row r="72" spans="1:3" s="100" customFormat="1" ht="12" customHeight="1">
      <c r="A72" s="463" t="s">
        <v>151</v>
      </c>
      <c r="B72" s="444" t="s">
        <v>318</v>
      </c>
      <c r="C72" s="319"/>
    </row>
    <row r="73" spans="1:3" s="100" customFormat="1" ht="12" customHeight="1">
      <c r="A73" s="463" t="s">
        <v>343</v>
      </c>
      <c r="B73" s="444" t="s">
        <v>319</v>
      </c>
      <c r="C73" s="319"/>
    </row>
    <row r="74" spans="1:3" s="100" customFormat="1" ht="12" customHeight="1" thickBot="1">
      <c r="A74" s="464" t="s">
        <v>344</v>
      </c>
      <c r="B74" s="445" t="s">
        <v>320</v>
      </c>
      <c r="C74" s="319"/>
    </row>
    <row r="75" spans="1:3" s="100" customFormat="1" ht="12" customHeight="1" thickBot="1">
      <c r="A75" s="465" t="s">
        <v>321</v>
      </c>
      <c r="B75" s="309" t="s">
        <v>322</v>
      </c>
      <c r="C75" s="314">
        <f>SUM(C76:C77)</f>
        <v>0</v>
      </c>
    </row>
    <row r="76" spans="1:3" s="100" customFormat="1" ht="12" customHeight="1">
      <c r="A76" s="462" t="s">
        <v>345</v>
      </c>
      <c r="B76" s="443" t="s">
        <v>323</v>
      </c>
      <c r="C76" s="319"/>
    </row>
    <row r="77" spans="1:3" s="100" customFormat="1" ht="12" customHeight="1" thickBot="1">
      <c r="A77" s="464" t="s">
        <v>346</v>
      </c>
      <c r="B77" s="445" t="s">
        <v>324</v>
      </c>
      <c r="C77" s="319"/>
    </row>
    <row r="78" spans="1:3" s="99" customFormat="1" ht="12" customHeight="1" thickBot="1">
      <c r="A78" s="465" t="s">
        <v>325</v>
      </c>
      <c r="B78" s="309" t="s">
        <v>326</v>
      </c>
      <c r="C78" s="314">
        <f>SUM(C79:C81)</f>
        <v>0</v>
      </c>
    </row>
    <row r="79" spans="1:3" s="100" customFormat="1" ht="12" customHeight="1">
      <c r="A79" s="462" t="s">
        <v>347</v>
      </c>
      <c r="B79" s="443" t="s">
        <v>327</v>
      </c>
      <c r="C79" s="319"/>
    </row>
    <row r="80" spans="1:3" s="100" customFormat="1" ht="12" customHeight="1">
      <c r="A80" s="463" t="s">
        <v>348</v>
      </c>
      <c r="B80" s="444" t="s">
        <v>328</v>
      </c>
      <c r="C80" s="319"/>
    </row>
    <row r="81" spans="1:3" s="100" customFormat="1" ht="12" customHeight="1" thickBot="1">
      <c r="A81" s="464" t="s">
        <v>349</v>
      </c>
      <c r="B81" s="445" t="s">
        <v>329</v>
      </c>
      <c r="C81" s="319"/>
    </row>
    <row r="82" spans="1:3" s="100" customFormat="1" ht="12" customHeight="1" thickBot="1">
      <c r="A82" s="465" t="s">
        <v>330</v>
      </c>
      <c r="B82" s="309" t="s">
        <v>350</v>
      </c>
      <c r="C82" s="314">
        <f>SUM(C83:C86)</f>
        <v>0</v>
      </c>
    </row>
    <row r="83" spans="1:3" s="100" customFormat="1" ht="12" customHeight="1">
      <c r="A83" s="466" t="s">
        <v>331</v>
      </c>
      <c r="B83" s="443" t="s">
        <v>332</v>
      </c>
      <c r="C83" s="319"/>
    </row>
    <row r="84" spans="1:3" s="100" customFormat="1" ht="12" customHeight="1">
      <c r="A84" s="467" t="s">
        <v>333</v>
      </c>
      <c r="B84" s="444" t="s">
        <v>334</v>
      </c>
      <c r="C84" s="319"/>
    </row>
    <row r="85" spans="1:3" s="100" customFormat="1" ht="12" customHeight="1">
      <c r="A85" s="467" t="s">
        <v>335</v>
      </c>
      <c r="B85" s="444" t="s">
        <v>336</v>
      </c>
      <c r="C85" s="319"/>
    </row>
    <row r="86" spans="1:3" s="99" customFormat="1" ht="12" customHeight="1" thickBot="1">
      <c r="A86" s="468" t="s">
        <v>337</v>
      </c>
      <c r="B86" s="445" t="s">
        <v>338</v>
      </c>
      <c r="C86" s="319"/>
    </row>
    <row r="87" spans="1:3" s="99" customFormat="1" ht="12" customHeight="1" thickBot="1">
      <c r="A87" s="465" t="s">
        <v>339</v>
      </c>
      <c r="B87" s="309" t="s">
        <v>481</v>
      </c>
      <c r="C87" s="488"/>
    </row>
    <row r="88" spans="1:3" s="99" customFormat="1" ht="12" customHeight="1" thickBot="1">
      <c r="A88" s="465" t="s">
        <v>513</v>
      </c>
      <c r="B88" s="309" t="s">
        <v>340</v>
      </c>
      <c r="C88" s="488"/>
    </row>
    <row r="89" spans="1:3" s="99" customFormat="1" ht="12" customHeight="1" thickBot="1">
      <c r="A89" s="465" t="s">
        <v>514</v>
      </c>
      <c r="B89" s="450" t="s">
        <v>484</v>
      </c>
      <c r="C89" s="320">
        <f>+C66+C70+C75+C78+C82+C88+C87</f>
        <v>0</v>
      </c>
    </row>
    <row r="90" spans="1:3" s="99" customFormat="1" ht="12" customHeight="1" thickBot="1">
      <c r="A90" s="469" t="s">
        <v>515</v>
      </c>
      <c r="B90" s="451" t="s">
        <v>516</v>
      </c>
      <c r="C90" s="320">
        <f>+C65+C89</f>
        <v>1639424520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520</v>
      </c>
      <c r="C93" s="313">
        <f>+C94+C95+C96+C97+C98+C111</f>
        <v>553269257</v>
      </c>
    </row>
    <row r="94" spans="1:3" ht="12" customHeight="1">
      <c r="A94" s="470" t="s">
        <v>99</v>
      </c>
      <c r="B94" s="10" t="s">
        <v>50</v>
      </c>
      <c r="C94" s="315">
        <v>350147257</v>
      </c>
    </row>
    <row r="95" spans="1:3" ht="12" customHeight="1">
      <c r="A95" s="463" t="s">
        <v>100</v>
      </c>
      <c r="B95" s="8" t="s">
        <v>184</v>
      </c>
      <c r="C95" s="316">
        <v>49043000</v>
      </c>
    </row>
    <row r="96" spans="1:3" ht="12" customHeight="1">
      <c r="A96" s="463" t="s">
        <v>101</v>
      </c>
      <c r="B96" s="8" t="s">
        <v>141</v>
      </c>
      <c r="C96" s="318">
        <v>154079000</v>
      </c>
    </row>
    <row r="97" spans="1:3" ht="12" customHeight="1">
      <c r="A97" s="463" t="s">
        <v>102</v>
      </c>
      <c r="B97" s="11" t="s">
        <v>185</v>
      </c>
      <c r="C97" s="318"/>
    </row>
    <row r="98" spans="1:3" ht="12" customHeight="1">
      <c r="A98" s="463" t="s">
        <v>113</v>
      </c>
      <c r="B98" s="19" t="s">
        <v>186</v>
      </c>
      <c r="C98" s="318"/>
    </row>
    <row r="99" spans="1:3" ht="12" customHeight="1">
      <c r="A99" s="463" t="s">
        <v>103</v>
      </c>
      <c r="B99" s="8" t="s">
        <v>517</v>
      </c>
      <c r="C99" s="318"/>
    </row>
    <row r="100" spans="1:3" ht="12" customHeight="1">
      <c r="A100" s="463" t="s">
        <v>104</v>
      </c>
      <c r="B100" s="149" t="s">
        <v>447</v>
      </c>
      <c r="C100" s="318"/>
    </row>
    <row r="101" spans="1:3" ht="12" customHeight="1">
      <c r="A101" s="463" t="s">
        <v>114</v>
      </c>
      <c r="B101" s="149" t="s">
        <v>446</v>
      </c>
      <c r="C101" s="318"/>
    </row>
    <row r="102" spans="1:3" ht="12" customHeight="1">
      <c r="A102" s="463" t="s">
        <v>115</v>
      </c>
      <c r="B102" s="149" t="s">
        <v>356</v>
      </c>
      <c r="C102" s="318"/>
    </row>
    <row r="103" spans="1:3" ht="12" customHeight="1">
      <c r="A103" s="463" t="s">
        <v>116</v>
      </c>
      <c r="B103" s="150" t="s">
        <v>357</v>
      </c>
      <c r="C103" s="318"/>
    </row>
    <row r="104" spans="1:3" ht="12" customHeight="1">
      <c r="A104" s="463" t="s">
        <v>117</v>
      </c>
      <c r="B104" s="150" t="s">
        <v>358</v>
      </c>
      <c r="C104" s="318"/>
    </row>
    <row r="105" spans="1:3" ht="12" customHeight="1">
      <c r="A105" s="463" t="s">
        <v>119</v>
      </c>
      <c r="B105" s="149" t="s">
        <v>359</v>
      </c>
      <c r="C105" s="318"/>
    </row>
    <row r="106" spans="1:3" ht="12" customHeight="1">
      <c r="A106" s="463" t="s">
        <v>187</v>
      </c>
      <c r="B106" s="149" t="s">
        <v>360</v>
      </c>
      <c r="C106" s="318"/>
    </row>
    <row r="107" spans="1:3" ht="12" customHeight="1">
      <c r="A107" s="463" t="s">
        <v>354</v>
      </c>
      <c r="B107" s="150" t="s">
        <v>361</v>
      </c>
      <c r="C107" s="318"/>
    </row>
    <row r="108" spans="1:3" ht="12" customHeight="1">
      <c r="A108" s="471" t="s">
        <v>355</v>
      </c>
      <c r="B108" s="151" t="s">
        <v>362</v>
      </c>
      <c r="C108" s="318"/>
    </row>
    <row r="109" spans="1:3" ht="12" customHeight="1">
      <c r="A109" s="463" t="s">
        <v>444</v>
      </c>
      <c r="B109" s="151" t="s">
        <v>363</v>
      </c>
      <c r="C109" s="318"/>
    </row>
    <row r="110" spans="1:3" ht="12" customHeight="1">
      <c r="A110" s="463" t="s">
        <v>445</v>
      </c>
      <c r="B110" s="150" t="s">
        <v>364</v>
      </c>
      <c r="C110" s="316"/>
    </row>
    <row r="111" spans="1:3" ht="12" customHeight="1">
      <c r="A111" s="463" t="s">
        <v>449</v>
      </c>
      <c r="B111" s="11" t="s">
        <v>51</v>
      </c>
      <c r="C111" s="316"/>
    </row>
    <row r="112" spans="1:3" ht="12" customHeight="1">
      <c r="A112" s="464" t="s">
        <v>450</v>
      </c>
      <c r="B112" s="8" t="s">
        <v>518</v>
      </c>
      <c r="C112" s="318"/>
    </row>
    <row r="113" spans="1:3" ht="12" customHeight="1" thickBot="1">
      <c r="A113" s="472" t="s">
        <v>451</v>
      </c>
      <c r="B113" s="152" t="s">
        <v>519</v>
      </c>
      <c r="C113" s="322"/>
    </row>
    <row r="114" spans="1:3" ht="12" customHeight="1" thickBot="1">
      <c r="A114" s="32" t="s">
        <v>20</v>
      </c>
      <c r="B114" s="27" t="s">
        <v>365</v>
      </c>
      <c r="C114" s="314">
        <f>+C115+C117+C119</f>
        <v>0</v>
      </c>
    </row>
    <row r="115" spans="1:3" ht="12" customHeight="1">
      <c r="A115" s="462" t="s">
        <v>105</v>
      </c>
      <c r="B115" s="8" t="s">
        <v>231</v>
      </c>
      <c r="C115" s="317"/>
    </row>
    <row r="116" spans="1:3" ht="12" customHeight="1">
      <c r="A116" s="462" t="s">
        <v>106</v>
      </c>
      <c r="B116" s="12" t="s">
        <v>369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370</v>
      </c>
      <c r="C118" s="281"/>
    </row>
    <row r="119" spans="1:3" ht="12" customHeight="1">
      <c r="A119" s="462" t="s">
        <v>109</v>
      </c>
      <c r="B119" s="311" t="s">
        <v>233</v>
      </c>
      <c r="C119" s="281"/>
    </row>
    <row r="120" spans="1:3" ht="12" customHeight="1">
      <c r="A120" s="462" t="s">
        <v>118</v>
      </c>
      <c r="B120" s="310" t="s">
        <v>434</v>
      </c>
      <c r="C120" s="281"/>
    </row>
    <row r="121" spans="1:3" ht="12" customHeight="1">
      <c r="A121" s="462" t="s">
        <v>120</v>
      </c>
      <c r="B121" s="439" t="s">
        <v>375</v>
      </c>
      <c r="C121" s="281"/>
    </row>
    <row r="122" spans="1:3" ht="12" customHeight="1">
      <c r="A122" s="462" t="s">
        <v>189</v>
      </c>
      <c r="B122" s="150" t="s">
        <v>358</v>
      </c>
      <c r="C122" s="281"/>
    </row>
    <row r="123" spans="1:3" ht="12" customHeight="1">
      <c r="A123" s="462" t="s">
        <v>190</v>
      </c>
      <c r="B123" s="150" t="s">
        <v>374</v>
      </c>
      <c r="C123" s="281"/>
    </row>
    <row r="124" spans="1:3" ht="12" customHeight="1">
      <c r="A124" s="462" t="s">
        <v>191</v>
      </c>
      <c r="B124" s="150" t="s">
        <v>373</v>
      </c>
      <c r="C124" s="281"/>
    </row>
    <row r="125" spans="1:3" ht="12" customHeight="1">
      <c r="A125" s="462" t="s">
        <v>366</v>
      </c>
      <c r="B125" s="150" t="s">
        <v>361</v>
      </c>
      <c r="C125" s="281"/>
    </row>
    <row r="126" spans="1:3" ht="12" customHeight="1">
      <c r="A126" s="462" t="s">
        <v>367</v>
      </c>
      <c r="B126" s="150" t="s">
        <v>372</v>
      </c>
      <c r="C126" s="281"/>
    </row>
    <row r="127" spans="1:3" ht="12" customHeight="1" thickBot="1">
      <c r="A127" s="471" t="s">
        <v>368</v>
      </c>
      <c r="B127" s="150" t="s">
        <v>371</v>
      </c>
      <c r="C127" s="283"/>
    </row>
    <row r="128" spans="1:3" ht="12" customHeight="1" thickBot="1">
      <c r="A128" s="32" t="s">
        <v>21</v>
      </c>
      <c r="B128" s="130" t="s">
        <v>454</v>
      </c>
      <c r="C128" s="314">
        <f>+C93+C114</f>
        <v>553269257</v>
      </c>
    </row>
    <row r="129" spans="1:3" ht="12" customHeight="1" thickBot="1">
      <c r="A129" s="32" t="s">
        <v>22</v>
      </c>
      <c r="B129" s="130" t="s">
        <v>455</v>
      </c>
      <c r="C129" s="314">
        <f>+C130+C131+C132</f>
        <v>0</v>
      </c>
    </row>
    <row r="130" spans="1:3" s="101" customFormat="1" ht="12" customHeight="1">
      <c r="A130" s="462" t="s">
        <v>270</v>
      </c>
      <c r="B130" s="9" t="s">
        <v>523</v>
      </c>
      <c r="C130" s="281"/>
    </row>
    <row r="131" spans="1:3" ht="12" customHeight="1">
      <c r="A131" s="462" t="s">
        <v>271</v>
      </c>
      <c r="B131" s="9" t="s">
        <v>463</v>
      </c>
      <c r="C131" s="281"/>
    </row>
    <row r="132" spans="1:3" ht="12" customHeight="1" thickBot="1">
      <c r="A132" s="471" t="s">
        <v>272</v>
      </c>
      <c r="B132" s="7" t="s">
        <v>522</v>
      </c>
      <c r="C132" s="281"/>
    </row>
    <row r="133" spans="1:3" ht="12" customHeight="1" thickBot="1">
      <c r="A133" s="32" t="s">
        <v>23</v>
      </c>
      <c r="B133" s="130" t="s">
        <v>456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465</v>
      </c>
      <c r="C134" s="281"/>
    </row>
    <row r="135" spans="1:3" ht="12" customHeight="1">
      <c r="A135" s="462" t="s">
        <v>93</v>
      </c>
      <c r="B135" s="9" t="s">
        <v>457</v>
      </c>
      <c r="C135" s="281"/>
    </row>
    <row r="136" spans="1:3" ht="12" customHeight="1">
      <c r="A136" s="462" t="s">
        <v>94</v>
      </c>
      <c r="B136" s="9" t="s">
        <v>458</v>
      </c>
      <c r="C136" s="281"/>
    </row>
    <row r="137" spans="1:3" ht="12" customHeight="1">
      <c r="A137" s="462" t="s">
        <v>176</v>
      </c>
      <c r="B137" s="9" t="s">
        <v>521</v>
      </c>
      <c r="C137" s="281"/>
    </row>
    <row r="138" spans="1:3" ht="12" customHeight="1">
      <c r="A138" s="462" t="s">
        <v>177</v>
      </c>
      <c r="B138" s="9" t="s">
        <v>460</v>
      </c>
      <c r="C138" s="281"/>
    </row>
    <row r="139" spans="1:3" s="101" customFormat="1" ht="12" customHeight="1" thickBot="1">
      <c r="A139" s="471" t="s">
        <v>178</v>
      </c>
      <c r="B139" s="7" t="s">
        <v>461</v>
      </c>
      <c r="C139" s="281"/>
    </row>
    <row r="140" spans="1:11" ht="12" customHeight="1" thickBot="1">
      <c r="A140" s="32" t="s">
        <v>24</v>
      </c>
      <c r="B140" s="130" t="s">
        <v>548</v>
      </c>
      <c r="C140" s="320">
        <f>+C141+C142+C144+C145+C143</f>
        <v>0</v>
      </c>
      <c r="K140" s="263"/>
    </row>
    <row r="141" spans="1:3" ht="12.75">
      <c r="A141" s="462" t="s">
        <v>95</v>
      </c>
      <c r="B141" s="9" t="s">
        <v>376</v>
      </c>
      <c r="C141" s="281"/>
    </row>
    <row r="142" spans="1:3" ht="12" customHeight="1">
      <c r="A142" s="462" t="s">
        <v>96</v>
      </c>
      <c r="B142" s="9" t="s">
        <v>377</v>
      </c>
      <c r="C142" s="281"/>
    </row>
    <row r="143" spans="1:3" s="101" customFormat="1" ht="12" customHeight="1">
      <c r="A143" s="462" t="s">
        <v>290</v>
      </c>
      <c r="B143" s="9" t="s">
        <v>547</v>
      </c>
      <c r="C143" s="281"/>
    </row>
    <row r="144" spans="1:3" s="101" customFormat="1" ht="12" customHeight="1">
      <c r="A144" s="462" t="s">
        <v>291</v>
      </c>
      <c r="B144" s="9" t="s">
        <v>470</v>
      </c>
      <c r="C144" s="281"/>
    </row>
    <row r="145" spans="1:3" s="101" customFormat="1" ht="12" customHeight="1" thickBot="1">
      <c r="A145" s="471" t="s">
        <v>292</v>
      </c>
      <c r="B145" s="7" t="s">
        <v>396</v>
      </c>
      <c r="C145" s="281"/>
    </row>
    <row r="146" spans="1:3" s="101" customFormat="1" ht="12" customHeight="1" thickBot="1">
      <c r="A146" s="32" t="s">
        <v>25</v>
      </c>
      <c r="B146" s="130" t="s">
        <v>471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466</v>
      </c>
      <c r="C147" s="281"/>
    </row>
    <row r="148" spans="1:3" s="101" customFormat="1" ht="12" customHeight="1">
      <c r="A148" s="462" t="s">
        <v>98</v>
      </c>
      <c r="B148" s="9" t="s">
        <v>473</v>
      </c>
      <c r="C148" s="281"/>
    </row>
    <row r="149" spans="1:3" s="101" customFormat="1" ht="12" customHeight="1">
      <c r="A149" s="462" t="s">
        <v>302</v>
      </c>
      <c r="B149" s="9" t="s">
        <v>468</v>
      </c>
      <c r="C149" s="281"/>
    </row>
    <row r="150" spans="1:3" ht="12.75" customHeight="1">
      <c r="A150" s="462" t="s">
        <v>303</v>
      </c>
      <c r="B150" s="9" t="s">
        <v>524</v>
      </c>
      <c r="C150" s="281"/>
    </row>
    <row r="151" spans="1:3" ht="12.75" customHeight="1" thickBot="1">
      <c r="A151" s="471" t="s">
        <v>472</v>
      </c>
      <c r="B151" s="7" t="s">
        <v>475</v>
      </c>
      <c r="C151" s="283"/>
    </row>
    <row r="152" spans="1:3" ht="12.75" customHeight="1" thickBot="1">
      <c r="A152" s="518" t="s">
        <v>26</v>
      </c>
      <c r="B152" s="130" t="s">
        <v>476</v>
      </c>
      <c r="C152" s="323"/>
    </row>
    <row r="153" spans="1:3" ht="12" customHeight="1" thickBot="1">
      <c r="A153" s="518" t="s">
        <v>27</v>
      </c>
      <c r="B153" s="130" t="s">
        <v>477</v>
      </c>
      <c r="C153" s="323"/>
    </row>
    <row r="154" spans="1:3" ht="15" customHeight="1" thickBot="1">
      <c r="A154" s="32" t="s">
        <v>28</v>
      </c>
      <c r="B154" s="130" t="s">
        <v>479</v>
      </c>
      <c r="C154" s="453">
        <f>+C129+C133+C140+C146+C152+C153</f>
        <v>0</v>
      </c>
    </row>
    <row r="155" spans="1:3" ht="13.5" thickBot="1">
      <c r="A155" s="473" t="s">
        <v>29</v>
      </c>
      <c r="B155" s="405" t="s">
        <v>478</v>
      </c>
      <c r="C155" s="453">
        <f>+C128+C154</f>
        <v>553269257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525</v>
      </c>
      <c r="B157" s="262"/>
      <c r="C157" s="127"/>
    </row>
    <row r="158" spans="1:3" ht="13.5" thickBot="1">
      <c r="A158" s="261" t="s">
        <v>206</v>
      </c>
      <c r="B158" s="262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D6" sqref="D6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7" t="s">
        <v>622</v>
      </c>
    </row>
    <row r="2" spans="1:3" s="97" customFormat="1" ht="21" customHeight="1">
      <c r="A2" s="433" t="s">
        <v>62</v>
      </c>
      <c r="B2" s="375" t="s">
        <v>227</v>
      </c>
      <c r="C2" s="377" t="s">
        <v>55</v>
      </c>
    </row>
    <row r="3" spans="1:3" s="97" customFormat="1" ht="16.5" thickBot="1">
      <c r="A3" s="241" t="s">
        <v>203</v>
      </c>
      <c r="B3" s="376" t="s">
        <v>436</v>
      </c>
      <c r="C3" s="517" t="s">
        <v>61</v>
      </c>
    </row>
    <row r="4" spans="1:3" s="98" customFormat="1" ht="15.75" customHeight="1" thickBot="1">
      <c r="A4" s="242"/>
      <c r="B4" s="242"/>
      <c r="C4" s="243" t="str">
        <f>'9.1.1. sz. mell '!C4</f>
        <v>Forintban!</v>
      </c>
    </row>
    <row r="5" spans="1:3" ht="13.5" thickBot="1">
      <c r="A5" s="434" t="s">
        <v>205</v>
      </c>
      <c r="B5" s="244" t="s">
        <v>570</v>
      </c>
      <c r="C5" s="378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254</v>
      </c>
      <c r="C8" s="314">
        <f>+C9+C10+C11+C12+C13+C14</f>
        <v>42484480</v>
      </c>
    </row>
    <row r="9" spans="1:3" s="99" customFormat="1" ht="12" customHeight="1">
      <c r="A9" s="462" t="s">
        <v>99</v>
      </c>
      <c r="B9" s="443" t="s">
        <v>255</v>
      </c>
      <c r="C9" s="317"/>
    </row>
    <row r="10" spans="1:3" s="100" customFormat="1" ht="12" customHeight="1">
      <c r="A10" s="463" t="s">
        <v>100</v>
      </c>
      <c r="B10" s="444" t="s">
        <v>256</v>
      </c>
      <c r="C10" s="316"/>
    </row>
    <row r="11" spans="1:3" s="100" customFormat="1" ht="12" customHeight="1">
      <c r="A11" s="463" t="s">
        <v>101</v>
      </c>
      <c r="B11" s="444" t="s">
        <v>557</v>
      </c>
      <c r="C11" s="316">
        <v>42484480</v>
      </c>
    </row>
    <row r="12" spans="1:3" s="100" customFormat="1" ht="12" customHeight="1">
      <c r="A12" s="463" t="s">
        <v>102</v>
      </c>
      <c r="B12" s="444" t="s">
        <v>258</v>
      </c>
      <c r="C12" s="316"/>
    </row>
    <row r="13" spans="1:3" s="100" customFormat="1" ht="12" customHeight="1">
      <c r="A13" s="463" t="s">
        <v>149</v>
      </c>
      <c r="B13" s="444" t="s">
        <v>512</v>
      </c>
      <c r="C13" s="316"/>
    </row>
    <row r="14" spans="1:3" s="99" customFormat="1" ht="12" customHeight="1" thickBot="1">
      <c r="A14" s="464" t="s">
        <v>103</v>
      </c>
      <c r="B14" s="445" t="s">
        <v>439</v>
      </c>
      <c r="C14" s="316"/>
    </row>
    <row r="15" spans="1:3" s="99" customFormat="1" ht="12" customHeight="1" thickBot="1">
      <c r="A15" s="32" t="s">
        <v>20</v>
      </c>
      <c r="B15" s="309" t="s">
        <v>259</v>
      </c>
      <c r="C15" s="314">
        <f>+C16+C17+C18+C19+C20</f>
        <v>0</v>
      </c>
    </row>
    <row r="16" spans="1:3" s="99" customFormat="1" ht="12" customHeight="1">
      <c r="A16" s="462" t="s">
        <v>105</v>
      </c>
      <c r="B16" s="443" t="s">
        <v>260</v>
      </c>
      <c r="C16" s="317"/>
    </row>
    <row r="17" spans="1:3" s="99" customFormat="1" ht="12" customHeight="1">
      <c r="A17" s="463" t="s">
        <v>106</v>
      </c>
      <c r="B17" s="444" t="s">
        <v>261</v>
      </c>
      <c r="C17" s="316"/>
    </row>
    <row r="18" spans="1:3" s="99" customFormat="1" ht="12" customHeight="1">
      <c r="A18" s="463" t="s">
        <v>107</v>
      </c>
      <c r="B18" s="444" t="s">
        <v>428</v>
      </c>
      <c r="C18" s="316"/>
    </row>
    <row r="19" spans="1:3" s="99" customFormat="1" ht="12" customHeight="1">
      <c r="A19" s="463" t="s">
        <v>108</v>
      </c>
      <c r="B19" s="444" t="s">
        <v>429</v>
      </c>
      <c r="C19" s="316"/>
    </row>
    <row r="20" spans="1:3" s="99" customFormat="1" ht="12" customHeight="1">
      <c r="A20" s="463" t="s">
        <v>109</v>
      </c>
      <c r="B20" s="444" t="s">
        <v>262</v>
      </c>
      <c r="C20" s="316"/>
    </row>
    <row r="21" spans="1:3" s="100" customFormat="1" ht="12" customHeight="1" thickBot="1">
      <c r="A21" s="464" t="s">
        <v>118</v>
      </c>
      <c r="B21" s="445" t="s">
        <v>263</v>
      </c>
      <c r="C21" s="318"/>
    </row>
    <row r="22" spans="1:3" s="100" customFormat="1" ht="12" customHeight="1" thickBot="1">
      <c r="A22" s="32" t="s">
        <v>21</v>
      </c>
      <c r="B22" s="21" t="s">
        <v>264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265</v>
      </c>
      <c r="C23" s="317"/>
    </row>
    <row r="24" spans="1:3" s="99" customFormat="1" ht="12" customHeight="1">
      <c r="A24" s="463" t="s">
        <v>89</v>
      </c>
      <c r="B24" s="444" t="s">
        <v>266</v>
      </c>
      <c r="C24" s="316"/>
    </row>
    <row r="25" spans="1:3" s="100" customFormat="1" ht="12" customHeight="1">
      <c r="A25" s="463" t="s">
        <v>90</v>
      </c>
      <c r="B25" s="444" t="s">
        <v>430</v>
      </c>
      <c r="C25" s="316"/>
    </row>
    <row r="26" spans="1:3" s="100" customFormat="1" ht="12" customHeight="1">
      <c r="A26" s="463" t="s">
        <v>91</v>
      </c>
      <c r="B26" s="444" t="s">
        <v>431</v>
      </c>
      <c r="C26" s="316"/>
    </row>
    <row r="27" spans="1:3" s="100" customFormat="1" ht="12" customHeight="1">
      <c r="A27" s="463" t="s">
        <v>172</v>
      </c>
      <c r="B27" s="444" t="s">
        <v>267</v>
      </c>
      <c r="C27" s="316"/>
    </row>
    <row r="28" spans="1:3" s="100" customFormat="1" ht="12" customHeight="1" thickBot="1">
      <c r="A28" s="464" t="s">
        <v>173</v>
      </c>
      <c r="B28" s="445" t="s">
        <v>268</v>
      </c>
      <c r="C28" s="318"/>
    </row>
    <row r="29" spans="1:3" s="100" customFormat="1" ht="12" customHeight="1" thickBot="1">
      <c r="A29" s="32" t="s">
        <v>174</v>
      </c>
      <c r="B29" s="21" t="s">
        <v>269</v>
      </c>
      <c r="C29" s="320">
        <f>SUM(C30:C36)</f>
        <v>0</v>
      </c>
    </row>
    <row r="30" spans="1:3" s="100" customFormat="1" ht="12" customHeight="1">
      <c r="A30" s="462" t="s">
        <v>270</v>
      </c>
      <c r="B30" s="443" t="s">
        <v>562</v>
      </c>
      <c r="C30" s="317"/>
    </row>
    <row r="31" spans="1:3" s="100" customFormat="1" ht="12" customHeight="1">
      <c r="A31" s="463" t="s">
        <v>271</v>
      </c>
      <c r="B31" s="444" t="s">
        <v>563</v>
      </c>
      <c r="C31" s="316"/>
    </row>
    <row r="32" spans="1:3" s="100" customFormat="1" ht="12" customHeight="1">
      <c r="A32" s="463" t="s">
        <v>272</v>
      </c>
      <c r="B32" s="444" t="s">
        <v>564</v>
      </c>
      <c r="C32" s="316"/>
    </row>
    <row r="33" spans="1:3" s="100" customFormat="1" ht="12" customHeight="1">
      <c r="A33" s="463" t="s">
        <v>273</v>
      </c>
      <c r="B33" s="444" t="s">
        <v>565</v>
      </c>
      <c r="C33" s="316"/>
    </row>
    <row r="34" spans="1:3" s="100" customFormat="1" ht="12" customHeight="1">
      <c r="A34" s="463" t="s">
        <v>559</v>
      </c>
      <c r="B34" s="444" t="s">
        <v>274</v>
      </c>
      <c r="C34" s="316"/>
    </row>
    <row r="35" spans="1:3" s="100" customFormat="1" ht="12" customHeight="1">
      <c r="A35" s="463" t="s">
        <v>560</v>
      </c>
      <c r="B35" s="444" t="s">
        <v>275</v>
      </c>
      <c r="C35" s="316"/>
    </row>
    <row r="36" spans="1:3" s="100" customFormat="1" ht="12" customHeight="1" thickBot="1">
      <c r="A36" s="464" t="s">
        <v>561</v>
      </c>
      <c r="B36" s="445" t="s">
        <v>276</v>
      </c>
      <c r="C36" s="318"/>
    </row>
    <row r="37" spans="1:3" s="100" customFormat="1" ht="12" customHeight="1" thickBot="1">
      <c r="A37" s="32" t="s">
        <v>23</v>
      </c>
      <c r="B37" s="21" t="s">
        <v>440</v>
      </c>
      <c r="C37" s="314">
        <f>SUM(C38:C48)</f>
        <v>0</v>
      </c>
    </row>
    <row r="38" spans="1:3" s="100" customFormat="1" ht="12" customHeight="1">
      <c r="A38" s="462" t="s">
        <v>92</v>
      </c>
      <c r="B38" s="443" t="s">
        <v>279</v>
      </c>
      <c r="C38" s="317"/>
    </row>
    <row r="39" spans="1:3" s="100" customFormat="1" ht="12" customHeight="1">
      <c r="A39" s="463" t="s">
        <v>93</v>
      </c>
      <c r="B39" s="444" t="s">
        <v>280</v>
      </c>
      <c r="C39" s="316"/>
    </row>
    <row r="40" spans="1:3" s="100" customFormat="1" ht="12" customHeight="1">
      <c r="A40" s="463" t="s">
        <v>94</v>
      </c>
      <c r="B40" s="444" t="s">
        <v>281</v>
      </c>
      <c r="C40" s="316"/>
    </row>
    <row r="41" spans="1:3" s="100" customFormat="1" ht="12" customHeight="1">
      <c r="A41" s="463" t="s">
        <v>176</v>
      </c>
      <c r="B41" s="444" t="s">
        <v>282</v>
      </c>
      <c r="C41" s="316"/>
    </row>
    <row r="42" spans="1:3" s="100" customFormat="1" ht="12" customHeight="1">
      <c r="A42" s="463" t="s">
        <v>177</v>
      </c>
      <c r="B42" s="444" t="s">
        <v>283</v>
      </c>
      <c r="C42" s="316"/>
    </row>
    <row r="43" spans="1:3" s="100" customFormat="1" ht="12" customHeight="1">
      <c r="A43" s="463" t="s">
        <v>178</v>
      </c>
      <c r="B43" s="444" t="s">
        <v>284</v>
      </c>
      <c r="C43" s="316"/>
    </row>
    <row r="44" spans="1:3" s="100" customFormat="1" ht="12" customHeight="1">
      <c r="A44" s="463" t="s">
        <v>179</v>
      </c>
      <c r="B44" s="444" t="s">
        <v>285</v>
      </c>
      <c r="C44" s="316"/>
    </row>
    <row r="45" spans="1:3" s="100" customFormat="1" ht="12" customHeight="1">
      <c r="A45" s="463" t="s">
        <v>180</v>
      </c>
      <c r="B45" s="444" t="s">
        <v>568</v>
      </c>
      <c r="C45" s="316"/>
    </row>
    <row r="46" spans="1:3" s="100" customFormat="1" ht="12" customHeight="1">
      <c r="A46" s="463" t="s">
        <v>277</v>
      </c>
      <c r="B46" s="444" t="s">
        <v>287</v>
      </c>
      <c r="C46" s="319"/>
    </row>
    <row r="47" spans="1:3" s="100" customFormat="1" ht="12" customHeight="1">
      <c r="A47" s="464" t="s">
        <v>278</v>
      </c>
      <c r="B47" s="445" t="s">
        <v>442</v>
      </c>
      <c r="C47" s="429"/>
    </row>
    <row r="48" spans="1:3" s="100" customFormat="1" ht="12" customHeight="1" thickBot="1">
      <c r="A48" s="464" t="s">
        <v>441</v>
      </c>
      <c r="B48" s="445" t="s">
        <v>288</v>
      </c>
      <c r="C48" s="429"/>
    </row>
    <row r="49" spans="1:3" s="100" customFormat="1" ht="12" customHeight="1" thickBot="1">
      <c r="A49" s="32" t="s">
        <v>24</v>
      </c>
      <c r="B49" s="21" t="s">
        <v>289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293</v>
      </c>
      <c r="C50" s="487"/>
    </row>
    <row r="51" spans="1:3" s="100" customFormat="1" ht="12" customHeight="1">
      <c r="A51" s="463" t="s">
        <v>96</v>
      </c>
      <c r="B51" s="444" t="s">
        <v>294</v>
      </c>
      <c r="C51" s="319"/>
    </row>
    <row r="52" spans="1:3" s="100" customFormat="1" ht="12" customHeight="1">
      <c r="A52" s="463" t="s">
        <v>290</v>
      </c>
      <c r="B52" s="444" t="s">
        <v>295</v>
      </c>
      <c r="C52" s="319"/>
    </row>
    <row r="53" spans="1:3" s="100" customFormat="1" ht="12" customHeight="1">
      <c r="A53" s="463" t="s">
        <v>291</v>
      </c>
      <c r="B53" s="444" t="s">
        <v>296</v>
      </c>
      <c r="C53" s="319"/>
    </row>
    <row r="54" spans="1:3" s="100" customFormat="1" ht="12" customHeight="1" thickBot="1">
      <c r="A54" s="464" t="s">
        <v>292</v>
      </c>
      <c r="B54" s="445" t="s">
        <v>297</v>
      </c>
      <c r="C54" s="429"/>
    </row>
    <row r="55" spans="1:3" s="100" customFormat="1" ht="12" customHeight="1" thickBot="1">
      <c r="A55" s="32" t="s">
        <v>181</v>
      </c>
      <c r="B55" s="21" t="s">
        <v>298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299</v>
      </c>
      <c r="C56" s="317"/>
    </row>
    <row r="57" spans="1:3" s="100" customFormat="1" ht="12" customHeight="1">
      <c r="A57" s="463" t="s">
        <v>98</v>
      </c>
      <c r="B57" s="444" t="s">
        <v>432</v>
      </c>
      <c r="C57" s="316"/>
    </row>
    <row r="58" spans="1:3" s="100" customFormat="1" ht="12" customHeight="1">
      <c r="A58" s="463" t="s">
        <v>302</v>
      </c>
      <c r="B58" s="444" t="s">
        <v>300</v>
      </c>
      <c r="C58" s="316"/>
    </row>
    <row r="59" spans="1:3" s="100" customFormat="1" ht="12" customHeight="1" thickBot="1">
      <c r="A59" s="464" t="s">
        <v>303</v>
      </c>
      <c r="B59" s="445" t="s">
        <v>301</v>
      </c>
      <c r="C59" s="318"/>
    </row>
    <row r="60" spans="1:3" s="100" customFormat="1" ht="12" customHeight="1" thickBot="1">
      <c r="A60" s="32" t="s">
        <v>26</v>
      </c>
      <c r="B60" s="309" t="s">
        <v>304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306</v>
      </c>
      <c r="C61" s="319"/>
    </row>
    <row r="62" spans="1:3" s="100" customFormat="1" ht="12" customHeight="1">
      <c r="A62" s="463" t="s">
        <v>183</v>
      </c>
      <c r="B62" s="444" t="s">
        <v>433</v>
      </c>
      <c r="C62" s="319"/>
    </row>
    <row r="63" spans="1:3" s="100" customFormat="1" ht="12" customHeight="1">
      <c r="A63" s="463" t="s">
        <v>232</v>
      </c>
      <c r="B63" s="444" t="s">
        <v>307</v>
      </c>
      <c r="C63" s="319"/>
    </row>
    <row r="64" spans="1:3" s="100" customFormat="1" ht="12" customHeight="1" thickBot="1">
      <c r="A64" s="464" t="s">
        <v>305</v>
      </c>
      <c r="B64" s="445" t="s">
        <v>308</v>
      </c>
      <c r="C64" s="319"/>
    </row>
    <row r="65" spans="1:3" s="100" customFormat="1" ht="12" customHeight="1" thickBot="1">
      <c r="A65" s="32" t="s">
        <v>27</v>
      </c>
      <c r="B65" s="21" t="s">
        <v>309</v>
      </c>
      <c r="C65" s="320">
        <f>+C8+C15+C22+C29+C37+C49+C55+C60</f>
        <v>42484480</v>
      </c>
    </row>
    <row r="66" spans="1:3" s="100" customFormat="1" ht="12" customHeight="1" thickBot="1">
      <c r="A66" s="465" t="s">
        <v>400</v>
      </c>
      <c r="B66" s="309" t="s">
        <v>311</v>
      </c>
      <c r="C66" s="314">
        <f>SUM(C67:C69)</f>
        <v>0</v>
      </c>
    </row>
    <row r="67" spans="1:3" s="100" customFormat="1" ht="12" customHeight="1">
      <c r="A67" s="462" t="s">
        <v>342</v>
      </c>
      <c r="B67" s="443" t="s">
        <v>312</v>
      </c>
      <c r="C67" s="319"/>
    </row>
    <row r="68" spans="1:3" s="100" customFormat="1" ht="12" customHeight="1">
      <c r="A68" s="463" t="s">
        <v>351</v>
      </c>
      <c r="B68" s="444" t="s">
        <v>313</v>
      </c>
      <c r="C68" s="319"/>
    </row>
    <row r="69" spans="1:3" s="100" customFormat="1" ht="12" customHeight="1" thickBot="1">
      <c r="A69" s="464" t="s">
        <v>352</v>
      </c>
      <c r="B69" s="446" t="s">
        <v>314</v>
      </c>
      <c r="C69" s="319"/>
    </row>
    <row r="70" spans="1:3" s="100" customFormat="1" ht="12" customHeight="1" thickBot="1">
      <c r="A70" s="465" t="s">
        <v>315</v>
      </c>
      <c r="B70" s="309" t="s">
        <v>316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317</v>
      </c>
      <c r="C71" s="319"/>
    </row>
    <row r="72" spans="1:3" s="100" customFormat="1" ht="12" customHeight="1">
      <c r="A72" s="463" t="s">
        <v>151</v>
      </c>
      <c r="B72" s="444" t="s">
        <v>318</v>
      </c>
      <c r="C72" s="319"/>
    </row>
    <row r="73" spans="1:3" s="100" customFormat="1" ht="12" customHeight="1">
      <c r="A73" s="463" t="s">
        <v>343</v>
      </c>
      <c r="B73" s="444" t="s">
        <v>319</v>
      </c>
      <c r="C73" s="319"/>
    </row>
    <row r="74" spans="1:3" s="100" customFormat="1" ht="12" customHeight="1" thickBot="1">
      <c r="A74" s="464" t="s">
        <v>344</v>
      </c>
      <c r="B74" s="445" t="s">
        <v>320</v>
      </c>
      <c r="C74" s="319"/>
    </row>
    <row r="75" spans="1:3" s="100" customFormat="1" ht="12" customHeight="1" thickBot="1">
      <c r="A75" s="465" t="s">
        <v>321</v>
      </c>
      <c r="B75" s="309" t="s">
        <v>322</v>
      </c>
      <c r="C75" s="314">
        <f>SUM(C76:C77)</f>
        <v>0</v>
      </c>
    </row>
    <row r="76" spans="1:3" s="100" customFormat="1" ht="12" customHeight="1">
      <c r="A76" s="462" t="s">
        <v>345</v>
      </c>
      <c r="B76" s="443" t="s">
        <v>323</v>
      </c>
      <c r="C76" s="319"/>
    </row>
    <row r="77" spans="1:3" s="100" customFormat="1" ht="12" customHeight="1" thickBot="1">
      <c r="A77" s="464" t="s">
        <v>346</v>
      </c>
      <c r="B77" s="445" t="s">
        <v>324</v>
      </c>
      <c r="C77" s="319"/>
    </row>
    <row r="78" spans="1:3" s="99" customFormat="1" ht="12" customHeight="1" thickBot="1">
      <c r="A78" s="465" t="s">
        <v>325</v>
      </c>
      <c r="B78" s="309" t="s">
        <v>326</v>
      </c>
      <c r="C78" s="314">
        <f>SUM(C79:C81)</f>
        <v>0</v>
      </c>
    </row>
    <row r="79" spans="1:3" s="100" customFormat="1" ht="12" customHeight="1">
      <c r="A79" s="462" t="s">
        <v>347</v>
      </c>
      <c r="B79" s="443" t="s">
        <v>327</v>
      </c>
      <c r="C79" s="319"/>
    </row>
    <row r="80" spans="1:3" s="100" customFormat="1" ht="12" customHeight="1">
      <c r="A80" s="463" t="s">
        <v>348</v>
      </c>
      <c r="B80" s="444" t="s">
        <v>328</v>
      </c>
      <c r="C80" s="319"/>
    </row>
    <row r="81" spans="1:3" s="100" customFormat="1" ht="12" customHeight="1" thickBot="1">
      <c r="A81" s="464" t="s">
        <v>349</v>
      </c>
      <c r="B81" s="445" t="s">
        <v>329</v>
      </c>
      <c r="C81" s="319"/>
    </row>
    <row r="82" spans="1:3" s="100" customFormat="1" ht="12" customHeight="1" thickBot="1">
      <c r="A82" s="465" t="s">
        <v>330</v>
      </c>
      <c r="B82" s="309" t="s">
        <v>350</v>
      </c>
      <c r="C82" s="314">
        <f>SUM(C83:C86)</f>
        <v>0</v>
      </c>
    </row>
    <row r="83" spans="1:3" s="100" customFormat="1" ht="12" customHeight="1">
      <c r="A83" s="466" t="s">
        <v>331</v>
      </c>
      <c r="B83" s="443" t="s">
        <v>332</v>
      </c>
      <c r="C83" s="319"/>
    </row>
    <row r="84" spans="1:3" s="100" customFormat="1" ht="12" customHeight="1">
      <c r="A84" s="467" t="s">
        <v>333</v>
      </c>
      <c r="B84" s="444" t="s">
        <v>334</v>
      </c>
      <c r="C84" s="319"/>
    </row>
    <row r="85" spans="1:3" s="100" customFormat="1" ht="12" customHeight="1">
      <c r="A85" s="467" t="s">
        <v>335</v>
      </c>
      <c r="B85" s="444" t="s">
        <v>336</v>
      </c>
      <c r="C85" s="319"/>
    </row>
    <row r="86" spans="1:3" s="99" customFormat="1" ht="12" customHeight="1" thickBot="1">
      <c r="A86" s="468" t="s">
        <v>337</v>
      </c>
      <c r="B86" s="445" t="s">
        <v>338</v>
      </c>
      <c r="C86" s="319"/>
    </row>
    <row r="87" spans="1:3" s="99" customFormat="1" ht="12" customHeight="1" thickBot="1">
      <c r="A87" s="465" t="s">
        <v>339</v>
      </c>
      <c r="B87" s="309" t="s">
        <v>481</v>
      </c>
      <c r="C87" s="488"/>
    </row>
    <row r="88" spans="1:3" s="99" customFormat="1" ht="12" customHeight="1" thickBot="1">
      <c r="A88" s="465" t="s">
        <v>513</v>
      </c>
      <c r="B88" s="309" t="s">
        <v>340</v>
      </c>
      <c r="C88" s="488"/>
    </row>
    <row r="89" spans="1:3" s="99" customFormat="1" ht="12" customHeight="1" thickBot="1">
      <c r="A89" s="465" t="s">
        <v>514</v>
      </c>
      <c r="B89" s="450" t="s">
        <v>484</v>
      </c>
      <c r="C89" s="320">
        <f>+C66+C70+C75+C78+C82+C88+C87</f>
        <v>0</v>
      </c>
    </row>
    <row r="90" spans="1:3" s="99" customFormat="1" ht="12" customHeight="1" thickBot="1">
      <c r="A90" s="469" t="s">
        <v>515</v>
      </c>
      <c r="B90" s="451" t="s">
        <v>516</v>
      </c>
      <c r="C90" s="320">
        <f>+C65+C89</f>
        <v>42484480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520</v>
      </c>
      <c r="C93" s="313">
        <f>+C94+C95+C96+C97+C98+C111</f>
        <v>5100000</v>
      </c>
    </row>
    <row r="94" spans="1:3" ht="12" customHeight="1">
      <c r="A94" s="470" t="s">
        <v>99</v>
      </c>
      <c r="B94" s="10" t="s">
        <v>50</v>
      </c>
      <c r="C94" s="315"/>
    </row>
    <row r="95" spans="1:3" ht="12" customHeight="1">
      <c r="A95" s="463" t="s">
        <v>100</v>
      </c>
      <c r="B95" s="8" t="s">
        <v>184</v>
      </c>
      <c r="C95" s="316"/>
    </row>
    <row r="96" spans="1:3" ht="12" customHeight="1">
      <c r="A96" s="463" t="s">
        <v>101</v>
      </c>
      <c r="B96" s="8" t="s">
        <v>141</v>
      </c>
      <c r="C96" s="318"/>
    </row>
    <row r="97" spans="1:3" ht="12" customHeight="1">
      <c r="A97" s="463" t="s">
        <v>102</v>
      </c>
      <c r="B97" s="11" t="s">
        <v>185</v>
      </c>
      <c r="C97" s="318"/>
    </row>
    <row r="98" spans="1:3" ht="12" customHeight="1">
      <c r="A98" s="463" t="s">
        <v>113</v>
      </c>
      <c r="B98" s="19" t="s">
        <v>186</v>
      </c>
      <c r="C98" s="318">
        <v>5100000</v>
      </c>
    </row>
    <row r="99" spans="1:3" ht="12" customHeight="1">
      <c r="A99" s="463" t="s">
        <v>103</v>
      </c>
      <c r="B99" s="8" t="s">
        <v>517</v>
      </c>
      <c r="C99" s="318"/>
    </row>
    <row r="100" spans="1:3" ht="12" customHeight="1">
      <c r="A100" s="463" t="s">
        <v>104</v>
      </c>
      <c r="B100" s="149" t="s">
        <v>447</v>
      </c>
      <c r="C100" s="318"/>
    </row>
    <row r="101" spans="1:3" ht="12" customHeight="1">
      <c r="A101" s="463" t="s">
        <v>114</v>
      </c>
      <c r="B101" s="149" t="s">
        <v>446</v>
      </c>
      <c r="C101" s="318"/>
    </row>
    <row r="102" spans="1:3" ht="12" customHeight="1">
      <c r="A102" s="463" t="s">
        <v>115</v>
      </c>
      <c r="B102" s="149" t="s">
        <v>356</v>
      </c>
      <c r="C102" s="318"/>
    </row>
    <row r="103" spans="1:3" ht="12" customHeight="1">
      <c r="A103" s="463" t="s">
        <v>116</v>
      </c>
      <c r="B103" s="150" t="s">
        <v>357</v>
      </c>
      <c r="C103" s="318"/>
    </row>
    <row r="104" spans="1:3" ht="12" customHeight="1">
      <c r="A104" s="463" t="s">
        <v>117</v>
      </c>
      <c r="B104" s="150" t="s">
        <v>358</v>
      </c>
      <c r="C104" s="318"/>
    </row>
    <row r="105" spans="1:3" ht="12" customHeight="1">
      <c r="A105" s="463" t="s">
        <v>119</v>
      </c>
      <c r="B105" s="149" t="s">
        <v>359</v>
      </c>
      <c r="C105" s="318"/>
    </row>
    <row r="106" spans="1:3" ht="12" customHeight="1">
      <c r="A106" s="463" t="s">
        <v>187</v>
      </c>
      <c r="B106" s="149" t="s">
        <v>360</v>
      </c>
      <c r="C106" s="318"/>
    </row>
    <row r="107" spans="1:3" ht="12" customHeight="1">
      <c r="A107" s="463" t="s">
        <v>354</v>
      </c>
      <c r="B107" s="150" t="s">
        <v>361</v>
      </c>
      <c r="C107" s="318"/>
    </row>
    <row r="108" spans="1:3" ht="12" customHeight="1">
      <c r="A108" s="471" t="s">
        <v>355</v>
      </c>
      <c r="B108" s="151" t="s">
        <v>362</v>
      </c>
      <c r="C108" s="318"/>
    </row>
    <row r="109" spans="1:3" ht="12" customHeight="1">
      <c r="A109" s="463" t="s">
        <v>444</v>
      </c>
      <c r="B109" s="151" t="s">
        <v>363</v>
      </c>
      <c r="C109" s="318"/>
    </row>
    <row r="110" spans="1:3" ht="12" customHeight="1">
      <c r="A110" s="463" t="s">
        <v>445</v>
      </c>
      <c r="B110" s="150" t="s">
        <v>364</v>
      </c>
      <c r="C110" s="316">
        <v>5100000</v>
      </c>
    </row>
    <row r="111" spans="1:3" ht="12" customHeight="1">
      <c r="A111" s="463" t="s">
        <v>449</v>
      </c>
      <c r="B111" s="11" t="s">
        <v>51</v>
      </c>
      <c r="C111" s="316"/>
    </row>
    <row r="112" spans="1:3" ht="12" customHeight="1">
      <c r="A112" s="464" t="s">
        <v>450</v>
      </c>
      <c r="B112" s="8" t="s">
        <v>518</v>
      </c>
      <c r="C112" s="318"/>
    </row>
    <row r="113" spans="1:3" ht="12" customHeight="1" thickBot="1">
      <c r="A113" s="472" t="s">
        <v>451</v>
      </c>
      <c r="B113" s="152" t="s">
        <v>519</v>
      </c>
      <c r="C113" s="322"/>
    </row>
    <row r="114" spans="1:3" ht="12" customHeight="1" thickBot="1">
      <c r="A114" s="32" t="s">
        <v>20</v>
      </c>
      <c r="B114" s="27" t="s">
        <v>365</v>
      </c>
      <c r="C114" s="314">
        <f>+C115+C117+C119</f>
        <v>0</v>
      </c>
    </row>
    <row r="115" spans="1:3" ht="12" customHeight="1">
      <c r="A115" s="462" t="s">
        <v>105</v>
      </c>
      <c r="B115" s="8" t="s">
        <v>231</v>
      </c>
      <c r="C115" s="317"/>
    </row>
    <row r="116" spans="1:3" ht="12" customHeight="1">
      <c r="A116" s="462" t="s">
        <v>106</v>
      </c>
      <c r="B116" s="12" t="s">
        <v>369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370</v>
      </c>
      <c r="C118" s="281"/>
    </row>
    <row r="119" spans="1:3" ht="12" customHeight="1">
      <c r="A119" s="462" t="s">
        <v>109</v>
      </c>
      <c r="B119" s="311" t="s">
        <v>233</v>
      </c>
      <c r="C119" s="281"/>
    </row>
    <row r="120" spans="1:3" ht="12" customHeight="1">
      <c r="A120" s="462" t="s">
        <v>118</v>
      </c>
      <c r="B120" s="310" t="s">
        <v>434</v>
      </c>
      <c r="C120" s="281"/>
    </row>
    <row r="121" spans="1:3" ht="12" customHeight="1">
      <c r="A121" s="462" t="s">
        <v>120</v>
      </c>
      <c r="B121" s="439" t="s">
        <v>375</v>
      </c>
      <c r="C121" s="281"/>
    </row>
    <row r="122" spans="1:3" ht="12" customHeight="1">
      <c r="A122" s="462" t="s">
        <v>189</v>
      </c>
      <c r="B122" s="150" t="s">
        <v>358</v>
      </c>
      <c r="C122" s="281"/>
    </row>
    <row r="123" spans="1:3" ht="12" customHeight="1">
      <c r="A123" s="462" t="s">
        <v>190</v>
      </c>
      <c r="B123" s="150" t="s">
        <v>374</v>
      </c>
      <c r="C123" s="281"/>
    </row>
    <row r="124" spans="1:3" ht="12" customHeight="1">
      <c r="A124" s="462" t="s">
        <v>191</v>
      </c>
      <c r="B124" s="150" t="s">
        <v>373</v>
      </c>
      <c r="C124" s="281"/>
    </row>
    <row r="125" spans="1:3" ht="12" customHeight="1">
      <c r="A125" s="462" t="s">
        <v>366</v>
      </c>
      <c r="B125" s="150" t="s">
        <v>361</v>
      </c>
      <c r="C125" s="281"/>
    </row>
    <row r="126" spans="1:3" ht="12" customHeight="1">
      <c r="A126" s="462" t="s">
        <v>367</v>
      </c>
      <c r="B126" s="150" t="s">
        <v>372</v>
      </c>
      <c r="C126" s="281"/>
    </row>
    <row r="127" spans="1:3" ht="12" customHeight="1" thickBot="1">
      <c r="A127" s="471" t="s">
        <v>368</v>
      </c>
      <c r="B127" s="150" t="s">
        <v>371</v>
      </c>
      <c r="C127" s="283"/>
    </row>
    <row r="128" spans="1:3" ht="12" customHeight="1" thickBot="1">
      <c r="A128" s="32" t="s">
        <v>21</v>
      </c>
      <c r="B128" s="130" t="s">
        <v>454</v>
      </c>
      <c r="C128" s="314">
        <f>+C93+C114</f>
        <v>5100000</v>
      </c>
    </row>
    <row r="129" spans="1:3" ht="12" customHeight="1" thickBot="1">
      <c r="A129" s="32" t="s">
        <v>22</v>
      </c>
      <c r="B129" s="130" t="s">
        <v>455</v>
      </c>
      <c r="C129" s="314">
        <f>+C130+C131+C132</f>
        <v>0</v>
      </c>
    </row>
    <row r="130" spans="1:3" s="101" customFormat="1" ht="12" customHeight="1">
      <c r="A130" s="462" t="s">
        <v>270</v>
      </c>
      <c r="B130" s="9" t="s">
        <v>523</v>
      </c>
      <c r="C130" s="281"/>
    </row>
    <row r="131" spans="1:3" ht="12" customHeight="1">
      <c r="A131" s="462" t="s">
        <v>271</v>
      </c>
      <c r="B131" s="9" t="s">
        <v>463</v>
      </c>
      <c r="C131" s="281"/>
    </row>
    <row r="132" spans="1:3" ht="12" customHeight="1" thickBot="1">
      <c r="A132" s="471" t="s">
        <v>272</v>
      </c>
      <c r="B132" s="7" t="s">
        <v>522</v>
      </c>
      <c r="C132" s="281"/>
    </row>
    <row r="133" spans="1:3" ht="12" customHeight="1" thickBot="1">
      <c r="A133" s="32" t="s">
        <v>23</v>
      </c>
      <c r="B133" s="130" t="s">
        <v>456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465</v>
      </c>
      <c r="C134" s="281"/>
    </row>
    <row r="135" spans="1:3" ht="12" customHeight="1">
      <c r="A135" s="462" t="s">
        <v>93</v>
      </c>
      <c r="B135" s="9" t="s">
        <v>457</v>
      </c>
      <c r="C135" s="281"/>
    </row>
    <row r="136" spans="1:3" ht="12" customHeight="1">
      <c r="A136" s="462" t="s">
        <v>94</v>
      </c>
      <c r="B136" s="9" t="s">
        <v>458</v>
      </c>
      <c r="C136" s="281"/>
    </row>
    <row r="137" spans="1:3" ht="12" customHeight="1">
      <c r="A137" s="462" t="s">
        <v>176</v>
      </c>
      <c r="B137" s="9" t="s">
        <v>521</v>
      </c>
      <c r="C137" s="281"/>
    </row>
    <row r="138" spans="1:3" ht="12" customHeight="1">
      <c r="A138" s="462" t="s">
        <v>177</v>
      </c>
      <c r="B138" s="9" t="s">
        <v>460</v>
      </c>
      <c r="C138" s="281"/>
    </row>
    <row r="139" spans="1:3" s="101" customFormat="1" ht="12" customHeight="1" thickBot="1">
      <c r="A139" s="471" t="s">
        <v>178</v>
      </c>
      <c r="B139" s="7" t="s">
        <v>461</v>
      </c>
      <c r="C139" s="281"/>
    </row>
    <row r="140" spans="1:11" ht="12" customHeight="1" thickBot="1">
      <c r="A140" s="32" t="s">
        <v>24</v>
      </c>
      <c r="B140" s="130" t="s">
        <v>548</v>
      </c>
      <c r="C140" s="320">
        <f>+C141+C142+C144+C145+C143</f>
        <v>0</v>
      </c>
      <c r="K140" s="263"/>
    </row>
    <row r="141" spans="1:3" ht="12.75">
      <c r="A141" s="462" t="s">
        <v>95</v>
      </c>
      <c r="B141" s="9" t="s">
        <v>376</v>
      </c>
      <c r="C141" s="281"/>
    </row>
    <row r="142" spans="1:3" ht="12" customHeight="1">
      <c r="A142" s="462" t="s">
        <v>96</v>
      </c>
      <c r="B142" s="9" t="s">
        <v>377</v>
      </c>
      <c r="C142" s="281"/>
    </row>
    <row r="143" spans="1:3" s="101" customFormat="1" ht="12" customHeight="1">
      <c r="A143" s="462" t="s">
        <v>290</v>
      </c>
      <c r="B143" s="9" t="s">
        <v>547</v>
      </c>
      <c r="C143" s="281"/>
    </row>
    <row r="144" spans="1:3" s="101" customFormat="1" ht="12" customHeight="1">
      <c r="A144" s="462" t="s">
        <v>291</v>
      </c>
      <c r="B144" s="9" t="s">
        <v>470</v>
      </c>
      <c r="C144" s="281"/>
    </row>
    <row r="145" spans="1:3" s="101" customFormat="1" ht="12" customHeight="1" thickBot="1">
      <c r="A145" s="471" t="s">
        <v>292</v>
      </c>
      <c r="B145" s="7" t="s">
        <v>396</v>
      </c>
      <c r="C145" s="281"/>
    </row>
    <row r="146" spans="1:3" s="101" customFormat="1" ht="12" customHeight="1" thickBot="1">
      <c r="A146" s="32" t="s">
        <v>25</v>
      </c>
      <c r="B146" s="130" t="s">
        <v>471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466</v>
      </c>
      <c r="C147" s="281"/>
    </row>
    <row r="148" spans="1:3" s="101" customFormat="1" ht="12" customHeight="1">
      <c r="A148" s="462" t="s">
        <v>98</v>
      </c>
      <c r="B148" s="9" t="s">
        <v>473</v>
      </c>
      <c r="C148" s="281"/>
    </row>
    <row r="149" spans="1:3" s="101" customFormat="1" ht="12" customHeight="1">
      <c r="A149" s="462" t="s">
        <v>302</v>
      </c>
      <c r="B149" s="9" t="s">
        <v>468</v>
      </c>
      <c r="C149" s="281"/>
    </row>
    <row r="150" spans="1:3" ht="12.75" customHeight="1">
      <c r="A150" s="462" t="s">
        <v>303</v>
      </c>
      <c r="B150" s="9" t="s">
        <v>524</v>
      </c>
      <c r="C150" s="281"/>
    </row>
    <row r="151" spans="1:3" ht="12.75" customHeight="1" thickBot="1">
      <c r="A151" s="471" t="s">
        <v>472</v>
      </c>
      <c r="B151" s="7" t="s">
        <v>475</v>
      </c>
      <c r="C151" s="283"/>
    </row>
    <row r="152" spans="1:3" ht="12.75" customHeight="1" thickBot="1">
      <c r="A152" s="518" t="s">
        <v>26</v>
      </c>
      <c r="B152" s="130" t="s">
        <v>476</v>
      </c>
      <c r="C152" s="323"/>
    </row>
    <row r="153" spans="1:3" ht="12" customHeight="1" thickBot="1">
      <c r="A153" s="518" t="s">
        <v>27</v>
      </c>
      <c r="B153" s="130" t="s">
        <v>477</v>
      </c>
      <c r="C153" s="323"/>
    </row>
    <row r="154" spans="1:3" ht="15" customHeight="1" thickBot="1">
      <c r="A154" s="32" t="s">
        <v>28</v>
      </c>
      <c r="B154" s="130" t="s">
        <v>479</v>
      </c>
      <c r="C154" s="453">
        <f>+C129+C133+C140+C146+C152+C153</f>
        <v>0</v>
      </c>
    </row>
    <row r="155" spans="1:3" ht="13.5" thickBot="1">
      <c r="A155" s="473" t="s">
        <v>29</v>
      </c>
      <c r="B155" s="405" t="s">
        <v>478</v>
      </c>
      <c r="C155" s="453">
        <f>+C128+C154</f>
        <v>5100000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525</v>
      </c>
      <c r="B157" s="262"/>
      <c r="C157" s="127"/>
    </row>
    <row r="158" spans="1:3" ht="13.5" thickBot="1">
      <c r="A158" s="261" t="s">
        <v>206</v>
      </c>
      <c r="B158" s="262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7" t="s">
        <v>624</v>
      </c>
    </row>
    <row r="2" spans="1:3" s="97" customFormat="1" ht="21" customHeight="1">
      <c r="A2" s="433" t="s">
        <v>62</v>
      </c>
      <c r="B2" s="375" t="s">
        <v>227</v>
      </c>
      <c r="C2" s="377" t="s">
        <v>55</v>
      </c>
    </row>
    <row r="3" spans="1:3" s="97" customFormat="1" ht="16.5" thickBot="1">
      <c r="A3" s="241" t="s">
        <v>203</v>
      </c>
      <c r="B3" s="376" t="s">
        <v>536</v>
      </c>
      <c r="C3" s="517" t="s">
        <v>437</v>
      </c>
    </row>
    <row r="4" spans="1:3" s="98" customFormat="1" ht="15.75" customHeight="1" thickBot="1">
      <c r="A4" s="242"/>
      <c r="B4" s="242"/>
      <c r="C4" s="243" t="str">
        <f>'9.1.2. sz. mell '!C4</f>
        <v>Forintban!</v>
      </c>
    </row>
    <row r="5" spans="1:3" ht="13.5" thickBot="1">
      <c r="A5" s="434" t="s">
        <v>205</v>
      </c>
      <c r="B5" s="244" t="s">
        <v>570</v>
      </c>
      <c r="C5" s="378" t="s">
        <v>56</v>
      </c>
    </row>
    <row r="6" spans="1:3" s="71" customFormat="1" ht="12.75" customHeight="1" thickBot="1">
      <c r="A6" s="206"/>
      <c r="B6" s="207" t="s">
        <v>499</v>
      </c>
      <c r="C6" s="208" t="s">
        <v>500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254</v>
      </c>
      <c r="C8" s="314">
        <f>+C9+C10+C11+C12+C13+C14</f>
        <v>24175000</v>
      </c>
    </row>
    <row r="9" spans="1:3" s="99" customFormat="1" ht="12" customHeight="1">
      <c r="A9" s="462" t="s">
        <v>99</v>
      </c>
      <c r="B9" s="443" t="s">
        <v>255</v>
      </c>
      <c r="C9" s="317"/>
    </row>
    <row r="10" spans="1:3" s="100" customFormat="1" ht="12" customHeight="1">
      <c r="A10" s="463" t="s">
        <v>100</v>
      </c>
      <c r="B10" s="444" t="s">
        <v>256</v>
      </c>
      <c r="C10" s="316"/>
    </row>
    <row r="11" spans="1:3" s="100" customFormat="1" ht="12" customHeight="1">
      <c r="A11" s="463" t="s">
        <v>101</v>
      </c>
      <c r="B11" s="444" t="s">
        <v>557</v>
      </c>
      <c r="C11" s="316">
        <v>24175000</v>
      </c>
    </row>
    <row r="12" spans="1:3" s="100" customFormat="1" ht="12" customHeight="1">
      <c r="A12" s="463" t="s">
        <v>102</v>
      </c>
      <c r="B12" s="444" t="s">
        <v>258</v>
      </c>
      <c r="C12" s="316"/>
    </row>
    <row r="13" spans="1:3" s="100" customFormat="1" ht="12" customHeight="1">
      <c r="A13" s="463" t="s">
        <v>149</v>
      </c>
      <c r="B13" s="444" t="s">
        <v>512</v>
      </c>
      <c r="C13" s="316"/>
    </row>
    <row r="14" spans="1:3" s="99" customFormat="1" ht="12" customHeight="1" thickBot="1">
      <c r="A14" s="464" t="s">
        <v>103</v>
      </c>
      <c r="B14" s="445" t="s">
        <v>439</v>
      </c>
      <c r="C14" s="316"/>
    </row>
    <row r="15" spans="1:3" s="99" customFormat="1" ht="12" customHeight="1" thickBot="1">
      <c r="A15" s="32" t="s">
        <v>20</v>
      </c>
      <c r="B15" s="309" t="s">
        <v>259</v>
      </c>
      <c r="C15" s="314">
        <f>+C16+C17+C18+C19+C20</f>
        <v>0</v>
      </c>
    </row>
    <row r="16" spans="1:3" s="99" customFormat="1" ht="12" customHeight="1">
      <c r="A16" s="462" t="s">
        <v>105</v>
      </c>
      <c r="B16" s="443" t="s">
        <v>260</v>
      </c>
      <c r="C16" s="317"/>
    </row>
    <row r="17" spans="1:3" s="99" customFormat="1" ht="12" customHeight="1">
      <c r="A17" s="463" t="s">
        <v>106</v>
      </c>
      <c r="B17" s="444" t="s">
        <v>261</v>
      </c>
      <c r="C17" s="316"/>
    </row>
    <row r="18" spans="1:3" s="99" customFormat="1" ht="12" customHeight="1">
      <c r="A18" s="463" t="s">
        <v>107</v>
      </c>
      <c r="B18" s="444" t="s">
        <v>428</v>
      </c>
      <c r="C18" s="316"/>
    </row>
    <row r="19" spans="1:3" s="99" customFormat="1" ht="12" customHeight="1">
      <c r="A19" s="463" t="s">
        <v>108</v>
      </c>
      <c r="B19" s="444" t="s">
        <v>429</v>
      </c>
      <c r="C19" s="316"/>
    </row>
    <row r="20" spans="1:3" s="99" customFormat="1" ht="12" customHeight="1">
      <c r="A20" s="463" t="s">
        <v>109</v>
      </c>
      <c r="B20" s="444" t="s">
        <v>262</v>
      </c>
      <c r="C20" s="316"/>
    </row>
    <row r="21" spans="1:3" s="100" customFormat="1" ht="12" customHeight="1" thickBot="1">
      <c r="A21" s="464" t="s">
        <v>118</v>
      </c>
      <c r="B21" s="445" t="s">
        <v>263</v>
      </c>
      <c r="C21" s="318"/>
    </row>
    <row r="22" spans="1:3" s="100" customFormat="1" ht="12" customHeight="1" thickBot="1">
      <c r="A22" s="32" t="s">
        <v>21</v>
      </c>
      <c r="B22" s="21" t="s">
        <v>264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265</v>
      </c>
      <c r="C23" s="317"/>
    </row>
    <row r="24" spans="1:3" s="99" customFormat="1" ht="12" customHeight="1">
      <c r="A24" s="463" t="s">
        <v>89</v>
      </c>
      <c r="B24" s="444" t="s">
        <v>266</v>
      </c>
      <c r="C24" s="316"/>
    </row>
    <row r="25" spans="1:3" s="100" customFormat="1" ht="12" customHeight="1">
      <c r="A25" s="463" t="s">
        <v>90</v>
      </c>
      <c r="B25" s="444" t="s">
        <v>430</v>
      </c>
      <c r="C25" s="316"/>
    </row>
    <row r="26" spans="1:3" s="100" customFormat="1" ht="12" customHeight="1">
      <c r="A26" s="463" t="s">
        <v>91</v>
      </c>
      <c r="B26" s="444" t="s">
        <v>431</v>
      </c>
      <c r="C26" s="316"/>
    </row>
    <row r="27" spans="1:3" s="100" customFormat="1" ht="12" customHeight="1">
      <c r="A27" s="463" t="s">
        <v>172</v>
      </c>
      <c r="B27" s="444" t="s">
        <v>267</v>
      </c>
      <c r="C27" s="316"/>
    </row>
    <row r="28" spans="1:3" s="100" customFormat="1" ht="12" customHeight="1" thickBot="1">
      <c r="A28" s="464" t="s">
        <v>173</v>
      </c>
      <c r="B28" s="445" t="s">
        <v>268</v>
      </c>
      <c r="C28" s="318"/>
    </row>
    <row r="29" spans="1:3" s="100" customFormat="1" ht="12" customHeight="1" thickBot="1">
      <c r="A29" s="32" t="s">
        <v>174</v>
      </c>
      <c r="B29" s="21" t="s">
        <v>269</v>
      </c>
      <c r="C29" s="320">
        <f>SUM(C30:C36)</f>
        <v>0</v>
      </c>
    </row>
    <row r="30" spans="1:3" s="100" customFormat="1" ht="12" customHeight="1">
      <c r="A30" s="462" t="s">
        <v>270</v>
      </c>
      <c r="B30" s="443" t="s">
        <v>562</v>
      </c>
      <c r="C30" s="317"/>
    </row>
    <row r="31" spans="1:3" s="100" customFormat="1" ht="12" customHeight="1">
      <c r="A31" s="463" t="s">
        <v>271</v>
      </c>
      <c r="B31" s="444" t="s">
        <v>563</v>
      </c>
      <c r="C31" s="316"/>
    </row>
    <row r="32" spans="1:3" s="100" customFormat="1" ht="12" customHeight="1">
      <c r="A32" s="463" t="s">
        <v>272</v>
      </c>
      <c r="B32" s="444" t="s">
        <v>564</v>
      </c>
      <c r="C32" s="316"/>
    </row>
    <row r="33" spans="1:3" s="100" customFormat="1" ht="12" customHeight="1">
      <c r="A33" s="463" t="s">
        <v>273</v>
      </c>
      <c r="B33" s="444" t="s">
        <v>565</v>
      </c>
      <c r="C33" s="316"/>
    </row>
    <row r="34" spans="1:3" s="100" customFormat="1" ht="12" customHeight="1">
      <c r="A34" s="463" t="s">
        <v>559</v>
      </c>
      <c r="B34" s="444" t="s">
        <v>274</v>
      </c>
      <c r="C34" s="316"/>
    </row>
    <row r="35" spans="1:3" s="100" customFormat="1" ht="12" customHeight="1">
      <c r="A35" s="463" t="s">
        <v>560</v>
      </c>
      <c r="B35" s="444" t="s">
        <v>275</v>
      </c>
      <c r="C35" s="316"/>
    </row>
    <row r="36" spans="1:3" s="100" customFormat="1" ht="12" customHeight="1" thickBot="1">
      <c r="A36" s="464" t="s">
        <v>561</v>
      </c>
      <c r="B36" s="543" t="s">
        <v>276</v>
      </c>
      <c r="C36" s="318"/>
    </row>
    <row r="37" spans="1:3" s="100" customFormat="1" ht="12" customHeight="1" thickBot="1">
      <c r="A37" s="32" t="s">
        <v>23</v>
      </c>
      <c r="B37" s="21" t="s">
        <v>440</v>
      </c>
      <c r="C37" s="314">
        <f>SUM(C38:C48)</f>
        <v>0</v>
      </c>
    </row>
    <row r="38" spans="1:3" s="100" customFormat="1" ht="12" customHeight="1">
      <c r="A38" s="462" t="s">
        <v>92</v>
      </c>
      <c r="B38" s="443" t="s">
        <v>279</v>
      </c>
      <c r="C38" s="317"/>
    </row>
    <row r="39" spans="1:3" s="100" customFormat="1" ht="12" customHeight="1">
      <c r="A39" s="463" t="s">
        <v>93</v>
      </c>
      <c r="B39" s="444" t="s">
        <v>280</v>
      </c>
      <c r="C39" s="316"/>
    </row>
    <row r="40" spans="1:3" s="100" customFormat="1" ht="12" customHeight="1">
      <c r="A40" s="463" t="s">
        <v>94</v>
      </c>
      <c r="B40" s="444" t="s">
        <v>281</v>
      </c>
      <c r="C40" s="316"/>
    </row>
    <row r="41" spans="1:3" s="100" customFormat="1" ht="12" customHeight="1">
      <c r="A41" s="463" t="s">
        <v>176</v>
      </c>
      <c r="B41" s="444" t="s">
        <v>282</v>
      </c>
      <c r="C41" s="316"/>
    </row>
    <row r="42" spans="1:3" s="100" customFormat="1" ht="12" customHeight="1">
      <c r="A42" s="463" t="s">
        <v>177</v>
      </c>
      <c r="B42" s="444" t="s">
        <v>283</v>
      </c>
      <c r="C42" s="316"/>
    </row>
    <row r="43" spans="1:3" s="100" customFormat="1" ht="12" customHeight="1">
      <c r="A43" s="463" t="s">
        <v>178</v>
      </c>
      <c r="B43" s="444" t="s">
        <v>284</v>
      </c>
      <c r="C43" s="316"/>
    </row>
    <row r="44" spans="1:3" s="100" customFormat="1" ht="12" customHeight="1">
      <c r="A44" s="463" t="s">
        <v>179</v>
      </c>
      <c r="B44" s="444" t="s">
        <v>285</v>
      </c>
      <c r="C44" s="316"/>
    </row>
    <row r="45" spans="1:3" s="100" customFormat="1" ht="12" customHeight="1">
      <c r="A45" s="463" t="s">
        <v>180</v>
      </c>
      <c r="B45" s="444" t="s">
        <v>566</v>
      </c>
      <c r="C45" s="316"/>
    </row>
    <row r="46" spans="1:3" s="100" customFormat="1" ht="12" customHeight="1">
      <c r="A46" s="463" t="s">
        <v>277</v>
      </c>
      <c r="B46" s="444" t="s">
        <v>287</v>
      </c>
      <c r="C46" s="319"/>
    </row>
    <row r="47" spans="1:3" s="100" customFormat="1" ht="12" customHeight="1">
      <c r="A47" s="464" t="s">
        <v>278</v>
      </c>
      <c r="B47" s="445" t="s">
        <v>442</v>
      </c>
      <c r="C47" s="429"/>
    </row>
    <row r="48" spans="1:3" s="100" customFormat="1" ht="12" customHeight="1" thickBot="1">
      <c r="A48" s="464" t="s">
        <v>441</v>
      </c>
      <c r="B48" s="445" t="s">
        <v>288</v>
      </c>
      <c r="C48" s="429"/>
    </row>
    <row r="49" spans="1:3" s="100" customFormat="1" ht="12" customHeight="1" thickBot="1">
      <c r="A49" s="32" t="s">
        <v>24</v>
      </c>
      <c r="B49" s="21" t="s">
        <v>289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293</v>
      </c>
      <c r="C50" s="487"/>
    </row>
    <row r="51" spans="1:3" s="100" customFormat="1" ht="12" customHeight="1">
      <c r="A51" s="463" t="s">
        <v>96</v>
      </c>
      <c r="B51" s="444" t="s">
        <v>294</v>
      </c>
      <c r="C51" s="319"/>
    </row>
    <row r="52" spans="1:3" s="100" customFormat="1" ht="12" customHeight="1">
      <c r="A52" s="463" t="s">
        <v>290</v>
      </c>
      <c r="B52" s="444" t="s">
        <v>295</v>
      </c>
      <c r="C52" s="319"/>
    </row>
    <row r="53" spans="1:3" s="100" customFormat="1" ht="12" customHeight="1">
      <c r="A53" s="463" t="s">
        <v>291</v>
      </c>
      <c r="B53" s="444" t="s">
        <v>296</v>
      </c>
      <c r="C53" s="319"/>
    </row>
    <row r="54" spans="1:3" s="100" customFormat="1" ht="12" customHeight="1" thickBot="1">
      <c r="A54" s="464" t="s">
        <v>292</v>
      </c>
      <c r="B54" s="543" t="s">
        <v>297</v>
      </c>
      <c r="C54" s="429"/>
    </row>
    <row r="55" spans="1:3" s="100" customFormat="1" ht="12" customHeight="1" thickBot="1">
      <c r="A55" s="32" t="s">
        <v>181</v>
      </c>
      <c r="B55" s="21" t="s">
        <v>298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299</v>
      </c>
      <c r="C56" s="317"/>
    </row>
    <row r="57" spans="1:3" s="100" customFormat="1" ht="12" customHeight="1">
      <c r="A57" s="463" t="s">
        <v>98</v>
      </c>
      <c r="B57" s="444" t="s">
        <v>432</v>
      </c>
      <c r="C57" s="316"/>
    </row>
    <row r="58" spans="1:3" s="100" customFormat="1" ht="12" customHeight="1">
      <c r="A58" s="463" t="s">
        <v>302</v>
      </c>
      <c r="B58" s="444" t="s">
        <v>300</v>
      </c>
      <c r="C58" s="316"/>
    </row>
    <row r="59" spans="1:3" s="100" customFormat="1" ht="12" customHeight="1" thickBot="1">
      <c r="A59" s="464" t="s">
        <v>303</v>
      </c>
      <c r="B59" s="543" t="s">
        <v>301</v>
      </c>
      <c r="C59" s="318"/>
    </row>
    <row r="60" spans="1:3" s="100" customFormat="1" ht="12" customHeight="1" thickBot="1">
      <c r="A60" s="32" t="s">
        <v>26</v>
      </c>
      <c r="B60" s="309" t="s">
        <v>304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306</v>
      </c>
      <c r="C61" s="319"/>
    </row>
    <row r="62" spans="1:3" s="100" customFormat="1" ht="12" customHeight="1">
      <c r="A62" s="463" t="s">
        <v>183</v>
      </c>
      <c r="B62" s="444" t="s">
        <v>433</v>
      </c>
      <c r="C62" s="319"/>
    </row>
    <row r="63" spans="1:3" s="100" customFormat="1" ht="12" customHeight="1">
      <c r="A63" s="463" t="s">
        <v>232</v>
      </c>
      <c r="B63" s="444" t="s">
        <v>307</v>
      </c>
      <c r="C63" s="319"/>
    </row>
    <row r="64" spans="1:3" s="100" customFormat="1" ht="12" customHeight="1" thickBot="1">
      <c r="A64" s="464" t="s">
        <v>305</v>
      </c>
      <c r="B64" s="543" t="s">
        <v>308</v>
      </c>
      <c r="C64" s="319"/>
    </row>
    <row r="65" spans="1:3" s="100" customFormat="1" ht="12" customHeight="1" thickBot="1">
      <c r="A65" s="32" t="s">
        <v>27</v>
      </c>
      <c r="B65" s="21" t="s">
        <v>309</v>
      </c>
      <c r="C65" s="320">
        <f>+C8+C15+C22+C29+C37+C49+C55+C60</f>
        <v>24175000</v>
      </c>
    </row>
    <row r="66" spans="1:3" s="100" customFormat="1" ht="12" customHeight="1" thickBot="1">
      <c r="A66" s="465" t="s">
        <v>400</v>
      </c>
      <c r="B66" s="309" t="s">
        <v>311</v>
      </c>
      <c r="C66" s="314">
        <f>SUM(C67:C69)</f>
        <v>0</v>
      </c>
    </row>
    <row r="67" spans="1:3" s="100" customFormat="1" ht="12" customHeight="1">
      <c r="A67" s="462" t="s">
        <v>342</v>
      </c>
      <c r="B67" s="443" t="s">
        <v>312</v>
      </c>
      <c r="C67" s="319"/>
    </row>
    <row r="68" spans="1:3" s="100" customFormat="1" ht="12" customHeight="1">
      <c r="A68" s="463" t="s">
        <v>351</v>
      </c>
      <c r="B68" s="444" t="s">
        <v>313</v>
      </c>
      <c r="C68" s="319"/>
    </row>
    <row r="69" spans="1:3" s="100" customFormat="1" ht="12" customHeight="1" thickBot="1">
      <c r="A69" s="464" t="s">
        <v>352</v>
      </c>
      <c r="B69" s="547" t="s">
        <v>314</v>
      </c>
      <c r="C69" s="319"/>
    </row>
    <row r="70" spans="1:3" s="100" customFormat="1" ht="12" customHeight="1" thickBot="1">
      <c r="A70" s="465" t="s">
        <v>315</v>
      </c>
      <c r="B70" s="309" t="s">
        <v>316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317</v>
      </c>
      <c r="C71" s="319"/>
    </row>
    <row r="72" spans="1:3" s="100" customFormat="1" ht="12" customHeight="1">
      <c r="A72" s="463" t="s">
        <v>151</v>
      </c>
      <c r="B72" s="444" t="s">
        <v>318</v>
      </c>
      <c r="C72" s="319"/>
    </row>
    <row r="73" spans="1:3" s="100" customFormat="1" ht="12" customHeight="1">
      <c r="A73" s="463" t="s">
        <v>343</v>
      </c>
      <c r="B73" s="444" t="s">
        <v>319</v>
      </c>
      <c r="C73" s="319"/>
    </row>
    <row r="74" spans="1:3" s="100" customFormat="1" ht="12" customHeight="1" thickBot="1">
      <c r="A74" s="464" t="s">
        <v>344</v>
      </c>
      <c r="B74" s="445" t="s">
        <v>320</v>
      </c>
      <c r="C74" s="319"/>
    </row>
    <row r="75" spans="1:3" s="100" customFormat="1" ht="12" customHeight="1" thickBot="1">
      <c r="A75" s="465" t="s">
        <v>321</v>
      </c>
      <c r="B75" s="309" t="s">
        <v>322</v>
      </c>
      <c r="C75" s="314">
        <f>SUM(C76:C77)</f>
        <v>0</v>
      </c>
    </row>
    <row r="76" spans="1:3" s="100" customFormat="1" ht="12" customHeight="1">
      <c r="A76" s="462" t="s">
        <v>345</v>
      </c>
      <c r="B76" s="443" t="s">
        <v>323</v>
      </c>
      <c r="C76" s="319"/>
    </row>
    <row r="77" spans="1:3" s="100" customFormat="1" ht="12" customHeight="1" thickBot="1">
      <c r="A77" s="464" t="s">
        <v>346</v>
      </c>
      <c r="B77" s="445" t="s">
        <v>324</v>
      </c>
      <c r="C77" s="319"/>
    </row>
    <row r="78" spans="1:3" s="99" customFormat="1" ht="12" customHeight="1" thickBot="1">
      <c r="A78" s="465" t="s">
        <v>325</v>
      </c>
      <c r="B78" s="309" t="s">
        <v>326</v>
      </c>
      <c r="C78" s="314">
        <f>SUM(C79:C81)</f>
        <v>0</v>
      </c>
    </row>
    <row r="79" spans="1:3" s="100" customFormat="1" ht="12" customHeight="1">
      <c r="A79" s="462" t="s">
        <v>347</v>
      </c>
      <c r="B79" s="443" t="s">
        <v>327</v>
      </c>
      <c r="C79" s="319"/>
    </row>
    <row r="80" spans="1:3" s="100" customFormat="1" ht="12" customHeight="1">
      <c r="A80" s="463" t="s">
        <v>348</v>
      </c>
      <c r="B80" s="444" t="s">
        <v>328</v>
      </c>
      <c r="C80" s="319"/>
    </row>
    <row r="81" spans="1:3" s="100" customFormat="1" ht="12" customHeight="1" thickBot="1">
      <c r="A81" s="464" t="s">
        <v>349</v>
      </c>
      <c r="B81" s="445" t="s">
        <v>329</v>
      </c>
      <c r="C81" s="319"/>
    </row>
    <row r="82" spans="1:3" s="100" customFormat="1" ht="12" customHeight="1" thickBot="1">
      <c r="A82" s="465" t="s">
        <v>330</v>
      </c>
      <c r="B82" s="309" t="s">
        <v>350</v>
      </c>
      <c r="C82" s="314">
        <f>SUM(C83:C86)</f>
        <v>0</v>
      </c>
    </row>
    <row r="83" spans="1:3" s="100" customFormat="1" ht="12" customHeight="1">
      <c r="A83" s="466" t="s">
        <v>331</v>
      </c>
      <c r="B83" s="443" t="s">
        <v>332</v>
      </c>
      <c r="C83" s="319"/>
    </row>
    <row r="84" spans="1:3" s="100" customFormat="1" ht="12" customHeight="1">
      <c r="A84" s="467" t="s">
        <v>333</v>
      </c>
      <c r="B84" s="444" t="s">
        <v>334</v>
      </c>
      <c r="C84" s="319"/>
    </row>
    <row r="85" spans="1:3" s="100" customFormat="1" ht="12" customHeight="1">
      <c r="A85" s="467" t="s">
        <v>335</v>
      </c>
      <c r="B85" s="444" t="s">
        <v>336</v>
      </c>
      <c r="C85" s="319"/>
    </row>
    <row r="86" spans="1:3" s="99" customFormat="1" ht="12" customHeight="1" thickBot="1">
      <c r="A86" s="468" t="s">
        <v>337</v>
      </c>
      <c r="B86" s="445" t="s">
        <v>338</v>
      </c>
      <c r="C86" s="319"/>
    </row>
    <row r="87" spans="1:3" s="99" customFormat="1" ht="12" customHeight="1" thickBot="1">
      <c r="A87" s="465" t="s">
        <v>339</v>
      </c>
      <c r="B87" s="309" t="s">
        <v>481</v>
      </c>
      <c r="C87" s="488"/>
    </row>
    <row r="88" spans="1:3" s="99" customFormat="1" ht="12" customHeight="1" thickBot="1">
      <c r="A88" s="465" t="s">
        <v>513</v>
      </c>
      <c r="B88" s="309" t="s">
        <v>340</v>
      </c>
      <c r="C88" s="488"/>
    </row>
    <row r="89" spans="1:3" s="99" customFormat="1" ht="12" customHeight="1" thickBot="1">
      <c r="A89" s="465" t="s">
        <v>514</v>
      </c>
      <c r="B89" s="450" t="s">
        <v>484</v>
      </c>
      <c r="C89" s="320">
        <f>+C66+C70+C75+C78+C82+C88+C87</f>
        <v>0</v>
      </c>
    </row>
    <row r="90" spans="1:3" s="99" customFormat="1" ht="12" customHeight="1" thickBot="1">
      <c r="A90" s="469" t="s">
        <v>515</v>
      </c>
      <c r="B90" s="451" t="s">
        <v>516</v>
      </c>
      <c r="C90" s="320">
        <f>+C65+C89</f>
        <v>24175000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520</v>
      </c>
      <c r="C93" s="313">
        <f>+C94+C95+C96+C97+C98+C111</f>
        <v>19920000</v>
      </c>
    </row>
    <row r="94" spans="1:3" ht="12" customHeight="1">
      <c r="A94" s="470" t="s">
        <v>99</v>
      </c>
      <c r="B94" s="10" t="s">
        <v>50</v>
      </c>
      <c r="C94" s="315"/>
    </row>
    <row r="95" spans="1:3" ht="12" customHeight="1">
      <c r="A95" s="463" t="s">
        <v>100</v>
      </c>
      <c r="B95" s="8" t="s">
        <v>184</v>
      </c>
      <c r="C95" s="316"/>
    </row>
    <row r="96" spans="1:3" ht="12" customHeight="1">
      <c r="A96" s="463" t="s">
        <v>101</v>
      </c>
      <c r="B96" s="8" t="s">
        <v>141</v>
      </c>
      <c r="C96" s="318"/>
    </row>
    <row r="97" spans="1:3" ht="12" customHeight="1">
      <c r="A97" s="463" t="s">
        <v>102</v>
      </c>
      <c r="B97" s="11" t="s">
        <v>185</v>
      </c>
      <c r="C97" s="318">
        <v>19920000</v>
      </c>
    </row>
    <row r="98" spans="1:3" ht="12" customHeight="1">
      <c r="A98" s="463" t="s">
        <v>113</v>
      </c>
      <c r="B98" s="19" t="s">
        <v>186</v>
      </c>
      <c r="C98" s="318"/>
    </row>
    <row r="99" spans="1:3" ht="12" customHeight="1">
      <c r="A99" s="463" t="s">
        <v>103</v>
      </c>
      <c r="B99" s="8" t="s">
        <v>517</v>
      </c>
      <c r="C99" s="318"/>
    </row>
    <row r="100" spans="1:3" ht="12" customHeight="1">
      <c r="A100" s="463" t="s">
        <v>104</v>
      </c>
      <c r="B100" s="149" t="s">
        <v>447</v>
      </c>
      <c r="C100" s="318"/>
    </row>
    <row r="101" spans="1:3" ht="12" customHeight="1">
      <c r="A101" s="463" t="s">
        <v>114</v>
      </c>
      <c r="B101" s="149" t="s">
        <v>446</v>
      </c>
      <c r="C101" s="318"/>
    </row>
    <row r="102" spans="1:3" ht="12" customHeight="1">
      <c r="A102" s="463" t="s">
        <v>115</v>
      </c>
      <c r="B102" s="149" t="s">
        <v>356</v>
      </c>
      <c r="C102" s="318"/>
    </row>
    <row r="103" spans="1:3" ht="12" customHeight="1">
      <c r="A103" s="463" t="s">
        <v>116</v>
      </c>
      <c r="B103" s="150" t="s">
        <v>357</v>
      </c>
      <c r="C103" s="318"/>
    </row>
    <row r="104" spans="1:3" ht="12" customHeight="1">
      <c r="A104" s="463" t="s">
        <v>117</v>
      </c>
      <c r="B104" s="150" t="s">
        <v>358</v>
      </c>
      <c r="C104" s="318"/>
    </row>
    <row r="105" spans="1:3" ht="12" customHeight="1">
      <c r="A105" s="463" t="s">
        <v>119</v>
      </c>
      <c r="B105" s="149" t="s">
        <v>359</v>
      </c>
      <c r="C105" s="318"/>
    </row>
    <row r="106" spans="1:3" ht="12" customHeight="1">
      <c r="A106" s="463" t="s">
        <v>187</v>
      </c>
      <c r="B106" s="149" t="s">
        <v>360</v>
      </c>
      <c r="C106" s="318"/>
    </row>
    <row r="107" spans="1:3" ht="12" customHeight="1">
      <c r="A107" s="463" t="s">
        <v>354</v>
      </c>
      <c r="B107" s="150" t="s">
        <v>361</v>
      </c>
      <c r="C107" s="318"/>
    </row>
    <row r="108" spans="1:3" ht="12" customHeight="1">
      <c r="A108" s="471" t="s">
        <v>355</v>
      </c>
      <c r="B108" s="151" t="s">
        <v>362</v>
      </c>
      <c r="C108" s="318"/>
    </row>
    <row r="109" spans="1:3" ht="12" customHeight="1">
      <c r="A109" s="463" t="s">
        <v>444</v>
      </c>
      <c r="B109" s="151" t="s">
        <v>363</v>
      </c>
      <c r="C109" s="318"/>
    </row>
    <row r="110" spans="1:3" ht="12" customHeight="1">
      <c r="A110" s="463" t="s">
        <v>445</v>
      </c>
      <c r="B110" s="150" t="s">
        <v>364</v>
      </c>
      <c r="C110" s="316"/>
    </row>
    <row r="111" spans="1:3" ht="12" customHeight="1">
      <c r="A111" s="463" t="s">
        <v>449</v>
      </c>
      <c r="B111" s="11" t="s">
        <v>51</v>
      </c>
      <c r="C111" s="316"/>
    </row>
    <row r="112" spans="1:3" ht="12" customHeight="1">
      <c r="A112" s="464" t="s">
        <v>450</v>
      </c>
      <c r="B112" s="8" t="s">
        <v>518</v>
      </c>
      <c r="C112" s="318"/>
    </row>
    <row r="113" spans="1:3" ht="12" customHeight="1" thickBot="1">
      <c r="A113" s="472" t="s">
        <v>451</v>
      </c>
      <c r="B113" s="152" t="s">
        <v>519</v>
      </c>
      <c r="C113" s="322"/>
    </row>
    <row r="114" spans="1:3" ht="12" customHeight="1" thickBot="1">
      <c r="A114" s="32" t="s">
        <v>20</v>
      </c>
      <c r="B114" s="27" t="s">
        <v>365</v>
      </c>
      <c r="C114" s="314">
        <f>+C115+C117+C119</f>
        <v>0</v>
      </c>
    </row>
    <row r="115" spans="1:3" ht="12" customHeight="1">
      <c r="A115" s="462" t="s">
        <v>105</v>
      </c>
      <c r="B115" s="8" t="s">
        <v>231</v>
      </c>
      <c r="C115" s="317"/>
    </row>
    <row r="116" spans="1:3" ht="12" customHeight="1">
      <c r="A116" s="462" t="s">
        <v>106</v>
      </c>
      <c r="B116" s="12" t="s">
        <v>369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370</v>
      </c>
      <c r="C118" s="281"/>
    </row>
    <row r="119" spans="1:3" ht="12" customHeight="1">
      <c r="A119" s="462" t="s">
        <v>109</v>
      </c>
      <c r="B119" s="311" t="s">
        <v>233</v>
      </c>
      <c r="C119" s="281"/>
    </row>
    <row r="120" spans="1:3" ht="12" customHeight="1">
      <c r="A120" s="462" t="s">
        <v>118</v>
      </c>
      <c r="B120" s="310" t="s">
        <v>434</v>
      </c>
      <c r="C120" s="281"/>
    </row>
    <row r="121" spans="1:3" ht="12" customHeight="1">
      <c r="A121" s="462" t="s">
        <v>120</v>
      </c>
      <c r="B121" s="439" t="s">
        <v>375</v>
      </c>
      <c r="C121" s="281"/>
    </row>
    <row r="122" spans="1:3" ht="12" customHeight="1">
      <c r="A122" s="462" t="s">
        <v>189</v>
      </c>
      <c r="B122" s="150" t="s">
        <v>358</v>
      </c>
      <c r="C122" s="281"/>
    </row>
    <row r="123" spans="1:3" ht="12" customHeight="1">
      <c r="A123" s="462" t="s">
        <v>190</v>
      </c>
      <c r="B123" s="150" t="s">
        <v>374</v>
      </c>
      <c r="C123" s="281"/>
    </row>
    <row r="124" spans="1:3" ht="12" customHeight="1">
      <c r="A124" s="462" t="s">
        <v>191</v>
      </c>
      <c r="B124" s="150" t="s">
        <v>373</v>
      </c>
      <c r="C124" s="281"/>
    </row>
    <row r="125" spans="1:3" ht="12" customHeight="1">
      <c r="A125" s="462" t="s">
        <v>366</v>
      </c>
      <c r="B125" s="150" t="s">
        <v>361</v>
      </c>
      <c r="C125" s="281"/>
    </row>
    <row r="126" spans="1:3" ht="12" customHeight="1">
      <c r="A126" s="462" t="s">
        <v>367</v>
      </c>
      <c r="B126" s="150" t="s">
        <v>372</v>
      </c>
      <c r="C126" s="281"/>
    </row>
    <row r="127" spans="1:3" ht="12" customHeight="1" thickBot="1">
      <c r="A127" s="471" t="s">
        <v>368</v>
      </c>
      <c r="B127" s="150" t="s">
        <v>371</v>
      </c>
      <c r="C127" s="283"/>
    </row>
    <row r="128" spans="1:3" ht="12" customHeight="1" thickBot="1">
      <c r="A128" s="32" t="s">
        <v>21</v>
      </c>
      <c r="B128" s="130" t="s">
        <v>454</v>
      </c>
      <c r="C128" s="314">
        <f>+C93+C114</f>
        <v>19920000</v>
      </c>
    </row>
    <row r="129" spans="1:3" ht="12" customHeight="1" thickBot="1">
      <c r="A129" s="32" t="s">
        <v>22</v>
      </c>
      <c r="B129" s="130" t="s">
        <v>455</v>
      </c>
      <c r="C129" s="314">
        <f>+C130+C131+C132</f>
        <v>0</v>
      </c>
    </row>
    <row r="130" spans="1:3" s="101" customFormat="1" ht="12" customHeight="1">
      <c r="A130" s="462" t="s">
        <v>270</v>
      </c>
      <c r="B130" s="9" t="s">
        <v>523</v>
      </c>
      <c r="C130" s="281"/>
    </row>
    <row r="131" spans="1:3" ht="12" customHeight="1">
      <c r="A131" s="462" t="s">
        <v>271</v>
      </c>
      <c r="B131" s="9" t="s">
        <v>463</v>
      </c>
      <c r="C131" s="281"/>
    </row>
    <row r="132" spans="1:3" ht="12" customHeight="1" thickBot="1">
      <c r="A132" s="471" t="s">
        <v>272</v>
      </c>
      <c r="B132" s="7" t="s">
        <v>522</v>
      </c>
      <c r="C132" s="281"/>
    </row>
    <row r="133" spans="1:3" ht="12" customHeight="1" thickBot="1">
      <c r="A133" s="32" t="s">
        <v>23</v>
      </c>
      <c r="B133" s="130" t="s">
        <v>456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465</v>
      </c>
      <c r="C134" s="281"/>
    </row>
    <row r="135" spans="1:3" ht="12" customHeight="1">
      <c r="A135" s="462" t="s">
        <v>93</v>
      </c>
      <c r="B135" s="9" t="s">
        <v>457</v>
      </c>
      <c r="C135" s="281"/>
    </row>
    <row r="136" spans="1:3" ht="12" customHeight="1">
      <c r="A136" s="462" t="s">
        <v>94</v>
      </c>
      <c r="B136" s="9" t="s">
        <v>458</v>
      </c>
      <c r="C136" s="281"/>
    </row>
    <row r="137" spans="1:3" ht="12" customHeight="1">
      <c r="A137" s="462" t="s">
        <v>176</v>
      </c>
      <c r="B137" s="9" t="s">
        <v>521</v>
      </c>
      <c r="C137" s="281"/>
    </row>
    <row r="138" spans="1:3" ht="12" customHeight="1">
      <c r="A138" s="462" t="s">
        <v>177</v>
      </c>
      <c r="B138" s="9" t="s">
        <v>460</v>
      </c>
      <c r="C138" s="281"/>
    </row>
    <row r="139" spans="1:3" s="101" customFormat="1" ht="12" customHeight="1" thickBot="1">
      <c r="A139" s="471" t="s">
        <v>178</v>
      </c>
      <c r="B139" s="7" t="s">
        <v>461</v>
      </c>
      <c r="C139" s="281"/>
    </row>
    <row r="140" spans="1:11" ht="12" customHeight="1" thickBot="1">
      <c r="A140" s="32" t="s">
        <v>24</v>
      </c>
      <c r="B140" s="130" t="s">
        <v>548</v>
      </c>
      <c r="C140" s="320">
        <f>+C141+C142+C144+C145+C143</f>
        <v>0</v>
      </c>
      <c r="K140" s="263"/>
    </row>
    <row r="141" spans="1:3" ht="12.75">
      <c r="A141" s="462" t="s">
        <v>95</v>
      </c>
      <c r="B141" s="9" t="s">
        <v>376</v>
      </c>
      <c r="C141" s="281"/>
    </row>
    <row r="142" spans="1:3" ht="12" customHeight="1">
      <c r="A142" s="462" t="s">
        <v>96</v>
      </c>
      <c r="B142" s="9" t="s">
        <v>377</v>
      </c>
      <c r="C142" s="281"/>
    </row>
    <row r="143" spans="1:3" s="101" customFormat="1" ht="12" customHeight="1">
      <c r="A143" s="462" t="s">
        <v>290</v>
      </c>
      <c r="B143" s="9" t="s">
        <v>547</v>
      </c>
      <c r="C143" s="281"/>
    </row>
    <row r="144" spans="1:3" s="101" customFormat="1" ht="12" customHeight="1">
      <c r="A144" s="462" t="s">
        <v>291</v>
      </c>
      <c r="B144" s="9" t="s">
        <v>470</v>
      </c>
      <c r="C144" s="281"/>
    </row>
    <row r="145" spans="1:3" s="101" customFormat="1" ht="12" customHeight="1" thickBot="1">
      <c r="A145" s="471" t="s">
        <v>292</v>
      </c>
      <c r="B145" s="7" t="s">
        <v>396</v>
      </c>
      <c r="C145" s="281"/>
    </row>
    <row r="146" spans="1:3" s="101" customFormat="1" ht="12" customHeight="1" thickBot="1">
      <c r="A146" s="32" t="s">
        <v>25</v>
      </c>
      <c r="B146" s="130" t="s">
        <v>471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466</v>
      </c>
      <c r="C147" s="281"/>
    </row>
    <row r="148" spans="1:3" s="101" customFormat="1" ht="12" customHeight="1">
      <c r="A148" s="462" t="s">
        <v>98</v>
      </c>
      <c r="B148" s="9" t="s">
        <v>473</v>
      </c>
      <c r="C148" s="281"/>
    </row>
    <row r="149" spans="1:3" s="101" customFormat="1" ht="12" customHeight="1">
      <c r="A149" s="462" t="s">
        <v>302</v>
      </c>
      <c r="B149" s="9" t="s">
        <v>468</v>
      </c>
      <c r="C149" s="281"/>
    </row>
    <row r="150" spans="1:3" ht="12.75" customHeight="1">
      <c r="A150" s="462" t="s">
        <v>303</v>
      </c>
      <c r="B150" s="9" t="s">
        <v>524</v>
      </c>
      <c r="C150" s="281"/>
    </row>
    <row r="151" spans="1:3" ht="12.75" customHeight="1" thickBot="1">
      <c r="A151" s="471" t="s">
        <v>472</v>
      </c>
      <c r="B151" s="7" t="s">
        <v>475</v>
      </c>
      <c r="C151" s="283"/>
    </row>
    <row r="152" spans="1:3" ht="12.75" customHeight="1" thickBot="1">
      <c r="A152" s="518" t="s">
        <v>26</v>
      </c>
      <c r="B152" s="130" t="s">
        <v>476</v>
      </c>
      <c r="C152" s="323"/>
    </row>
    <row r="153" spans="1:3" ht="12" customHeight="1" thickBot="1">
      <c r="A153" s="518" t="s">
        <v>27</v>
      </c>
      <c r="B153" s="130" t="s">
        <v>477</v>
      </c>
      <c r="C153" s="323"/>
    </row>
    <row r="154" spans="1:3" ht="15" customHeight="1" thickBot="1">
      <c r="A154" s="32" t="s">
        <v>28</v>
      </c>
      <c r="B154" s="130" t="s">
        <v>479</v>
      </c>
      <c r="C154" s="453">
        <f>+C129+C133+C140+C146+C152+C153</f>
        <v>0</v>
      </c>
    </row>
    <row r="155" spans="1:3" ht="13.5" thickBot="1">
      <c r="A155" s="473" t="s">
        <v>29</v>
      </c>
      <c r="B155" s="405" t="s">
        <v>478</v>
      </c>
      <c r="C155" s="453">
        <f>+C128+C154</f>
        <v>19920000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525</v>
      </c>
      <c r="B157" s="262"/>
      <c r="C157" s="127"/>
    </row>
    <row r="158" spans="1:3" ht="13.5" thickBot="1">
      <c r="A158" s="261" t="s">
        <v>206</v>
      </c>
      <c r="B158" s="262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B1" sqref="B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8" t="s">
        <v>625</v>
      </c>
    </row>
    <row r="2" spans="1:3" s="482" customFormat="1" ht="25.5" customHeight="1">
      <c r="A2" s="433" t="s">
        <v>204</v>
      </c>
      <c r="B2" s="375" t="s">
        <v>584</v>
      </c>
      <c r="C2" s="389" t="s">
        <v>60</v>
      </c>
    </row>
    <row r="3" spans="1:3" s="482" customFormat="1" ht="24.75" thickBot="1">
      <c r="A3" s="476" t="s">
        <v>203</v>
      </c>
      <c r="B3" s="376" t="s">
        <v>404</v>
      </c>
      <c r="C3" s="390"/>
    </row>
    <row r="4" spans="1:3" s="483" customFormat="1" ht="15.75" customHeight="1" thickBot="1">
      <c r="A4" s="242"/>
      <c r="B4" s="242"/>
      <c r="C4" s="243" t="str">
        <f>'9.1.3. sz. mell'!C4</f>
        <v>Forintban!</v>
      </c>
    </row>
    <row r="5" spans="1:3" ht="13.5" thickBot="1">
      <c r="A5" s="434" t="s">
        <v>205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279</v>
      </c>
      <c r="C9" s="380"/>
    </row>
    <row r="10" spans="1:3" s="391" customFormat="1" ht="12" customHeight="1">
      <c r="A10" s="478" t="s">
        <v>100</v>
      </c>
      <c r="B10" s="8" t="s">
        <v>280</v>
      </c>
      <c r="C10" s="332"/>
    </row>
    <row r="11" spans="1:3" s="391" customFormat="1" ht="12" customHeight="1">
      <c r="A11" s="478" t="s">
        <v>101</v>
      </c>
      <c r="B11" s="8" t="s">
        <v>281</v>
      </c>
      <c r="C11" s="332"/>
    </row>
    <row r="12" spans="1:3" s="391" customFormat="1" ht="12" customHeight="1">
      <c r="A12" s="478" t="s">
        <v>102</v>
      </c>
      <c r="B12" s="8" t="s">
        <v>282</v>
      </c>
      <c r="C12" s="332"/>
    </row>
    <row r="13" spans="1:3" s="391" customFormat="1" ht="12" customHeight="1">
      <c r="A13" s="478" t="s">
        <v>149</v>
      </c>
      <c r="B13" s="8" t="s">
        <v>283</v>
      </c>
      <c r="C13" s="332"/>
    </row>
    <row r="14" spans="1:3" s="391" customFormat="1" ht="12" customHeight="1">
      <c r="A14" s="478" t="s">
        <v>103</v>
      </c>
      <c r="B14" s="8" t="s">
        <v>405</v>
      </c>
      <c r="C14" s="332"/>
    </row>
    <row r="15" spans="1:3" s="391" customFormat="1" ht="12" customHeight="1">
      <c r="A15" s="478" t="s">
        <v>104</v>
      </c>
      <c r="B15" s="7" t="s">
        <v>406</v>
      </c>
      <c r="C15" s="332"/>
    </row>
    <row r="16" spans="1:3" s="391" customFormat="1" ht="12" customHeight="1">
      <c r="A16" s="478" t="s">
        <v>114</v>
      </c>
      <c r="B16" s="8" t="s">
        <v>286</v>
      </c>
      <c r="C16" s="381"/>
    </row>
    <row r="17" spans="1:3" s="485" customFormat="1" ht="12" customHeight="1">
      <c r="A17" s="478" t="s">
        <v>115</v>
      </c>
      <c r="B17" s="8" t="s">
        <v>287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288</v>
      </c>
      <c r="C19" s="333"/>
    </row>
    <row r="20" spans="1:3" s="391" customFormat="1" ht="12" customHeight="1" thickBot="1">
      <c r="A20" s="206" t="s">
        <v>20</v>
      </c>
      <c r="B20" s="249" t="s">
        <v>407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260</v>
      </c>
      <c r="C21" s="332"/>
    </row>
    <row r="22" spans="1:3" s="485" customFormat="1" ht="12" customHeight="1">
      <c r="A22" s="478" t="s">
        <v>106</v>
      </c>
      <c r="B22" s="8" t="s">
        <v>408</v>
      </c>
      <c r="C22" s="332"/>
    </row>
    <row r="23" spans="1:3" s="485" customFormat="1" ht="12" customHeight="1">
      <c r="A23" s="478" t="s">
        <v>107</v>
      </c>
      <c r="B23" s="8" t="s">
        <v>409</v>
      </c>
      <c r="C23" s="332"/>
    </row>
    <row r="24" spans="1:3" s="485" customFormat="1" ht="12" customHeight="1" thickBot="1">
      <c r="A24" s="478" t="s">
        <v>108</v>
      </c>
      <c r="B24" s="8" t="s">
        <v>527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528</v>
      </c>
      <c r="C26" s="334">
        <f>+C27+C28+C29</f>
        <v>0</v>
      </c>
    </row>
    <row r="27" spans="1:3" s="485" customFormat="1" ht="12" customHeight="1">
      <c r="A27" s="479" t="s">
        <v>270</v>
      </c>
      <c r="B27" s="480" t="s">
        <v>265</v>
      </c>
      <c r="C27" s="80"/>
    </row>
    <row r="28" spans="1:3" s="485" customFormat="1" ht="12" customHeight="1">
      <c r="A28" s="479" t="s">
        <v>271</v>
      </c>
      <c r="B28" s="480" t="s">
        <v>408</v>
      </c>
      <c r="C28" s="332"/>
    </row>
    <row r="29" spans="1:3" s="485" customFormat="1" ht="12" customHeight="1">
      <c r="A29" s="479" t="s">
        <v>272</v>
      </c>
      <c r="B29" s="481" t="s">
        <v>411</v>
      </c>
      <c r="C29" s="332"/>
    </row>
    <row r="30" spans="1:3" s="485" customFormat="1" ht="12" customHeight="1" thickBot="1">
      <c r="A30" s="478" t="s">
        <v>273</v>
      </c>
      <c r="B30" s="148" t="s">
        <v>529</v>
      </c>
      <c r="C30" s="87"/>
    </row>
    <row r="31" spans="1:3" s="485" customFormat="1" ht="12" customHeight="1" thickBot="1">
      <c r="A31" s="214" t="s">
        <v>23</v>
      </c>
      <c r="B31" s="130" t="s">
        <v>412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293</v>
      </c>
      <c r="C32" s="80"/>
    </row>
    <row r="33" spans="1:3" s="485" customFormat="1" ht="12" customHeight="1">
      <c r="A33" s="479" t="s">
        <v>93</v>
      </c>
      <c r="B33" s="481" t="s">
        <v>294</v>
      </c>
      <c r="C33" s="335"/>
    </row>
    <row r="34" spans="1:3" s="485" customFormat="1" ht="12" customHeight="1" thickBot="1">
      <c r="A34" s="478" t="s">
        <v>94</v>
      </c>
      <c r="B34" s="148" t="s">
        <v>295</v>
      </c>
      <c r="C34" s="87"/>
    </row>
    <row r="35" spans="1:3" s="391" customFormat="1" ht="12" customHeight="1" thickBot="1">
      <c r="A35" s="214" t="s">
        <v>24</v>
      </c>
      <c r="B35" s="130" t="s">
        <v>381</v>
      </c>
      <c r="C35" s="361"/>
    </row>
    <row r="36" spans="1:3" s="391" customFormat="1" ht="12" customHeight="1" thickBot="1">
      <c r="A36" s="214" t="s">
        <v>25</v>
      </c>
      <c r="B36" s="130" t="s">
        <v>413</v>
      </c>
      <c r="C36" s="382"/>
    </row>
    <row r="37" spans="1:3" s="391" customFormat="1" ht="12" customHeight="1" thickBot="1">
      <c r="A37" s="206" t="s">
        <v>26</v>
      </c>
      <c r="B37" s="130" t="s">
        <v>414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415</v>
      </c>
      <c r="C38" s="383">
        <f>+C39+C40+C41</f>
        <v>80315000</v>
      </c>
    </row>
    <row r="39" spans="1:3" s="391" customFormat="1" ht="12" customHeight="1">
      <c r="A39" s="479" t="s">
        <v>416</v>
      </c>
      <c r="B39" s="480" t="s">
        <v>238</v>
      </c>
      <c r="C39" s="80"/>
    </row>
    <row r="40" spans="1:3" s="391" customFormat="1" ht="12" customHeight="1">
      <c r="A40" s="479" t="s">
        <v>417</v>
      </c>
      <c r="B40" s="481" t="s">
        <v>2</v>
      </c>
      <c r="C40" s="335"/>
    </row>
    <row r="41" spans="1:3" s="485" customFormat="1" ht="12" customHeight="1" thickBot="1">
      <c r="A41" s="478" t="s">
        <v>418</v>
      </c>
      <c r="B41" s="148" t="s">
        <v>419</v>
      </c>
      <c r="C41" s="87">
        <v>80315000</v>
      </c>
    </row>
    <row r="42" spans="1:3" s="485" customFormat="1" ht="15" customHeight="1" thickBot="1">
      <c r="A42" s="250" t="s">
        <v>28</v>
      </c>
      <c r="B42" s="251" t="s">
        <v>420</v>
      </c>
      <c r="C42" s="386">
        <f>+C37+C38</f>
        <v>80315000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421</v>
      </c>
      <c r="C46" s="334">
        <f>SUM(C47:C51)</f>
        <v>80315000</v>
      </c>
    </row>
    <row r="47" spans="1:3" ht="12" customHeight="1">
      <c r="A47" s="478" t="s">
        <v>99</v>
      </c>
      <c r="B47" s="9" t="s">
        <v>50</v>
      </c>
      <c r="C47" s="80">
        <v>55624000</v>
      </c>
    </row>
    <row r="48" spans="1:3" ht="12" customHeight="1">
      <c r="A48" s="478" t="s">
        <v>100</v>
      </c>
      <c r="B48" s="8" t="s">
        <v>184</v>
      </c>
      <c r="C48" s="83">
        <v>12541000</v>
      </c>
    </row>
    <row r="49" spans="1:3" ht="12" customHeight="1">
      <c r="A49" s="478" t="s">
        <v>101</v>
      </c>
      <c r="B49" s="8" t="s">
        <v>141</v>
      </c>
      <c r="C49" s="83">
        <v>12150000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422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231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530</v>
      </c>
      <c r="C56" s="83"/>
    </row>
    <row r="57" spans="1:3" ht="12" customHeight="1" thickBot="1">
      <c r="A57" s="214" t="s">
        <v>21</v>
      </c>
      <c r="B57" s="130" t="s">
        <v>13</v>
      </c>
      <c r="C57" s="361"/>
    </row>
    <row r="58" spans="1:3" ht="15" customHeight="1" thickBot="1">
      <c r="A58" s="214" t="s">
        <v>22</v>
      </c>
      <c r="B58" s="258" t="s">
        <v>537</v>
      </c>
      <c r="C58" s="387">
        <f>+C46+C52+C57</f>
        <v>80315000</v>
      </c>
    </row>
    <row r="59" ht="13.5" thickBot="1">
      <c r="C59" s="388"/>
    </row>
    <row r="60" spans="1:3" ht="15" customHeight="1" thickBot="1">
      <c r="A60" s="261" t="s">
        <v>525</v>
      </c>
      <c r="B60" s="262"/>
      <c r="C60" s="127">
        <v>21</v>
      </c>
    </row>
    <row r="61" spans="1:3" ht="14.25" customHeight="1" thickBot="1">
      <c r="A61" s="261" t="s">
        <v>206</v>
      </c>
      <c r="B61" s="262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42">
      <selection activeCell="C149" sqref="C149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153</v>
      </c>
      <c r="B2" s="593"/>
      <c r="C2" s="324" t="s">
        <v>571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254</v>
      </c>
      <c r="C5" s="314">
        <f>+C6+C7+C8+C9+C10+C11</f>
        <v>310488583</v>
      </c>
    </row>
    <row r="6" spans="1:3" s="442" customFormat="1" ht="12" customHeight="1">
      <c r="A6" s="15" t="s">
        <v>99</v>
      </c>
      <c r="B6" s="443" t="s">
        <v>255</v>
      </c>
      <c r="C6" s="317">
        <v>87029684</v>
      </c>
    </row>
    <row r="7" spans="1:3" s="442" customFormat="1" ht="12" customHeight="1">
      <c r="A7" s="14" t="s">
        <v>100</v>
      </c>
      <c r="B7" s="444" t="s">
        <v>256</v>
      </c>
      <c r="C7" s="316">
        <v>83502900</v>
      </c>
    </row>
    <row r="8" spans="1:3" s="442" customFormat="1" ht="12" customHeight="1">
      <c r="A8" s="14" t="s">
        <v>101</v>
      </c>
      <c r="B8" s="444" t="s">
        <v>557</v>
      </c>
      <c r="C8" s="316">
        <v>135717479</v>
      </c>
    </row>
    <row r="9" spans="1:3" s="442" customFormat="1" ht="12" customHeight="1">
      <c r="A9" s="14" t="s">
        <v>102</v>
      </c>
      <c r="B9" s="444" t="s">
        <v>258</v>
      </c>
      <c r="C9" s="316">
        <v>4238520</v>
      </c>
    </row>
    <row r="10" spans="1:3" s="442" customFormat="1" ht="12" customHeight="1">
      <c r="A10" s="14" t="s">
        <v>149</v>
      </c>
      <c r="B10" s="310" t="s">
        <v>438</v>
      </c>
      <c r="C10" s="316"/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259</v>
      </c>
      <c r="C12" s="314">
        <f>+C13+C14+C15+C16+C17</f>
        <v>437665000</v>
      </c>
    </row>
    <row r="13" spans="1:3" s="442" customFormat="1" ht="12" customHeight="1">
      <c r="A13" s="15" t="s">
        <v>105</v>
      </c>
      <c r="B13" s="443" t="s">
        <v>260</v>
      </c>
      <c r="C13" s="317"/>
    </row>
    <row r="14" spans="1:3" s="442" customFormat="1" ht="12" customHeight="1">
      <c r="A14" s="14" t="s">
        <v>106</v>
      </c>
      <c r="B14" s="444" t="s">
        <v>261</v>
      </c>
      <c r="C14" s="316"/>
    </row>
    <row r="15" spans="1:3" s="442" customFormat="1" ht="12" customHeight="1">
      <c r="A15" s="14" t="s">
        <v>107</v>
      </c>
      <c r="B15" s="444" t="s">
        <v>428</v>
      </c>
      <c r="C15" s="316"/>
    </row>
    <row r="16" spans="1:3" s="442" customFormat="1" ht="12" customHeight="1">
      <c r="A16" s="14" t="s">
        <v>108</v>
      </c>
      <c r="B16" s="444" t="s">
        <v>429</v>
      </c>
      <c r="C16" s="316"/>
    </row>
    <row r="17" spans="1:3" s="442" customFormat="1" ht="12" customHeight="1">
      <c r="A17" s="14" t="s">
        <v>109</v>
      </c>
      <c r="B17" s="444" t="s">
        <v>262</v>
      </c>
      <c r="C17" s="316">
        <v>437665000</v>
      </c>
    </row>
    <row r="18" spans="1:3" s="442" customFormat="1" ht="12" customHeight="1" thickBot="1">
      <c r="A18" s="16" t="s">
        <v>118</v>
      </c>
      <c r="B18" s="311" t="s">
        <v>263</v>
      </c>
      <c r="C18" s="318"/>
    </row>
    <row r="19" spans="1:3" s="442" customFormat="1" ht="12" customHeight="1" thickBot="1">
      <c r="A19" s="20" t="s">
        <v>21</v>
      </c>
      <c r="B19" s="21" t="s">
        <v>264</v>
      </c>
      <c r="C19" s="314">
        <f>+C20+C21+C22+C23+C24</f>
        <v>787393000</v>
      </c>
    </row>
    <row r="20" spans="1:3" s="442" customFormat="1" ht="12" customHeight="1">
      <c r="A20" s="15" t="s">
        <v>88</v>
      </c>
      <c r="B20" s="443" t="s">
        <v>265</v>
      </c>
      <c r="C20" s="317"/>
    </row>
    <row r="21" spans="1:3" s="442" customFormat="1" ht="12" customHeight="1">
      <c r="A21" s="14" t="s">
        <v>89</v>
      </c>
      <c r="B21" s="444" t="s">
        <v>266</v>
      </c>
      <c r="C21" s="316"/>
    </row>
    <row r="22" spans="1:3" s="442" customFormat="1" ht="12" customHeight="1">
      <c r="A22" s="14" t="s">
        <v>90</v>
      </c>
      <c r="B22" s="444" t="s">
        <v>430</v>
      </c>
      <c r="C22" s="316"/>
    </row>
    <row r="23" spans="1:3" s="442" customFormat="1" ht="12" customHeight="1">
      <c r="A23" s="14" t="s">
        <v>91</v>
      </c>
      <c r="B23" s="444" t="s">
        <v>431</v>
      </c>
      <c r="C23" s="316"/>
    </row>
    <row r="24" spans="1:3" s="442" customFormat="1" ht="12" customHeight="1">
      <c r="A24" s="14" t="s">
        <v>172</v>
      </c>
      <c r="B24" s="444" t="s">
        <v>267</v>
      </c>
      <c r="C24" s="316">
        <v>787393000</v>
      </c>
    </row>
    <row r="25" spans="1:3" s="442" customFormat="1" ht="12" customHeight="1" thickBot="1">
      <c r="A25" s="16" t="s">
        <v>173</v>
      </c>
      <c r="B25" s="445" t="s">
        <v>268</v>
      </c>
      <c r="C25" s="318"/>
    </row>
    <row r="26" spans="1:3" s="442" customFormat="1" ht="12" customHeight="1" thickBot="1">
      <c r="A26" s="20" t="s">
        <v>174</v>
      </c>
      <c r="B26" s="21" t="s">
        <v>558</v>
      </c>
      <c r="C26" s="320">
        <f>SUM(C27:C33)</f>
        <v>158900000</v>
      </c>
    </row>
    <row r="27" spans="1:3" s="442" customFormat="1" ht="12" customHeight="1">
      <c r="A27" s="15" t="s">
        <v>270</v>
      </c>
      <c r="B27" s="443" t="s">
        <v>562</v>
      </c>
      <c r="C27" s="317">
        <v>18000000</v>
      </c>
    </row>
    <row r="28" spans="1:3" s="442" customFormat="1" ht="12" customHeight="1">
      <c r="A28" s="14" t="s">
        <v>271</v>
      </c>
      <c r="B28" s="444" t="s">
        <v>563</v>
      </c>
      <c r="C28" s="316">
        <v>2000000</v>
      </c>
    </row>
    <row r="29" spans="1:3" s="442" customFormat="1" ht="12" customHeight="1">
      <c r="A29" s="14" t="s">
        <v>272</v>
      </c>
      <c r="B29" s="444" t="s">
        <v>564</v>
      </c>
      <c r="C29" s="316">
        <v>130000000</v>
      </c>
    </row>
    <row r="30" spans="1:3" s="442" customFormat="1" ht="12" customHeight="1">
      <c r="A30" s="14" t="s">
        <v>273</v>
      </c>
      <c r="B30" s="444" t="s">
        <v>565</v>
      </c>
      <c r="C30" s="316">
        <v>1600000</v>
      </c>
    </row>
    <row r="31" spans="1:3" s="442" customFormat="1" ht="12" customHeight="1">
      <c r="A31" s="14" t="s">
        <v>559</v>
      </c>
      <c r="B31" s="444" t="s">
        <v>274</v>
      </c>
      <c r="C31" s="316">
        <v>6300000</v>
      </c>
    </row>
    <row r="32" spans="1:3" s="442" customFormat="1" ht="12" customHeight="1">
      <c r="A32" s="14" t="s">
        <v>560</v>
      </c>
      <c r="B32" s="444" t="s">
        <v>275</v>
      </c>
      <c r="C32" s="316"/>
    </row>
    <row r="33" spans="1:3" s="442" customFormat="1" ht="12" customHeight="1" thickBot="1">
      <c r="A33" s="16" t="s">
        <v>561</v>
      </c>
      <c r="B33" s="543" t="s">
        <v>276</v>
      </c>
      <c r="C33" s="318">
        <v>1000000</v>
      </c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81250417</v>
      </c>
    </row>
    <row r="35" spans="1:3" s="442" customFormat="1" ht="12" customHeight="1">
      <c r="A35" s="15" t="s">
        <v>92</v>
      </c>
      <c r="B35" s="443" t="s">
        <v>279</v>
      </c>
      <c r="C35" s="317"/>
    </row>
    <row r="36" spans="1:3" s="442" customFormat="1" ht="12" customHeight="1">
      <c r="A36" s="14" t="s">
        <v>93</v>
      </c>
      <c r="B36" s="444" t="s">
        <v>280</v>
      </c>
      <c r="C36" s="316">
        <v>21500000</v>
      </c>
    </row>
    <row r="37" spans="1:3" s="442" customFormat="1" ht="12" customHeight="1">
      <c r="A37" s="14" t="s">
        <v>94</v>
      </c>
      <c r="B37" s="444" t="s">
        <v>281</v>
      </c>
      <c r="C37" s="316"/>
    </row>
    <row r="38" spans="1:3" s="442" customFormat="1" ht="12" customHeight="1">
      <c r="A38" s="14" t="s">
        <v>176</v>
      </c>
      <c r="B38" s="444" t="s">
        <v>282</v>
      </c>
      <c r="C38" s="316">
        <v>5800000</v>
      </c>
    </row>
    <row r="39" spans="1:3" s="442" customFormat="1" ht="12" customHeight="1">
      <c r="A39" s="14" t="s">
        <v>177</v>
      </c>
      <c r="B39" s="444" t="s">
        <v>283</v>
      </c>
      <c r="C39" s="316">
        <v>41700000</v>
      </c>
    </row>
    <row r="40" spans="1:3" s="442" customFormat="1" ht="12" customHeight="1">
      <c r="A40" s="14" t="s">
        <v>178</v>
      </c>
      <c r="B40" s="444" t="s">
        <v>284</v>
      </c>
      <c r="C40" s="316">
        <v>7670000</v>
      </c>
    </row>
    <row r="41" spans="1:3" s="442" customFormat="1" ht="12" customHeight="1">
      <c r="A41" s="14" t="s">
        <v>179</v>
      </c>
      <c r="B41" s="444" t="s">
        <v>285</v>
      </c>
      <c r="C41" s="316">
        <v>4500000</v>
      </c>
    </row>
    <row r="42" spans="1:3" s="442" customFormat="1" ht="12" customHeight="1">
      <c r="A42" s="14" t="s">
        <v>180</v>
      </c>
      <c r="B42" s="444" t="s">
        <v>566</v>
      </c>
      <c r="C42" s="316">
        <v>80</v>
      </c>
    </row>
    <row r="43" spans="1:3" s="442" customFormat="1" ht="12" customHeight="1">
      <c r="A43" s="14" t="s">
        <v>277</v>
      </c>
      <c r="B43" s="444" t="s">
        <v>287</v>
      </c>
      <c r="C43" s="319"/>
    </row>
    <row r="44" spans="1:3" s="442" customFormat="1" ht="12" customHeight="1">
      <c r="A44" s="16" t="s">
        <v>278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288</v>
      </c>
      <c r="C45" s="429">
        <v>80337</v>
      </c>
    </row>
    <row r="46" spans="1:3" s="442" customFormat="1" ht="12" customHeight="1" thickBot="1">
      <c r="A46" s="20" t="s">
        <v>24</v>
      </c>
      <c r="B46" s="21" t="s">
        <v>289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293</v>
      </c>
      <c r="C47" s="487"/>
    </row>
    <row r="48" spans="1:3" s="442" customFormat="1" ht="12" customHeight="1">
      <c r="A48" s="14" t="s">
        <v>96</v>
      </c>
      <c r="B48" s="444" t="s">
        <v>294</v>
      </c>
      <c r="C48" s="319"/>
    </row>
    <row r="49" spans="1:3" s="442" customFormat="1" ht="12" customHeight="1">
      <c r="A49" s="14" t="s">
        <v>290</v>
      </c>
      <c r="B49" s="444" t="s">
        <v>295</v>
      </c>
      <c r="C49" s="319"/>
    </row>
    <row r="50" spans="1:3" s="442" customFormat="1" ht="12" customHeight="1">
      <c r="A50" s="14" t="s">
        <v>291</v>
      </c>
      <c r="B50" s="444" t="s">
        <v>296</v>
      </c>
      <c r="C50" s="319"/>
    </row>
    <row r="51" spans="1:3" s="442" customFormat="1" ht="12" customHeight="1" thickBot="1">
      <c r="A51" s="16" t="s">
        <v>292</v>
      </c>
      <c r="B51" s="311" t="s">
        <v>297</v>
      </c>
      <c r="C51" s="429"/>
    </row>
    <row r="52" spans="1:3" s="442" customFormat="1" ht="12" customHeight="1" thickBot="1">
      <c r="A52" s="20" t="s">
        <v>181</v>
      </c>
      <c r="B52" s="21" t="s">
        <v>298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299</v>
      </c>
      <c r="C53" s="317"/>
    </row>
    <row r="54" spans="1:3" s="442" customFormat="1" ht="12" customHeight="1">
      <c r="A54" s="14" t="s">
        <v>98</v>
      </c>
      <c r="B54" s="444" t="s">
        <v>432</v>
      </c>
      <c r="C54" s="316"/>
    </row>
    <row r="55" spans="1:3" s="442" customFormat="1" ht="12" customHeight="1">
      <c r="A55" s="14" t="s">
        <v>302</v>
      </c>
      <c r="B55" s="444" t="s">
        <v>300</v>
      </c>
      <c r="C55" s="316"/>
    </row>
    <row r="56" spans="1:3" s="442" customFormat="1" ht="12" customHeight="1" thickBot="1">
      <c r="A56" s="16" t="s">
        <v>303</v>
      </c>
      <c r="B56" s="311" t="s">
        <v>301</v>
      </c>
      <c r="C56" s="318"/>
    </row>
    <row r="57" spans="1:3" s="442" customFormat="1" ht="12" customHeight="1" thickBot="1">
      <c r="A57" s="20" t="s">
        <v>26</v>
      </c>
      <c r="B57" s="309" t="s">
        <v>304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306</v>
      </c>
      <c r="C58" s="319"/>
    </row>
    <row r="59" spans="1:3" s="442" customFormat="1" ht="12" customHeight="1">
      <c r="A59" s="14" t="s">
        <v>183</v>
      </c>
      <c r="B59" s="444" t="s">
        <v>433</v>
      </c>
      <c r="C59" s="319"/>
    </row>
    <row r="60" spans="1:3" s="442" customFormat="1" ht="12" customHeight="1">
      <c r="A60" s="14" t="s">
        <v>232</v>
      </c>
      <c r="B60" s="444" t="s">
        <v>307</v>
      </c>
      <c r="C60" s="319"/>
    </row>
    <row r="61" spans="1:3" s="442" customFormat="1" ht="12" customHeight="1" thickBot="1">
      <c r="A61" s="16" t="s">
        <v>305</v>
      </c>
      <c r="B61" s="311" t="s">
        <v>308</v>
      </c>
      <c r="C61" s="319"/>
    </row>
    <row r="62" spans="1:3" s="442" customFormat="1" ht="12" customHeight="1" thickBot="1">
      <c r="A62" s="515" t="s">
        <v>482</v>
      </c>
      <c r="B62" s="21" t="s">
        <v>309</v>
      </c>
      <c r="C62" s="320">
        <f>+C5+C12+C19+C26+C34+C46+C52+C57</f>
        <v>1775697000</v>
      </c>
    </row>
    <row r="63" spans="1:3" s="442" customFormat="1" ht="12" customHeight="1" thickBot="1">
      <c r="A63" s="490" t="s">
        <v>310</v>
      </c>
      <c r="B63" s="309" t="s">
        <v>311</v>
      </c>
      <c r="C63" s="314">
        <f>SUM(C64:C66)</f>
        <v>0</v>
      </c>
    </row>
    <row r="64" spans="1:3" s="442" customFormat="1" ht="12" customHeight="1">
      <c r="A64" s="15" t="s">
        <v>342</v>
      </c>
      <c r="B64" s="443" t="s">
        <v>312</v>
      </c>
      <c r="C64" s="319"/>
    </row>
    <row r="65" spans="1:3" s="442" customFormat="1" ht="12" customHeight="1">
      <c r="A65" s="14" t="s">
        <v>351</v>
      </c>
      <c r="B65" s="444" t="s">
        <v>313</v>
      </c>
      <c r="C65" s="319"/>
    </row>
    <row r="66" spans="1:3" s="442" customFormat="1" ht="12" customHeight="1" thickBot="1">
      <c r="A66" s="16" t="s">
        <v>352</v>
      </c>
      <c r="B66" s="509" t="s">
        <v>467</v>
      </c>
      <c r="C66" s="319"/>
    </row>
    <row r="67" spans="1:3" s="442" customFormat="1" ht="12" customHeight="1" thickBot="1">
      <c r="A67" s="490" t="s">
        <v>315</v>
      </c>
      <c r="B67" s="309" t="s">
        <v>316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317</v>
      </c>
      <c r="C68" s="319"/>
    </row>
    <row r="69" spans="1:3" s="442" customFormat="1" ht="12" customHeight="1">
      <c r="A69" s="14" t="s">
        <v>151</v>
      </c>
      <c r="B69" s="444" t="s">
        <v>318</v>
      </c>
      <c r="C69" s="319"/>
    </row>
    <row r="70" spans="1:3" s="442" customFormat="1" ht="12" customHeight="1">
      <c r="A70" s="14" t="s">
        <v>343</v>
      </c>
      <c r="B70" s="444" t="s">
        <v>319</v>
      </c>
      <c r="C70" s="319"/>
    </row>
    <row r="71" spans="1:3" s="442" customFormat="1" ht="12" customHeight="1" thickBot="1">
      <c r="A71" s="16" t="s">
        <v>344</v>
      </c>
      <c r="B71" s="311" t="s">
        <v>320</v>
      </c>
      <c r="C71" s="319"/>
    </row>
    <row r="72" spans="1:3" s="442" customFormat="1" ht="12" customHeight="1" thickBot="1">
      <c r="A72" s="490" t="s">
        <v>321</v>
      </c>
      <c r="B72" s="309" t="s">
        <v>322</v>
      </c>
      <c r="C72" s="314">
        <f>SUM(C73:C74)</f>
        <v>0</v>
      </c>
    </row>
    <row r="73" spans="1:3" s="442" customFormat="1" ht="12" customHeight="1">
      <c r="A73" s="15" t="s">
        <v>345</v>
      </c>
      <c r="B73" s="443" t="s">
        <v>323</v>
      </c>
      <c r="C73" s="319"/>
    </row>
    <row r="74" spans="1:3" s="442" customFormat="1" ht="12" customHeight="1" thickBot="1">
      <c r="A74" s="16" t="s">
        <v>346</v>
      </c>
      <c r="B74" s="311" t="s">
        <v>324</v>
      </c>
      <c r="C74" s="319"/>
    </row>
    <row r="75" spans="1:3" s="442" customFormat="1" ht="12" customHeight="1" thickBot="1">
      <c r="A75" s="490" t="s">
        <v>325</v>
      </c>
      <c r="B75" s="309" t="s">
        <v>326</v>
      </c>
      <c r="C75" s="314">
        <f>SUM(C76:C78)</f>
        <v>0</v>
      </c>
    </row>
    <row r="76" spans="1:3" s="442" customFormat="1" ht="12" customHeight="1">
      <c r="A76" s="15" t="s">
        <v>347</v>
      </c>
      <c r="B76" s="443" t="s">
        <v>327</v>
      </c>
      <c r="C76" s="319"/>
    </row>
    <row r="77" spans="1:3" s="442" customFormat="1" ht="12" customHeight="1">
      <c r="A77" s="14" t="s">
        <v>348</v>
      </c>
      <c r="B77" s="444" t="s">
        <v>328</v>
      </c>
      <c r="C77" s="319"/>
    </row>
    <row r="78" spans="1:3" s="442" customFormat="1" ht="12" customHeight="1" thickBot="1">
      <c r="A78" s="16" t="s">
        <v>349</v>
      </c>
      <c r="B78" s="311" t="s">
        <v>329</v>
      </c>
      <c r="C78" s="319"/>
    </row>
    <row r="79" spans="1:3" s="442" customFormat="1" ht="12" customHeight="1" thickBot="1">
      <c r="A79" s="490" t="s">
        <v>330</v>
      </c>
      <c r="B79" s="309" t="s">
        <v>350</v>
      </c>
      <c r="C79" s="314">
        <f>SUM(C80:C83)</f>
        <v>0</v>
      </c>
    </row>
    <row r="80" spans="1:3" s="442" customFormat="1" ht="12" customHeight="1">
      <c r="A80" s="447" t="s">
        <v>331</v>
      </c>
      <c r="B80" s="443" t="s">
        <v>332</v>
      </c>
      <c r="C80" s="319"/>
    </row>
    <row r="81" spans="1:3" s="442" customFormat="1" ht="12" customHeight="1">
      <c r="A81" s="448" t="s">
        <v>333</v>
      </c>
      <c r="B81" s="444" t="s">
        <v>334</v>
      </c>
      <c r="C81" s="319"/>
    </row>
    <row r="82" spans="1:3" s="442" customFormat="1" ht="12" customHeight="1">
      <c r="A82" s="448" t="s">
        <v>335</v>
      </c>
      <c r="B82" s="444" t="s">
        <v>336</v>
      </c>
      <c r="C82" s="319"/>
    </row>
    <row r="83" spans="1:3" s="442" customFormat="1" ht="12" customHeight="1" thickBot="1">
      <c r="A83" s="449" t="s">
        <v>337</v>
      </c>
      <c r="B83" s="311" t="s">
        <v>338</v>
      </c>
      <c r="C83" s="319"/>
    </row>
    <row r="84" spans="1:3" s="442" customFormat="1" ht="12" customHeight="1" thickBot="1">
      <c r="A84" s="490" t="s">
        <v>339</v>
      </c>
      <c r="B84" s="309" t="s">
        <v>481</v>
      </c>
      <c r="C84" s="488"/>
    </row>
    <row r="85" spans="1:3" s="442" customFormat="1" ht="13.5" customHeight="1" thickBot="1">
      <c r="A85" s="490" t="s">
        <v>341</v>
      </c>
      <c r="B85" s="309" t="s">
        <v>340</v>
      </c>
      <c r="C85" s="488"/>
    </row>
    <row r="86" spans="1:3" s="442" customFormat="1" ht="15.75" customHeight="1" thickBot="1">
      <c r="A86" s="490" t="s">
        <v>353</v>
      </c>
      <c r="B86" s="450" t="s">
        <v>484</v>
      </c>
      <c r="C86" s="320">
        <f>+C63+C67+C72+C75+C79+C85+C84</f>
        <v>0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1775697000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5" t="s">
        <v>154</v>
      </c>
      <c r="B90" s="59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966748257</v>
      </c>
    </row>
    <row r="94" spans="1:3" ht="12" customHeight="1">
      <c r="A94" s="17" t="s">
        <v>99</v>
      </c>
      <c r="B94" s="10" t="s">
        <v>50</v>
      </c>
      <c r="C94" s="315">
        <v>586842257</v>
      </c>
    </row>
    <row r="95" spans="1:3" ht="12" customHeight="1">
      <c r="A95" s="14" t="s">
        <v>100</v>
      </c>
      <c r="B95" s="8" t="s">
        <v>184</v>
      </c>
      <c r="C95" s="316">
        <v>101818000</v>
      </c>
    </row>
    <row r="96" spans="1:3" ht="12" customHeight="1">
      <c r="A96" s="14" t="s">
        <v>101</v>
      </c>
      <c r="B96" s="8" t="s">
        <v>141</v>
      </c>
      <c r="C96" s="318">
        <v>249068000</v>
      </c>
    </row>
    <row r="97" spans="1:3" ht="12" customHeight="1">
      <c r="A97" s="14" t="s">
        <v>102</v>
      </c>
      <c r="B97" s="11" t="s">
        <v>185</v>
      </c>
      <c r="C97" s="318">
        <v>19920000</v>
      </c>
    </row>
    <row r="98" spans="1:3" ht="12" customHeight="1">
      <c r="A98" s="14" t="s">
        <v>113</v>
      </c>
      <c r="B98" s="19" t="s">
        <v>186</v>
      </c>
      <c r="C98" s="318">
        <v>5100000</v>
      </c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356</v>
      </c>
      <c r="C102" s="318"/>
    </row>
    <row r="103" spans="1:3" ht="12" customHeight="1">
      <c r="A103" s="14" t="s">
        <v>116</v>
      </c>
      <c r="B103" s="150" t="s">
        <v>357</v>
      </c>
      <c r="C103" s="318"/>
    </row>
    <row r="104" spans="1:3" ht="12" customHeight="1">
      <c r="A104" s="14" t="s">
        <v>117</v>
      </c>
      <c r="B104" s="150" t="s">
        <v>358</v>
      </c>
      <c r="C104" s="318"/>
    </row>
    <row r="105" spans="1:3" ht="12" customHeight="1">
      <c r="A105" s="14" t="s">
        <v>119</v>
      </c>
      <c r="B105" s="149" t="s">
        <v>359</v>
      </c>
      <c r="C105" s="318"/>
    </row>
    <row r="106" spans="1:3" ht="12" customHeight="1">
      <c r="A106" s="14" t="s">
        <v>187</v>
      </c>
      <c r="B106" s="149" t="s">
        <v>360</v>
      </c>
      <c r="C106" s="318"/>
    </row>
    <row r="107" spans="1:3" ht="12" customHeight="1">
      <c r="A107" s="14" t="s">
        <v>354</v>
      </c>
      <c r="B107" s="150" t="s">
        <v>361</v>
      </c>
      <c r="C107" s="318"/>
    </row>
    <row r="108" spans="1:3" ht="12" customHeight="1">
      <c r="A108" s="13" t="s">
        <v>355</v>
      </c>
      <c r="B108" s="151" t="s">
        <v>362</v>
      </c>
      <c r="C108" s="318"/>
    </row>
    <row r="109" spans="1:3" ht="12" customHeight="1">
      <c r="A109" s="14" t="s">
        <v>444</v>
      </c>
      <c r="B109" s="151" t="s">
        <v>363</v>
      </c>
      <c r="C109" s="318"/>
    </row>
    <row r="110" spans="1:3" ht="12" customHeight="1">
      <c r="A110" s="16" t="s">
        <v>445</v>
      </c>
      <c r="B110" s="151" t="s">
        <v>364</v>
      </c>
      <c r="C110" s="318">
        <v>5100000</v>
      </c>
    </row>
    <row r="111" spans="1:3" ht="12" customHeight="1">
      <c r="A111" s="14" t="s">
        <v>449</v>
      </c>
      <c r="B111" s="11" t="s">
        <v>51</v>
      </c>
      <c r="C111" s="316">
        <v>4000000</v>
      </c>
    </row>
    <row r="112" spans="1:3" ht="12" customHeight="1">
      <c r="A112" s="14" t="s">
        <v>450</v>
      </c>
      <c r="B112" s="8" t="s">
        <v>452</v>
      </c>
      <c r="C112" s="316">
        <v>3000000</v>
      </c>
    </row>
    <row r="113" spans="1:3" ht="12" customHeight="1" thickBot="1">
      <c r="A113" s="18" t="s">
        <v>451</v>
      </c>
      <c r="B113" s="513" t="s">
        <v>453</v>
      </c>
      <c r="C113" s="322">
        <v>1000000</v>
      </c>
    </row>
    <row r="114" spans="1:3" ht="12" customHeight="1" thickBot="1">
      <c r="A114" s="510" t="s">
        <v>20</v>
      </c>
      <c r="B114" s="511" t="s">
        <v>365</v>
      </c>
      <c r="C114" s="512">
        <f>+C115+C117+C119</f>
        <v>787634000</v>
      </c>
    </row>
    <row r="115" spans="1:3" ht="12" customHeight="1">
      <c r="A115" s="15" t="s">
        <v>105</v>
      </c>
      <c r="B115" s="8" t="s">
        <v>231</v>
      </c>
      <c r="C115" s="317">
        <v>548205215</v>
      </c>
    </row>
    <row r="116" spans="1:3" ht="12" customHeight="1">
      <c r="A116" s="15" t="s">
        <v>106</v>
      </c>
      <c r="B116" s="12" t="s">
        <v>369</v>
      </c>
      <c r="C116" s="317"/>
    </row>
    <row r="117" spans="1:3" ht="12" customHeight="1">
      <c r="A117" s="15" t="s">
        <v>107</v>
      </c>
      <c r="B117" s="12" t="s">
        <v>188</v>
      </c>
      <c r="C117" s="316">
        <v>238828785</v>
      </c>
    </row>
    <row r="118" spans="1:3" ht="12" customHeight="1">
      <c r="A118" s="15" t="s">
        <v>108</v>
      </c>
      <c r="B118" s="12" t="s">
        <v>370</v>
      </c>
      <c r="C118" s="281"/>
    </row>
    <row r="119" spans="1:3" ht="12" customHeight="1">
      <c r="A119" s="15" t="s">
        <v>109</v>
      </c>
      <c r="B119" s="311" t="s">
        <v>233</v>
      </c>
      <c r="C119" s="281">
        <v>600000</v>
      </c>
    </row>
    <row r="120" spans="1:3" ht="12" customHeight="1">
      <c r="A120" s="15" t="s">
        <v>118</v>
      </c>
      <c r="B120" s="310" t="s">
        <v>434</v>
      </c>
      <c r="C120" s="281"/>
    </row>
    <row r="121" spans="1:3" ht="12" customHeight="1">
      <c r="A121" s="15" t="s">
        <v>120</v>
      </c>
      <c r="B121" s="439" t="s">
        <v>375</v>
      </c>
      <c r="C121" s="281"/>
    </row>
    <row r="122" spans="1:3" ht="15.75">
      <c r="A122" s="15" t="s">
        <v>189</v>
      </c>
      <c r="B122" s="150" t="s">
        <v>358</v>
      </c>
      <c r="C122" s="281"/>
    </row>
    <row r="123" spans="1:3" ht="12" customHeight="1">
      <c r="A123" s="15" t="s">
        <v>190</v>
      </c>
      <c r="B123" s="150" t="s">
        <v>374</v>
      </c>
      <c r="C123" s="281"/>
    </row>
    <row r="124" spans="1:3" ht="12" customHeight="1">
      <c r="A124" s="15" t="s">
        <v>191</v>
      </c>
      <c r="B124" s="150" t="s">
        <v>373</v>
      </c>
      <c r="C124" s="281"/>
    </row>
    <row r="125" spans="1:3" ht="12" customHeight="1">
      <c r="A125" s="15" t="s">
        <v>366</v>
      </c>
      <c r="B125" s="150" t="s">
        <v>361</v>
      </c>
      <c r="C125" s="281"/>
    </row>
    <row r="126" spans="1:3" ht="12" customHeight="1">
      <c r="A126" s="15" t="s">
        <v>367</v>
      </c>
      <c r="B126" s="150" t="s">
        <v>372</v>
      </c>
      <c r="C126" s="281"/>
    </row>
    <row r="127" spans="1:3" ht="16.5" thickBot="1">
      <c r="A127" s="13" t="s">
        <v>368</v>
      </c>
      <c r="B127" s="150" t="s">
        <v>371</v>
      </c>
      <c r="C127" s="283">
        <v>600000</v>
      </c>
    </row>
    <row r="128" spans="1:3" ht="12" customHeight="1" thickBot="1">
      <c r="A128" s="20" t="s">
        <v>21</v>
      </c>
      <c r="B128" s="130" t="s">
        <v>454</v>
      </c>
      <c r="C128" s="314">
        <f>+C93+C114</f>
        <v>1754382257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10137000</v>
      </c>
    </row>
    <row r="130" spans="1:3" ht="12" customHeight="1">
      <c r="A130" s="15" t="s">
        <v>270</v>
      </c>
      <c r="B130" s="12" t="s">
        <v>462</v>
      </c>
      <c r="C130" s="281"/>
    </row>
    <row r="131" spans="1:3" ht="12" customHeight="1">
      <c r="A131" s="15" t="s">
        <v>271</v>
      </c>
      <c r="B131" s="12" t="s">
        <v>463</v>
      </c>
      <c r="C131" s="281"/>
    </row>
    <row r="132" spans="1:3" ht="12" customHeight="1" thickBot="1">
      <c r="A132" s="13" t="s">
        <v>272</v>
      </c>
      <c r="B132" s="12" t="s">
        <v>617</v>
      </c>
      <c r="C132" s="281">
        <v>10137000</v>
      </c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11177743</v>
      </c>
    </row>
    <row r="141" spans="1:3" ht="12" customHeight="1">
      <c r="A141" s="15" t="s">
        <v>95</v>
      </c>
      <c r="B141" s="9" t="s">
        <v>376</v>
      </c>
      <c r="C141" s="281"/>
    </row>
    <row r="142" spans="1:3" ht="12" customHeight="1">
      <c r="A142" s="15" t="s">
        <v>96</v>
      </c>
      <c r="B142" s="9" t="s">
        <v>377</v>
      </c>
      <c r="C142" s="281">
        <v>11177743</v>
      </c>
    </row>
    <row r="143" spans="1:3" ht="12" customHeight="1">
      <c r="A143" s="15" t="s">
        <v>290</v>
      </c>
      <c r="B143" s="9" t="s">
        <v>470</v>
      </c>
      <c r="C143" s="281"/>
    </row>
    <row r="144" spans="1:3" ht="12" customHeight="1" thickBot="1">
      <c r="A144" s="13" t="s">
        <v>291</v>
      </c>
      <c r="B144" s="7" t="s">
        <v>396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302</v>
      </c>
      <c r="B148" s="9" t="s">
        <v>468</v>
      </c>
      <c r="C148" s="281"/>
    </row>
    <row r="149" spans="1:3" ht="12" customHeight="1">
      <c r="A149" s="15" t="s">
        <v>303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21314743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1775697000</v>
      </c>
    </row>
    <row r="155" ht="7.5" customHeight="1"/>
    <row r="156" spans="1:3" ht="15.75">
      <c r="A156" s="596" t="s">
        <v>378</v>
      </c>
      <c r="B156" s="596"/>
      <c r="C156" s="596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21314743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-21314743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2017.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10" zoomScaleNormal="110" workbookViewId="0" topLeftCell="A1">
      <selection activeCell="L46" sqref="L46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8" t="s">
        <v>626</v>
      </c>
    </row>
    <row r="2" spans="1:3" s="482" customFormat="1" ht="25.5" customHeight="1">
      <c r="A2" s="433" t="s">
        <v>204</v>
      </c>
      <c r="B2" s="375" t="s">
        <v>582</v>
      </c>
      <c r="C2" s="389" t="s">
        <v>61</v>
      </c>
    </row>
    <row r="3" spans="1:3" s="482" customFormat="1" ht="24.75" thickBot="1">
      <c r="A3" s="476" t="s">
        <v>203</v>
      </c>
      <c r="B3" s="376" t="s">
        <v>404</v>
      </c>
      <c r="C3" s="390"/>
    </row>
    <row r="4" spans="1:3" s="483" customFormat="1" ht="15.75" customHeight="1" thickBot="1">
      <c r="A4" s="242"/>
      <c r="B4" s="242"/>
      <c r="C4" s="243" t="s">
        <v>571</v>
      </c>
    </row>
    <row r="5" spans="1:3" ht="13.5" thickBot="1">
      <c r="A5" s="434" t="s">
        <v>205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38750000</v>
      </c>
    </row>
    <row r="9" spans="1:3" s="391" customFormat="1" ht="12" customHeight="1">
      <c r="A9" s="477" t="s">
        <v>99</v>
      </c>
      <c r="B9" s="10" t="s">
        <v>279</v>
      </c>
      <c r="C9" s="380"/>
    </row>
    <row r="10" spans="1:3" s="391" customFormat="1" ht="12" customHeight="1">
      <c r="A10" s="478" t="s">
        <v>100</v>
      </c>
      <c r="B10" s="8" t="s">
        <v>280</v>
      </c>
      <c r="C10" s="332"/>
    </row>
    <row r="11" spans="1:3" s="391" customFormat="1" ht="12" customHeight="1">
      <c r="A11" s="478" t="s">
        <v>101</v>
      </c>
      <c r="B11" s="8" t="s">
        <v>281</v>
      </c>
      <c r="C11" s="332"/>
    </row>
    <row r="12" spans="1:3" s="391" customFormat="1" ht="12" customHeight="1">
      <c r="A12" s="478" t="s">
        <v>102</v>
      </c>
      <c r="B12" s="8" t="s">
        <v>282</v>
      </c>
      <c r="C12" s="332"/>
    </row>
    <row r="13" spans="1:3" s="391" customFormat="1" ht="12" customHeight="1">
      <c r="A13" s="478" t="s">
        <v>149</v>
      </c>
      <c r="B13" s="8" t="s">
        <v>283</v>
      </c>
      <c r="C13" s="332">
        <v>38750000</v>
      </c>
    </row>
    <row r="14" spans="1:3" s="391" customFormat="1" ht="12" customHeight="1">
      <c r="A14" s="478" t="s">
        <v>103</v>
      </c>
      <c r="B14" s="8" t="s">
        <v>405</v>
      </c>
      <c r="C14" s="332"/>
    </row>
    <row r="15" spans="1:3" s="391" customFormat="1" ht="12" customHeight="1">
      <c r="A15" s="478" t="s">
        <v>104</v>
      </c>
      <c r="B15" s="7" t="s">
        <v>406</v>
      </c>
      <c r="C15" s="332"/>
    </row>
    <row r="16" spans="1:3" s="391" customFormat="1" ht="12" customHeight="1">
      <c r="A16" s="478" t="s">
        <v>114</v>
      </c>
      <c r="B16" s="8" t="s">
        <v>286</v>
      </c>
      <c r="C16" s="381"/>
    </row>
    <row r="17" spans="1:3" s="485" customFormat="1" ht="12" customHeight="1">
      <c r="A17" s="478" t="s">
        <v>115</v>
      </c>
      <c r="B17" s="8" t="s">
        <v>287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288</v>
      </c>
      <c r="C19" s="333"/>
    </row>
    <row r="20" spans="1:3" s="391" customFormat="1" ht="12" customHeight="1" thickBot="1">
      <c r="A20" s="206" t="s">
        <v>20</v>
      </c>
      <c r="B20" s="249" t="s">
        <v>407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260</v>
      </c>
      <c r="C21" s="332"/>
    </row>
    <row r="22" spans="1:3" s="485" customFormat="1" ht="12" customHeight="1">
      <c r="A22" s="478" t="s">
        <v>106</v>
      </c>
      <c r="B22" s="8" t="s">
        <v>408</v>
      </c>
      <c r="C22" s="332"/>
    </row>
    <row r="23" spans="1:3" s="485" customFormat="1" ht="12" customHeight="1">
      <c r="A23" s="478" t="s">
        <v>107</v>
      </c>
      <c r="B23" s="8" t="s">
        <v>409</v>
      </c>
      <c r="C23" s="332"/>
    </row>
    <row r="24" spans="1:3" s="485" customFormat="1" ht="12" customHeight="1" thickBot="1">
      <c r="A24" s="478" t="s">
        <v>108</v>
      </c>
      <c r="B24" s="8" t="s">
        <v>531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410</v>
      </c>
      <c r="C26" s="334">
        <f>+C27+C28</f>
        <v>0</v>
      </c>
    </row>
    <row r="27" spans="1:3" s="485" customFormat="1" ht="12" customHeight="1">
      <c r="A27" s="479" t="s">
        <v>270</v>
      </c>
      <c r="B27" s="480" t="s">
        <v>408</v>
      </c>
      <c r="C27" s="80"/>
    </row>
    <row r="28" spans="1:3" s="485" customFormat="1" ht="12" customHeight="1">
      <c r="A28" s="479" t="s">
        <v>271</v>
      </c>
      <c r="B28" s="481" t="s">
        <v>411</v>
      </c>
      <c r="C28" s="335"/>
    </row>
    <row r="29" spans="1:3" s="485" customFormat="1" ht="12" customHeight="1" thickBot="1">
      <c r="A29" s="478" t="s">
        <v>272</v>
      </c>
      <c r="B29" s="148" t="s">
        <v>532</v>
      </c>
      <c r="C29" s="87"/>
    </row>
    <row r="30" spans="1:3" s="485" customFormat="1" ht="12" customHeight="1" thickBot="1">
      <c r="A30" s="214" t="s">
        <v>23</v>
      </c>
      <c r="B30" s="130" t="s">
        <v>412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293</v>
      </c>
      <c r="C31" s="80"/>
    </row>
    <row r="32" spans="1:3" s="485" customFormat="1" ht="12" customHeight="1">
      <c r="A32" s="479" t="s">
        <v>93</v>
      </c>
      <c r="B32" s="481" t="s">
        <v>294</v>
      </c>
      <c r="C32" s="335"/>
    </row>
    <row r="33" spans="1:3" s="485" customFormat="1" ht="12" customHeight="1" thickBot="1">
      <c r="A33" s="478" t="s">
        <v>94</v>
      </c>
      <c r="B33" s="148" t="s">
        <v>295</v>
      </c>
      <c r="C33" s="87"/>
    </row>
    <row r="34" spans="1:3" s="391" customFormat="1" ht="12" customHeight="1" thickBot="1">
      <c r="A34" s="214" t="s">
        <v>24</v>
      </c>
      <c r="B34" s="130" t="s">
        <v>381</v>
      </c>
      <c r="C34" s="361"/>
    </row>
    <row r="35" spans="1:3" s="391" customFormat="1" ht="12" customHeight="1" thickBot="1">
      <c r="A35" s="214" t="s">
        <v>25</v>
      </c>
      <c r="B35" s="130" t="s">
        <v>413</v>
      </c>
      <c r="C35" s="382"/>
    </row>
    <row r="36" spans="1:3" s="391" customFormat="1" ht="12" customHeight="1" thickBot="1">
      <c r="A36" s="206" t="s">
        <v>26</v>
      </c>
      <c r="B36" s="130" t="s">
        <v>533</v>
      </c>
      <c r="C36" s="383">
        <f>+C8+C20+C25+C26+C30+C34+C35</f>
        <v>38750000</v>
      </c>
    </row>
    <row r="37" spans="1:3" s="391" customFormat="1" ht="12" customHeight="1" thickBot="1">
      <c r="A37" s="250" t="s">
        <v>27</v>
      </c>
      <c r="B37" s="130" t="s">
        <v>415</v>
      </c>
      <c r="C37" s="383">
        <f>+C38+C39+C40</f>
        <v>87072000</v>
      </c>
    </row>
    <row r="38" spans="1:3" s="391" customFormat="1" ht="12" customHeight="1">
      <c r="A38" s="479" t="s">
        <v>416</v>
      </c>
      <c r="B38" s="480" t="s">
        <v>238</v>
      </c>
      <c r="C38" s="80"/>
    </row>
    <row r="39" spans="1:3" s="391" customFormat="1" ht="12" customHeight="1">
      <c r="A39" s="479" t="s">
        <v>417</v>
      </c>
      <c r="B39" s="481" t="s">
        <v>2</v>
      </c>
      <c r="C39" s="335"/>
    </row>
    <row r="40" spans="1:3" s="485" customFormat="1" ht="12" customHeight="1" thickBot="1">
      <c r="A40" s="478" t="s">
        <v>418</v>
      </c>
      <c r="B40" s="148" t="s">
        <v>419</v>
      </c>
      <c r="C40" s="87">
        <v>87072000</v>
      </c>
    </row>
    <row r="41" spans="1:3" s="485" customFormat="1" ht="15" customHeight="1" thickBot="1">
      <c r="A41" s="250" t="s">
        <v>28</v>
      </c>
      <c r="B41" s="251" t="s">
        <v>420</v>
      </c>
      <c r="C41" s="386">
        <f>+C36+C37</f>
        <v>125822000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421</v>
      </c>
      <c r="C45" s="334">
        <f>SUM(C46:C50)</f>
        <v>125822000</v>
      </c>
    </row>
    <row r="46" spans="1:3" ht="12" customHeight="1">
      <c r="A46" s="478" t="s">
        <v>99</v>
      </c>
      <c r="B46" s="9" t="s">
        <v>50</v>
      </c>
      <c r="C46" s="80">
        <v>73162000</v>
      </c>
    </row>
    <row r="47" spans="1:3" ht="12" customHeight="1">
      <c r="A47" s="478" t="s">
        <v>100</v>
      </c>
      <c r="B47" s="8" t="s">
        <v>184</v>
      </c>
      <c r="C47" s="83">
        <v>16062000</v>
      </c>
    </row>
    <row r="48" spans="1:3" ht="12" customHeight="1">
      <c r="A48" s="478" t="s">
        <v>101</v>
      </c>
      <c r="B48" s="8" t="s">
        <v>141</v>
      </c>
      <c r="C48" s="83">
        <v>36598000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231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537</v>
      </c>
      <c r="C57" s="387">
        <f>+C45+C51+C56</f>
        <v>125822000</v>
      </c>
    </row>
    <row r="58" ht="15" customHeight="1" thickBot="1">
      <c r="C58" s="388"/>
    </row>
    <row r="59" spans="1:3" ht="14.25" customHeight="1" thickBot="1">
      <c r="A59" s="261" t="s">
        <v>525</v>
      </c>
      <c r="B59" s="262"/>
      <c r="C59" s="127">
        <v>32</v>
      </c>
    </row>
    <row r="60" spans="1:3" ht="13.5" thickBot="1">
      <c r="A60" s="261" t="s">
        <v>206</v>
      </c>
      <c r="B60" s="262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B1" sqref="B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88" t="s">
        <v>627</v>
      </c>
    </row>
    <row r="2" spans="1:3" s="482" customFormat="1" ht="25.5" customHeight="1">
      <c r="A2" s="433" t="s">
        <v>204</v>
      </c>
      <c r="B2" s="375" t="s">
        <v>583</v>
      </c>
      <c r="C2" s="389" t="s">
        <v>61</v>
      </c>
    </row>
    <row r="3" spans="1:3" s="482" customFormat="1" ht="24.75" thickBot="1">
      <c r="A3" s="476" t="s">
        <v>203</v>
      </c>
      <c r="B3" s="376" t="s">
        <v>423</v>
      </c>
      <c r="C3" s="390" t="s">
        <v>55</v>
      </c>
    </row>
    <row r="4" spans="1:3" s="483" customFormat="1" ht="15.75" customHeight="1" thickBot="1">
      <c r="A4" s="242"/>
      <c r="B4" s="242"/>
      <c r="C4" s="243" t="str">
        <f>'9.3. sz. mell'!C4</f>
        <v>Forintban!</v>
      </c>
    </row>
    <row r="5" spans="1:3" ht="13.5" thickBot="1">
      <c r="A5" s="434" t="s">
        <v>205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5200000</v>
      </c>
    </row>
    <row r="9" spans="1:3" s="391" customFormat="1" ht="12" customHeight="1">
      <c r="A9" s="477" t="s">
        <v>99</v>
      </c>
      <c r="B9" s="10" t="s">
        <v>279</v>
      </c>
      <c r="C9" s="380"/>
    </row>
    <row r="10" spans="1:3" s="391" customFormat="1" ht="12" customHeight="1">
      <c r="A10" s="478" t="s">
        <v>100</v>
      </c>
      <c r="B10" s="8" t="s">
        <v>280</v>
      </c>
      <c r="C10" s="332"/>
    </row>
    <row r="11" spans="1:3" s="391" customFormat="1" ht="12" customHeight="1">
      <c r="A11" s="478" t="s">
        <v>101</v>
      </c>
      <c r="B11" s="8" t="s">
        <v>281</v>
      </c>
      <c r="C11" s="332"/>
    </row>
    <row r="12" spans="1:3" s="391" customFormat="1" ht="12" customHeight="1">
      <c r="A12" s="478" t="s">
        <v>102</v>
      </c>
      <c r="B12" s="8" t="s">
        <v>282</v>
      </c>
      <c r="C12" s="332"/>
    </row>
    <row r="13" spans="1:3" s="391" customFormat="1" ht="12" customHeight="1">
      <c r="A13" s="478" t="s">
        <v>149</v>
      </c>
      <c r="B13" s="8" t="s">
        <v>283</v>
      </c>
      <c r="C13" s="332">
        <v>5200000</v>
      </c>
    </row>
    <row r="14" spans="1:3" s="391" customFormat="1" ht="12" customHeight="1">
      <c r="A14" s="478" t="s">
        <v>103</v>
      </c>
      <c r="B14" s="8" t="s">
        <v>405</v>
      </c>
      <c r="C14" s="332"/>
    </row>
    <row r="15" spans="1:3" s="391" customFormat="1" ht="12" customHeight="1">
      <c r="A15" s="478" t="s">
        <v>104</v>
      </c>
      <c r="B15" s="7" t="s">
        <v>406</v>
      </c>
      <c r="C15" s="332"/>
    </row>
    <row r="16" spans="1:3" s="391" customFormat="1" ht="12" customHeight="1">
      <c r="A16" s="478" t="s">
        <v>114</v>
      </c>
      <c r="B16" s="8" t="s">
        <v>286</v>
      </c>
      <c r="C16" s="381"/>
    </row>
    <row r="17" spans="1:3" s="485" customFormat="1" ht="12" customHeight="1">
      <c r="A17" s="478" t="s">
        <v>115</v>
      </c>
      <c r="B17" s="8" t="s">
        <v>287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288</v>
      </c>
      <c r="C19" s="333"/>
    </row>
    <row r="20" spans="1:3" s="391" customFormat="1" ht="12" customHeight="1" thickBot="1">
      <c r="A20" s="206" t="s">
        <v>20</v>
      </c>
      <c r="B20" s="249" t="s">
        <v>407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260</v>
      </c>
      <c r="C21" s="332"/>
    </row>
    <row r="22" spans="1:3" s="485" customFormat="1" ht="12" customHeight="1">
      <c r="A22" s="478" t="s">
        <v>106</v>
      </c>
      <c r="B22" s="8" t="s">
        <v>408</v>
      </c>
      <c r="C22" s="332"/>
    </row>
    <row r="23" spans="1:3" s="485" customFormat="1" ht="12" customHeight="1">
      <c r="A23" s="478" t="s">
        <v>107</v>
      </c>
      <c r="B23" s="8" t="s">
        <v>409</v>
      </c>
      <c r="C23" s="332"/>
    </row>
    <row r="24" spans="1:3" s="485" customFormat="1" ht="12" customHeight="1" thickBot="1">
      <c r="A24" s="478" t="s">
        <v>108</v>
      </c>
      <c r="B24" s="8" t="s">
        <v>531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410</v>
      </c>
      <c r="C26" s="334">
        <f>+C27+C28</f>
        <v>0</v>
      </c>
    </row>
    <row r="27" spans="1:3" s="485" customFormat="1" ht="12" customHeight="1">
      <c r="A27" s="479" t="s">
        <v>270</v>
      </c>
      <c r="B27" s="480" t="s">
        <v>408</v>
      </c>
      <c r="C27" s="80"/>
    </row>
    <row r="28" spans="1:3" s="485" customFormat="1" ht="12" customHeight="1">
      <c r="A28" s="479" t="s">
        <v>271</v>
      </c>
      <c r="B28" s="481" t="s">
        <v>411</v>
      </c>
      <c r="C28" s="335"/>
    </row>
    <row r="29" spans="1:3" s="485" customFormat="1" ht="12" customHeight="1" thickBot="1">
      <c r="A29" s="478" t="s">
        <v>272</v>
      </c>
      <c r="B29" s="148" t="s">
        <v>532</v>
      </c>
      <c r="C29" s="87"/>
    </row>
    <row r="30" spans="1:3" s="485" customFormat="1" ht="12" customHeight="1" thickBot="1">
      <c r="A30" s="214" t="s">
        <v>23</v>
      </c>
      <c r="B30" s="130" t="s">
        <v>412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293</v>
      </c>
      <c r="C31" s="80"/>
    </row>
    <row r="32" spans="1:3" s="485" customFormat="1" ht="12" customHeight="1">
      <c r="A32" s="479" t="s">
        <v>93</v>
      </c>
      <c r="B32" s="481" t="s">
        <v>294</v>
      </c>
      <c r="C32" s="335"/>
    </row>
    <row r="33" spans="1:3" s="485" customFormat="1" ht="12" customHeight="1" thickBot="1">
      <c r="A33" s="478" t="s">
        <v>94</v>
      </c>
      <c r="B33" s="148" t="s">
        <v>295</v>
      </c>
      <c r="C33" s="87"/>
    </row>
    <row r="34" spans="1:3" s="391" customFormat="1" ht="12" customHeight="1" thickBot="1">
      <c r="A34" s="214" t="s">
        <v>24</v>
      </c>
      <c r="B34" s="130" t="s">
        <v>381</v>
      </c>
      <c r="C34" s="361"/>
    </row>
    <row r="35" spans="1:3" s="391" customFormat="1" ht="12" customHeight="1" thickBot="1">
      <c r="A35" s="214" t="s">
        <v>25</v>
      </c>
      <c r="B35" s="130" t="s">
        <v>413</v>
      </c>
      <c r="C35" s="382"/>
    </row>
    <row r="36" spans="1:3" s="391" customFormat="1" ht="12" customHeight="1" thickBot="1">
      <c r="A36" s="206" t="s">
        <v>26</v>
      </c>
      <c r="B36" s="130" t="s">
        <v>533</v>
      </c>
      <c r="C36" s="383">
        <f>+C8+C20+C25+C26+C30+C34+C35</f>
        <v>5200000</v>
      </c>
    </row>
    <row r="37" spans="1:3" s="391" customFormat="1" ht="12" customHeight="1" thickBot="1">
      <c r="A37" s="250" t="s">
        <v>27</v>
      </c>
      <c r="B37" s="130" t="s">
        <v>415</v>
      </c>
      <c r="C37" s="383">
        <f>+C38+C39+C40</f>
        <v>29432000</v>
      </c>
    </row>
    <row r="38" spans="1:3" s="391" customFormat="1" ht="12" customHeight="1">
      <c r="A38" s="479" t="s">
        <v>416</v>
      </c>
      <c r="B38" s="480" t="s">
        <v>238</v>
      </c>
      <c r="C38" s="80"/>
    </row>
    <row r="39" spans="1:3" s="391" customFormat="1" ht="12" customHeight="1">
      <c r="A39" s="479" t="s">
        <v>417</v>
      </c>
      <c r="B39" s="481" t="s">
        <v>2</v>
      </c>
      <c r="C39" s="335"/>
    </row>
    <row r="40" spans="1:3" s="485" customFormat="1" ht="12" customHeight="1" thickBot="1">
      <c r="A40" s="478" t="s">
        <v>418</v>
      </c>
      <c r="B40" s="148" t="s">
        <v>419</v>
      </c>
      <c r="C40" s="87">
        <v>29432000</v>
      </c>
    </row>
    <row r="41" spans="1:3" s="485" customFormat="1" ht="15" customHeight="1" thickBot="1">
      <c r="A41" s="250" t="s">
        <v>28</v>
      </c>
      <c r="B41" s="251" t="s">
        <v>420</v>
      </c>
      <c r="C41" s="386">
        <f>+C36+C37</f>
        <v>34632000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421</v>
      </c>
      <c r="C45" s="334">
        <f>SUM(C46:C50)</f>
        <v>34632000</v>
      </c>
    </row>
    <row r="46" spans="1:3" ht="12" customHeight="1">
      <c r="A46" s="478" t="s">
        <v>99</v>
      </c>
      <c r="B46" s="9" t="s">
        <v>50</v>
      </c>
      <c r="C46" s="80">
        <v>22463000</v>
      </c>
    </row>
    <row r="47" spans="1:3" ht="12" customHeight="1">
      <c r="A47" s="478" t="s">
        <v>100</v>
      </c>
      <c r="B47" s="8" t="s">
        <v>184</v>
      </c>
      <c r="C47" s="83">
        <v>4893000</v>
      </c>
    </row>
    <row r="48" spans="1:3" ht="12" customHeight="1">
      <c r="A48" s="478" t="s">
        <v>101</v>
      </c>
      <c r="B48" s="8" t="s">
        <v>141</v>
      </c>
      <c r="C48" s="83">
        <v>7276000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231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537</v>
      </c>
      <c r="C57" s="387">
        <f>+C45+C51+C56</f>
        <v>34632000</v>
      </c>
    </row>
    <row r="58" ht="15" customHeight="1" thickBot="1">
      <c r="C58" s="388"/>
    </row>
    <row r="59" spans="1:3" ht="14.25" customHeight="1" thickBot="1">
      <c r="A59" s="261" t="s">
        <v>525</v>
      </c>
      <c r="B59" s="262"/>
      <c r="C59" s="127">
        <v>11</v>
      </c>
    </row>
    <row r="60" spans="1:3" ht="13.5" thickBot="1">
      <c r="A60" s="261" t="s">
        <v>206</v>
      </c>
      <c r="B60" s="262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639" t="s">
        <v>628</v>
      </c>
      <c r="C1" s="639"/>
    </row>
    <row r="2" spans="1:3" s="482" customFormat="1" ht="25.5" customHeight="1">
      <c r="A2" s="433" t="s">
        <v>204</v>
      </c>
      <c r="B2" s="375" t="s">
        <v>583</v>
      </c>
      <c r="C2" s="389" t="s">
        <v>61</v>
      </c>
    </row>
    <row r="3" spans="1:3" s="482" customFormat="1" ht="24.75" thickBot="1">
      <c r="A3" s="476" t="s">
        <v>203</v>
      </c>
      <c r="B3" s="376" t="s">
        <v>424</v>
      </c>
      <c r="C3" s="390" t="s">
        <v>60</v>
      </c>
    </row>
    <row r="4" spans="1:3" s="483" customFormat="1" ht="15.75" customHeight="1" thickBot="1">
      <c r="A4" s="242"/>
      <c r="B4" s="242"/>
      <c r="C4" s="243" t="str">
        <f>'9.3.1. sz. mell'!C4</f>
        <v>Forintban!</v>
      </c>
    </row>
    <row r="5" spans="1:3" ht="13.5" thickBot="1">
      <c r="A5" s="434" t="s">
        <v>205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33550000</v>
      </c>
    </row>
    <row r="9" spans="1:3" s="391" customFormat="1" ht="12" customHeight="1">
      <c r="A9" s="477" t="s">
        <v>99</v>
      </c>
      <c r="B9" s="10" t="s">
        <v>279</v>
      </c>
      <c r="C9" s="380"/>
    </row>
    <row r="10" spans="1:3" s="391" customFormat="1" ht="12" customHeight="1">
      <c r="A10" s="478" t="s">
        <v>100</v>
      </c>
      <c r="B10" s="8" t="s">
        <v>280</v>
      </c>
      <c r="C10" s="332"/>
    </row>
    <row r="11" spans="1:3" s="391" customFormat="1" ht="12" customHeight="1">
      <c r="A11" s="478" t="s">
        <v>101</v>
      </c>
      <c r="B11" s="8" t="s">
        <v>281</v>
      </c>
      <c r="C11" s="332"/>
    </row>
    <row r="12" spans="1:3" s="391" customFormat="1" ht="12" customHeight="1">
      <c r="A12" s="478" t="s">
        <v>102</v>
      </c>
      <c r="B12" s="8" t="s">
        <v>282</v>
      </c>
      <c r="C12" s="332"/>
    </row>
    <row r="13" spans="1:3" s="391" customFormat="1" ht="12" customHeight="1">
      <c r="A13" s="478" t="s">
        <v>149</v>
      </c>
      <c r="B13" s="8" t="s">
        <v>283</v>
      </c>
      <c r="C13" s="332">
        <v>33550000</v>
      </c>
    </row>
    <row r="14" spans="1:3" s="391" customFormat="1" ht="12" customHeight="1">
      <c r="A14" s="478" t="s">
        <v>103</v>
      </c>
      <c r="B14" s="8" t="s">
        <v>405</v>
      </c>
      <c r="C14" s="332"/>
    </row>
    <row r="15" spans="1:3" s="391" customFormat="1" ht="12" customHeight="1">
      <c r="A15" s="478" t="s">
        <v>104</v>
      </c>
      <c r="B15" s="7" t="s">
        <v>406</v>
      </c>
      <c r="C15" s="332"/>
    </row>
    <row r="16" spans="1:3" s="391" customFormat="1" ht="12" customHeight="1">
      <c r="A16" s="478" t="s">
        <v>114</v>
      </c>
      <c r="B16" s="8" t="s">
        <v>286</v>
      </c>
      <c r="C16" s="381"/>
    </row>
    <row r="17" spans="1:3" s="485" customFormat="1" ht="12" customHeight="1">
      <c r="A17" s="478" t="s">
        <v>115</v>
      </c>
      <c r="B17" s="8" t="s">
        <v>287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288</v>
      </c>
      <c r="C19" s="333"/>
    </row>
    <row r="20" spans="1:3" s="391" customFormat="1" ht="12" customHeight="1" thickBot="1">
      <c r="A20" s="206" t="s">
        <v>20</v>
      </c>
      <c r="B20" s="249" t="s">
        <v>407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260</v>
      </c>
      <c r="C21" s="332"/>
    </row>
    <row r="22" spans="1:3" s="485" customFormat="1" ht="12" customHeight="1">
      <c r="A22" s="478" t="s">
        <v>106</v>
      </c>
      <c r="B22" s="8" t="s">
        <v>408</v>
      </c>
      <c r="C22" s="332"/>
    </row>
    <row r="23" spans="1:3" s="485" customFormat="1" ht="12" customHeight="1">
      <c r="A23" s="478" t="s">
        <v>107</v>
      </c>
      <c r="B23" s="8" t="s">
        <v>409</v>
      </c>
      <c r="C23" s="332"/>
    </row>
    <row r="24" spans="1:3" s="485" customFormat="1" ht="12" customHeight="1" thickBot="1">
      <c r="A24" s="478" t="s">
        <v>108</v>
      </c>
      <c r="B24" s="8" t="s">
        <v>531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410</v>
      </c>
      <c r="C26" s="334">
        <f>+C27+C28</f>
        <v>0</v>
      </c>
    </row>
    <row r="27" spans="1:3" s="485" customFormat="1" ht="12" customHeight="1">
      <c r="A27" s="479" t="s">
        <v>270</v>
      </c>
      <c r="B27" s="480" t="s">
        <v>408</v>
      </c>
      <c r="C27" s="80"/>
    </row>
    <row r="28" spans="1:3" s="485" customFormat="1" ht="12" customHeight="1">
      <c r="A28" s="479" t="s">
        <v>271</v>
      </c>
      <c r="B28" s="481" t="s">
        <v>411</v>
      </c>
      <c r="C28" s="335"/>
    </row>
    <row r="29" spans="1:3" s="485" customFormat="1" ht="12" customHeight="1" thickBot="1">
      <c r="A29" s="478" t="s">
        <v>272</v>
      </c>
      <c r="B29" s="148" t="s">
        <v>532</v>
      </c>
      <c r="C29" s="87"/>
    </row>
    <row r="30" spans="1:3" s="485" customFormat="1" ht="12" customHeight="1" thickBot="1">
      <c r="A30" s="214" t="s">
        <v>23</v>
      </c>
      <c r="B30" s="130" t="s">
        <v>412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293</v>
      </c>
      <c r="C31" s="80"/>
    </row>
    <row r="32" spans="1:3" s="485" customFormat="1" ht="12" customHeight="1">
      <c r="A32" s="479" t="s">
        <v>93</v>
      </c>
      <c r="B32" s="481" t="s">
        <v>294</v>
      </c>
      <c r="C32" s="335"/>
    </row>
    <row r="33" spans="1:3" s="485" customFormat="1" ht="12" customHeight="1" thickBot="1">
      <c r="A33" s="478" t="s">
        <v>94</v>
      </c>
      <c r="B33" s="148" t="s">
        <v>295</v>
      </c>
      <c r="C33" s="87"/>
    </row>
    <row r="34" spans="1:3" s="391" customFormat="1" ht="12" customHeight="1" thickBot="1">
      <c r="A34" s="214" t="s">
        <v>24</v>
      </c>
      <c r="B34" s="130" t="s">
        <v>381</v>
      </c>
      <c r="C34" s="361"/>
    </row>
    <row r="35" spans="1:3" s="391" customFormat="1" ht="12" customHeight="1" thickBot="1">
      <c r="A35" s="214" t="s">
        <v>25</v>
      </c>
      <c r="B35" s="130" t="s">
        <v>413</v>
      </c>
      <c r="C35" s="382"/>
    </row>
    <row r="36" spans="1:3" s="391" customFormat="1" ht="12" customHeight="1" thickBot="1">
      <c r="A36" s="206" t="s">
        <v>26</v>
      </c>
      <c r="B36" s="130" t="s">
        <v>533</v>
      </c>
      <c r="C36" s="383">
        <f>+C8+C20+C25+C26+C30+C34+C35</f>
        <v>33550000</v>
      </c>
    </row>
    <row r="37" spans="1:3" s="391" customFormat="1" ht="12" customHeight="1" thickBot="1">
      <c r="A37" s="250" t="s">
        <v>27</v>
      </c>
      <c r="B37" s="130" t="s">
        <v>415</v>
      </c>
      <c r="C37" s="383">
        <f>+C38+C39+C40</f>
        <v>57640000</v>
      </c>
    </row>
    <row r="38" spans="1:3" s="391" customFormat="1" ht="12" customHeight="1">
      <c r="A38" s="479" t="s">
        <v>416</v>
      </c>
      <c r="B38" s="480" t="s">
        <v>238</v>
      </c>
      <c r="C38" s="80"/>
    </row>
    <row r="39" spans="1:3" s="391" customFormat="1" ht="12" customHeight="1">
      <c r="A39" s="479" t="s">
        <v>417</v>
      </c>
      <c r="B39" s="481" t="s">
        <v>2</v>
      </c>
      <c r="C39" s="335"/>
    </row>
    <row r="40" spans="1:3" s="485" customFormat="1" ht="12" customHeight="1" thickBot="1">
      <c r="A40" s="478" t="s">
        <v>418</v>
      </c>
      <c r="B40" s="148" t="s">
        <v>419</v>
      </c>
      <c r="C40" s="87">
        <v>57640000</v>
      </c>
    </row>
    <row r="41" spans="1:3" s="485" customFormat="1" ht="15" customHeight="1" thickBot="1">
      <c r="A41" s="250" t="s">
        <v>28</v>
      </c>
      <c r="B41" s="251" t="s">
        <v>420</v>
      </c>
      <c r="C41" s="386">
        <f>+C36+C37</f>
        <v>91190000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421</v>
      </c>
      <c r="C45" s="334">
        <f>SUM(C46:C50)</f>
        <v>91190000</v>
      </c>
    </row>
    <row r="46" spans="1:3" ht="12" customHeight="1">
      <c r="A46" s="478" t="s">
        <v>99</v>
      </c>
      <c r="B46" s="9" t="s">
        <v>50</v>
      </c>
      <c r="C46" s="80">
        <v>50699000</v>
      </c>
    </row>
    <row r="47" spans="1:3" ht="12" customHeight="1">
      <c r="A47" s="478" t="s">
        <v>100</v>
      </c>
      <c r="B47" s="8" t="s">
        <v>184</v>
      </c>
      <c r="C47" s="83">
        <v>11169000</v>
      </c>
    </row>
    <row r="48" spans="1:3" ht="12" customHeight="1">
      <c r="A48" s="478" t="s">
        <v>101</v>
      </c>
      <c r="B48" s="8" t="s">
        <v>141</v>
      </c>
      <c r="C48" s="83">
        <v>29322000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231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537</v>
      </c>
      <c r="C57" s="387">
        <f>+C45+C51+C56</f>
        <v>91190000</v>
      </c>
    </row>
    <row r="58" ht="15" customHeight="1" thickBot="1">
      <c r="C58" s="388"/>
    </row>
    <row r="59" spans="1:3" ht="14.25" customHeight="1" thickBot="1">
      <c r="A59" s="261" t="s">
        <v>525</v>
      </c>
      <c r="B59" s="262"/>
      <c r="C59" s="127">
        <v>21</v>
      </c>
    </row>
    <row r="60" spans="1:3" ht="13.5" thickBot="1">
      <c r="A60" s="261" t="s">
        <v>206</v>
      </c>
      <c r="B60" s="262"/>
      <c r="C60" s="127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640" t="s">
        <v>629</v>
      </c>
      <c r="C1" s="640"/>
    </row>
    <row r="2" spans="1:3" s="482" customFormat="1" ht="25.5" customHeight="1">
      <c r="A2" s="433" t="s">
        <v>204</v>
      </c>
      <c r="B2" s="375" t="s">
        <v>595</v>
      </c>
      <c r="C2" s="389" t="s">
        <v>61</v>
      </c>
    </row>
    <row r="3" spans="1:3" s="482" customFormat="1" ht="24.75" thickBot="1">
      <c r="A3" s="476" t="s">
        <v>203</v>
      </c>
      <c r="B3" s="376" t="s">
        <v>404</v>
      </c>
      <c r="C3" s="390" t="s">
        <v>61</v>
      </c>
    </row>
    <row r="4" spans="1:3" s="483" customFormat="1" ht="15.75" customHeight="1" thickBot="1">
      <c r="A4" s="242"/>
      <c r="B4" s="242"/>
      <c r="C4" s="243" t="str">
        <f>'9.3.2. sz. mell'!C4</f>
        <v>Forintban!</v>
      </c>
    </row>
    <row r="5" spans="1:3" ht="13.5" thickBot="1">
      <c r="A5" s="434" t="s">
        <v>205</v>
      </c>
      <c r="B5" s="244" t="s">
        <v>570</v>
      </c>
      <c r="C5" s="589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29963000</v>
      </c>
    </row>
    <row r="9" spans="1:3" s="391" customFormat="1" ht="12" customHeight="1">
      <c r="A9" s="477" t="s">
        <v>99</v>
      </c>
      <c r="B9" s="10" t="s">
        <v>279</v>
      </c>
      <c r="C9" s="380"/>
    </row>
    <row r="10" spans="1:3" s="391" customFormat="1" ht="12" customHeight="1">
      <c r="A10" s="478" t="s">
        <v>100</v>
      </c>
      <c r="B10" s="8" t="s">
        <v>280</v>
      </c>
      <c r="C10" s="332">
        <v>20000000</v>
      </c>
    </row>
    <row r="11" spans="1:3" s="391" customFormat="1" ht="12" customHeight="1">
      <c r="A11" s="478" t="s">
        <v>101</v>
      </c>
      <c r="B11" s="8" t="s">
        <v>281</v>
      </c>
      <c r="C11" s="332"/>
    </row>
    <row r="12" spans="1:3" s="391" customFormat="1" ht="12" customHeight="1">
      <c r="A12" s="478" t="s">
        <v>102</v>
      </c>
      <c r="B12" s="8" t="s">
        <v>282</v>
      </c>
      <c r="C12" s="332"/>
    </row>
    <row r="13" spans="1:3" s="391" customFormat="1" ht="12" customHeight="1">
      <c r="A13" s="478" t="s">
        <v>149</v>
      </c>
      <c r="B13" s="8" t="s">
        <v>283</v>
      </c>
      <c r="C13" s="332">
        <v>50000</v>
      </c>
    </row>
    <row r="14" spans="1:3" s="391" customFormat="1" ht="12" customHeight="1">
      <c r="A14" s="478" t="s">
        <v>103</v>
      </c>
      <c r="B14" s="8" t="s">
        <v>405</v>
      </c>
      <c r="C14" s="332">
        <v>5413000</v>
      </c>
    </row>
    <row r="15" spans="1:3" s="391" customFormat="1" ht="12" customHeight="1">
      <c r="A15" s="478" t="s">
        <v>104</v>
      </c>
      <c r="B15" s="7" t="s">
        <v>406</v>
      </c>
      <c r="C15" s="332">
        <v>4500000</v>
      </c>
    </row>
    <row r="16" spans="1:3" s="391" customFormat="1" ht="12" customHeight="1">
      <c r="A16" s="478" t="s">
        <v>114</v>
      </c>
      <c r="B16" s="8" t="s">
        <v>286</v>
      </c>
      <c r="C16" s="381"/>
    </row>
    <row r="17" spans="1:3" s="485" customFormat="1" ht="12" customHeight="1">
      <c r="A17" s="478" t="s">
        <v>115</v>
      </c>
      <c r="B17" s="8" t="s">
        <v>287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288</v>
      </c>
      <c r="C19" s="333"/>
    </row>
    <row r="20" spans="1:3" s="391" customFormat="1" ht="12" customHeight="1" thickBot="1">
      <c r="A20" s="206" t="s">
        <v>20</v>
      </c>
      <c r="B20" s="249" t="s">
        <v>407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260</v>
      </c>
      <c r="C21" s="332"/>
    </row>
    <row r="22" spans="1:3" s="485" customFormat="1" ht="12" customHeight="1">
      <c r="A22" s="478" t="s">
        <v>106</v>
      </c>
      <c r="B22" s="8" t="s">
        <v>408</v>
      </c>
      <c r="C22" s="332"/>
    </row>
    <row r="23" spans="1:3" s="485" customFormat="1" ht="12" customHeight="1">
      <c r="A23" s="478" t="s">
        <v>107</v>
      </c>
      <c r="B23" s="8" t="s">
        <v>409</v>
      </c>
      <c r="C23" s="332"/>
    </row>
    <row r="24" spans="1:3" s="485" customFormat="1" ht="12" customHeight="1" thickBot="1">
      <c r="A24" s="478" t="s">
        <v>108</v>
      </c>
      <c r="B24" s="8" t="s">
        <v>531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410</v>
      </c>
      <c r="C26" s="334">
        <f>+C27+C28</f>
        <v>0</v>
      </c>
    </row>
    <row r="27" spans="1:3" s="485" customFormat="1" ht="12" customHeight="1">
      <c r="A27" s="479" t="s">
        <v>270</v>
      </c>
      <c r="B27" s="480" t="s">
        <v>408</v>
      </c>
      <c r="C27" s="80"/>
    </row>
    <row r="28" spans="1:3" s="485" customFormat="1" ht="12" customHeight="1">
      <c r="A28" s="479" t="s">
        <v>271</v>
      </c>
      <c r="B28" s="481" t="s">
        <v>411</v>
      </c>
      <c r="C28" s="335"/>
    </row>
    <row r="29" spans="1:3" s="485" customFormat="1" ht="12" customHeight="1" thickBot="1">
      <c r="A29" s="478" t="s">
        <v>272</v>
      </c>
      <c r="B29" s="148" t="s">
        <v>532</v>
      </c>
      <c r="C29" s="87"/>
    </row>
    <row r="30" spans="1:3" s="485" customFormat="1" ht="12" customHeight="1" thickBot="1">
      <c r="A30" s="214" t="s">
        <v>23</v>
      </c>
      <c r="B30" s="130" t="s">
        <v>412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293</v>
      </c>
      <c r="C31" s="80"/>
    </row>
    <row r="32" spans="1:3" s="485" customFormat="1" ht="12" customHeight="1">
      <c r="A32" s="479" t="s">
        <v>93</v>
      </c>
      <c r="B32" s="481" t="s">
        <v>294</v>
      </c>
      <c r="C32" s="335"/>
    </row>
    <row r="33" spans="1:3" s="485" customFormat="1" ht="12" customHeight="1" thickBot="1">
      <c r="A33" s="478" t="s">
        <v>94</v>
      </c>
      <c r="B33" s="148" t="s">
        <v>295</v>
      </c>
      <c r="C33" s="87"/>
    </row>
    <row r="34" spans="1:3" s="391" customFormat="1" ht="12" customHeight="1" thickBot="1">
      <c r="A34" s="214" t="s">
        <v>24</v>
      </c>
      <c r="B34" s="130" t="s">
        <v>381</v>
      </c>
      <c r="C34" s="361"/>
    </row>
    <row r="35" spans="1:3" s="391" customFormat="1" ht="12" customHeight="1" thickBot="1">
      <c r="A35" s="214" t="s">
        <v>25</v>
      </c>
      <c r="B35" s="130" t="s">
        <v>413</v>
      </c>
      <c r="C35" s="382"/>
    </row>
    <row r="36" spans="1:3" s="391" customFormat="1" ht="12" customHeight="1" thickBot="1">
      <c r="A36" s="206" t="s">
        <v>26</v>
      </c>
      <c r="B36" s="130" t="s">
        <v>533</v>
      </c>
      <c r="C36" s="383">
        <f>+C8+C20+C25+C26+C30+C34+C35</f>
        <v>29963000</v>
      </c>
    </row>
    <row r="37" spans="1:3" s="391" customFormat="1" ht="12" customHeight="1" thickBot="1">
      <c r="A37" s="250" t="s">
        <v>27</v>
      </c>
      <c r="B37" s="130" t="s">
        <v>415</v>
      </c>
      <c r="C37" s="383">
        <f>+C38+C39+C40</f>
        <v>115837000</v>
      </c>
    </row>
    <row r="38" spans="1:3" s="391" customFormat="1" ht="12" customHeight="1">
      <c r="A38" s="479" t="s">
        <v>416</v>
      </c>
      <c r="B38" s="480" t="s">
        <v>238</v>
      </c>
      <c r="C38" s="80"/>
    </row>
    <row r="39" spans="1:3" s="391" customFormat="1" ht="12" customHeight="1">
      <c r="A39" s="479" t="s">
        <v>417</v>
      </c>
      <c r="B39" s="481" t="s">
        <v>2</v>
      </c>
      <c r="C39" s="335"/>
    </row>
    <row r="40" spans="1:3" s="485" customFormat="1" ht="12" customHeight="1" thickBot="1">
      <c r="A40" s="478" t="s">
        <v>418</v>
      </c>
      <c r="B40" s="148" t="s">
        <v>419</v>
      </c>
      <c r="C40" s="87">
        <v>115837000</v>
      </c>
    </row>
    <row r="41" spans="1:3" s="485" customFormat="1" ht="15" customHeight="1" thickBot="1">
      <c r="A41" s="250" t="s">
        <v>28</v>
      </c>
      <c r="B41" s="251" t="s">
        <v>420</v>
      </c>
      <c r="C41" s="386">
        <f>+C36+C37</f>
        <v>145800000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421</v>
      </c>
      <c r="C45" s="334">
        <f>SUM(C46:C50)</f>
        <v>145800000</v>
      </c>
    </row>
    <row r="46" spans="1:3" ht="12" customHeight="1">
      <c r="A46" s="478" t="s">
        <v>99</v>
      </c>
      <c r="B46" s="9" t="s">
        <v>50</v>
      </c>
      <c r="C46" s="80">
        <v>86633000</v>
      </c>
    </row>
    <row r="47" spans="1:3" ht="12" customHeight="1">
      <c r="A47" s="478" t="s">
        <v>100</v>
      </c>
      <c r="B47" s="8" t="s">
        <v>184</v>
      </c>
      <c r="C47" s="83">
        <v>19245000</v>
      </c>
    </row>
    <row r="48" spans="1:3" ht="12" customHeight="1">
      <c r="A48" s="478" t="s">
        <v>101</v>
      </c>
      <c r="B48" s="8" t="s">
        <v>141</v>
      </c>
      <c r="C48" s="83">
        <v>39922000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422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231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530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537</v>
      </c>
      <c r="C57" s="387">
        <f>+C45+C51+C56</f>
        <v>145800000</v>
      </c>
    </row>
    <row r="58" ht="15" customHeight="1" thickBot="1">
      <c r="C58" s="388"/>
    </row>
    <row r="59" spans="1:3" ht="14.25" customHeight="1" thickBot="1">
      <c r="A59" s="261" t="s">
        <v>525</v>
      </c>
      <c r="B59" s="262"/>
      <c r="C59" s="127">
        <v>27</v>
      </c>
    </row>
    <row r="60" spans="1:3" ht="13.5" thickBot="1">
      <c r="A60" s="261" t="s">
        <v>206</v>
      </c>
      <c r="B60" s="262"/>
      <c r="C60" s="127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639" t="s">
        <v>630</v>
      </c>
      <c r="C1" s="639"/>
    </row>
    <row r="2" spans="1:3" s="482" customFormat="1" ht="25.5" customHeight="1">
      <c r="A2" s="433" t="s">
        <v>204</v>
      </c>
      <c r="B2" s="375" t="s">
        <v>597</v>
      </c>
      <c r="C2" s="389" t="s">
        <v>60</v>
      </c>
    </row>
    <row r="3" spans="1:3" s="482" customFormat="1" ht="24.75" thickBot="1">
      <c r="A3" s="476" t="s">
        <v>203</v>
      </c>
      <c r="B3" s="376" t="s">
        <v>423</v>
      </c>
      <c r="C3" s="390" t="s">
        <v>55</v>
      </c>
    </row>
    <row r="4" spans="1:3" s="483" customFormat="1" ht="15.75" customHeight="1" thickBot="1">
      <c r="A4" s="242"/>
      <c r="B4" s="242"/>
      <c r="C4" s="243" t="str">
        <f>'9.2. sz. mell'!C4</f>
        <v>Forintban!</v>
      </c>
    </row>
    <row r="5" spans="1:3" ht="13.5" thickBot="1">
      <c r="A5" s="434" t="s">
        <v>205</v>
      </c>
      <c r="B5" s="244" t="s">
        <v>570</v>
      </c>
      <c r="C5" s="245" t="s">
        <v>56</v>
      </c>
    </row>
    <row r="6" spans="1:3" s="484" customFormat="1" ht="12.75" customHeight="1" thickBot="1">
      <c r="A6" s="206"/>
      <c r="B6" s="207" t="s">
        <v>499</v>
      </c>
      <c r="C6" s="208" t="s">
        <v>500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526</v>
      </c>
      <c r="C8" s="334">
        <f>SUM(C9:C19)</f>
        <v>900000</v>
      </c>
    </row>
    <row r="9" spans="1:3" s="391" customFormat="1" ht="12" customHeight="1">
      <c r="A9" s="477" t="s">
        <v>99</v>
      </c>
      <c r="B9" s="10" t="s">
        <v>279</v>
      </c>
      <c r="C9" s="380"/>
    </row>
    <row r="10" spans="1:3" s="391" customFormat="1" ht="12" customHeight="1">
      <c r="A10" s="478" t="s">
        <v>100</v>
      </c>
      <c r="B10" s="8" t="s">
        <v>280</v>
      </c>
      <c r="C10" s="332"/>
    </row>
    <row r="11" spans="1:3" s="391" customFormat="1" ht="12" customHeight="1">
      <c r="A11" s="478" t="s">
        <v>101</v>
      </c>
      <c r="B11" s="8" t="s">
        <v>281</v>
      </c>
      <c r="C11" s="332"/>
    </row>
    <row r="12" spans="1:3" s="391" customFormat="1" ht="12" customHeight="1">
      <c r="A12" s="478" t="s">
        <v>102</v>
      </c>
      <c r="B12" s="8" t="s">
        <v>282</v>
      </c>
      <c r="C12" s="332"/>
    </row>
    <row r="13" spans="1:3" s="391" customFormat="1" ht="12" customHeight="1">
      <c r="A13" s="478" t="s">
        <v>149</v>
      </c>
      <c r="B13" s="8" t="s">
        <v>283</v>
      </c>
      <c r="C13" s="332">
        <v>900000</v>
      </c>
    </row>
    <row r="14" spans="1:3" s="391" customFormat="1" ht="12" customHeight="1">
      <c r="A14" s="478" t="s">
        <v>103</v>
      </c>
      <c r="B14" s="8" t="s">
        <v>405</v>
      </c>
      <c r="C14" s="332"/>
    </row>
    <row r="15" spans="1:3" s="391" customFormat="1" ht="12" customHeight="1">
      <c r="A15" s="478" t="s">
        <v>104</v>
      </c>
      <c r="B15" s="7" t="s">
        <v>406</v>
      </c>
      <c r="C15" s="332"/>
    </row>
    <row r="16" spans="1:3" s="391" customFormat="1" ht="12" customHeight="1">
      <c r="A16" s="478" t="s">
        <v>114</v>
      </c>
      <c r="B16" s="8" t="s">
        <v>286</v>
      </c>
      <c r="C16" s="381"/>
    </row>
    <row r="17" spans="1:3" s="485" customFormat="1" ht="12" customHeight="1">
      <c r="A17" s="478" t="s">
        <v>115</v>
      </c>
      <c r="B17" s="8" t="s">
        <v>287</v>
      </c>
      <c r="C17" s="332"/>
    </row>
    <row r="18" spans="1:3" s="485" customFormat="1" ht="12" customHeight="1">
      <c r="A18" s="478" t="s">
        <v>116</v>
      </c>
      <c r="B18" s="8" t="s">
        <v>442</v>
      </c>
      <c r="C18" s="333"/>
    </row>
    <row r="19" spans="1:3" s="485" customFormat="1" ht="12" customHeight="1" thickBot="1">
      <c r="A19" s="478" t="s">
        <v>117</v>
      </c>
      <c r="B19" s="7" t="s">
        <v>288</v>
      </c>
      <c r="C19" s="333"/>
    </row>
    <row r="20" spans="1:3" s="391" customFormat="1" ht="12" customHeight="1" thickBot="1">
      <c r="A20" s="206" t="s">
        <v>20</v>
      </c>
      <c r="B20" s="249" t="s">
        <v>407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260</v>
      </c>
      <c r="C21" s="332"/>
    </row>
    <row r="22" spans="1:3" s="485" customFormat="1" ht="12" customHeight="1">
      <c r="A22" s="478" t="s">
        <v>106</v>
      </c>
      <c r="B22" s="8" t="s">
        <v>408</v>
      </c>
      <c r="C22" s="332"/>
    </row>
    <row r="23" spans="1:3" s="485" customFormat="1" ht="12" customHeight="1">
      <c r="A23" s="478" t="s">
        <v>107</v>
      </c>
      <c r="B23" s="8" t="s">
        <v>409</v>
      </c>
      <c r="C23" s="332"/>
    </row>
    <row r="24" spans="1:3" s="485" customFormat="1" ht="12" customHeight="1" thickBot="1">
      <c r="A24" s="478" t="s">
        <v>108</v>
      </c>
      <c r="B24" s="8" t="s">
        <v>527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528</v>
      </c>
      <c r="C26" s="334">
        <f>+C27+C28+C29</f>
        <v>0</v>
      </c>
    </row>
    <row r="27" spans="1:3" s="485" customFormat="1" ht="12" customHeight="1">
      <c r="A27" s="479" t="s">
        <v>270</v>
      </c>
      <c r="B27" s="480" t="s">
        <v>265</v>
      </c>
      <c r="C27" s="80"/>
    </row>
    <row r="28" spans="1:3" s="485" customFormat="1" ht="12" customHeight="1">
      <c r="A28" s="479" t="s">
        <v>271</v>
      </c>
      <c r="B28" s="480" t="s">
        <v>408</v>
      </c>
      <c r="C28" s="332"/>
    </row>
    <row r="29" spans="1:3" s="485" customFormat="1" ht="12" customHeight="1">
      <c r="A29" s="479" t="s">
        <v>272</v>
      </c>
      <c r="B29" s="481" t="s">
        <v>411</v>
      </c>
      <c r="C29" s="332"/>
    </row>
    <row r="30" spans="1:3" s="485" customFormat="1" ht="12" customHeight="1" thickBot="1">
      <c r="A30" s="478" t="s">
        <v>273</v>
      </c>
      <c r="B30" s="148" t="s">
        <v>529</v>
      </c>
      <c r="C30" s="87"/>
    </row>
    <row r="31" spans="1:3" s="485" customFormat="1" ht="12" customHeight="1" thickBot="1">
      <c r="A31" s="214" t="s">
        <v>23</v>
      </c>
      <c r="B31" s="130" t="s">
        <v>412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293</v>
      </c>
      <c r="C32" s="80"/>
    </row>
    <row r="33" spans="1:3" s="485" customFormat="1" ht="12" customHeight="1">
      <c r="A33" s="479" t="s">
        <v>93</v>
      </c>
      <c r="B33" s="481" t="s">
        <v>294</v>
      </c>
      <c r="C33" s="335"/>
    </row>
    <row r="34" spans="1:3" s="485" customFormat="1" ht="12" customHeight="1" thickBot="1">
      <c r="A34" s="478" t="s">
        <v>94</v>
      </c>
      <c r="B34" s="148" t="s">
        <v>295</v>
      </c>
      <c r="C34" s="87"/>
    </row>
    <row r="35" spans="1:3" s="391" customFormat="1" ht="12" customHeight="1" thickBot="1">
      <c r="A35" s="214" t="s">
        <v>24</v>
      </c>
      <c r="B35" s="130" t="s">
        <v>381</v>
      </c>
      <c r="C35" s="361"/>
    </row>
    <row r="36" spans="1:3" s="391" customFormat="1" ht="12" customHeight="1" thickBot="1">
      <c r="A36" s="214" t="s">
        <v>25</v>
      </c>
      <c r="B36" s="130" t="s">
        <v>413</v>
      </c>
      <c r="C36" s="382"/>
    </row>
    <row r="37" spans="1:3" s="391" customFormat="1" ht="12" customHeight="1" thickBot="1">
      <c r="A37" s="206" t="s">
        <v>26</v>
      </c>
      <c r="B37" s="130" t="s">
        <v>414</v>
      </c>
      <c r="C37" s="383">
        <f>+C8+C20+C25+C26+C31+C35+C36</f>
        <v>900000</v>
      </c>
    </row>
    <row r="38" spans="1:3" s="391" customFormat="1" ht="12" customHeight="1" thickBot="1">
      <c r="A38" s="250" t="s">
        <v>27</v>
      </c>
      <c r="B38" s="130" t="s">
        <v>415</v>
      </c>
      <c r="C38" s="383">
        <f>+C39+C40+C41</f>
        <v>31622000</v>
      </c>
    </row>
    <row r="39" spans="1:3" s="391" customFormat="1" ht="12" customHeight="1">
      <c r="A39" s="479" t="s">
        <v>416</v>
      </c>
      <c r="B39" s="480" t="s">
        <v>238</v>
      </c>
      <c r="C39" s="80"/>
    </row>
    <row r="40" spans="1:3" s="391" customFormat="1" ht="12" customHeight="1">
      <c r="A40" s="479" t="s">
        <v>417</v>
      </c>
      <c r="B40" s="481" t="s">
        <v>2</v>
      </c>
      <c r="C40" s="335"/>
    </row>
    <row r="41" spans="1:3" s="485" customFormat="1" ht="12" customHeight="1" thickBot="1">
      <c r="A41" s="478" t="s">
        <v>418</v>
      </c>
      <c r="B41" s="148" t="s">
        <v>419</v>
      </c>
      <c r="C41" s="87">
        <v>31622000</v>
      </c>
    </row>
    <row r="42" spans="1:3" s="485" customFormat="1" ht="15" customHeight="1" thickBot="1">
      <c r="A42" s="250" t="s">
        <v>28</v>
      </c>
      <c r="B42" s="251" t="s">
        <v>420</v>
      </c>
      <c r="C42" s="386">
        <f>+C37+C38</f>
        <v>32522000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421</v>
      </c>
      <c r="C46" s="334">
        <f>SUM(C47:C51)</f>
        <v>32522000</v>
      </c>
    </row>
    <row r="47" spans="1:3" ht="12" customHeight="1">
      <c r="A47" s="478" t="s">
        <v>99</v>
      </c>
      <c r="B47" s="9" t="s">
        <v>50</v>
      </c>
      <c r="C47" s="80">
        <v>21276000</v>
      </c>
    </row>
    <row r="48" spans="1:3" ht="12" customHeight="1">
      <c r="A48" s="478" t="s">
        <v>100</v>
      </c>
      <c r="B48" s="8" t="s">
        <v>184</v>
      </c>
      <c r="C48" s="83">
        <v>4927000</v>
      </c>
    </row>
    <row r="49" spans="1:3" ht="12" customHeight="1">
      <c r="A49" s="478" t="s">
        <v>101</v>
      </c>
      <c r="B49" s="8" t="s">
        <v>141</v>
      </c>
      <c r="C49" s="83">
        <v>6319000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422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231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530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537</v>
      </c>
      <c r="C58" s="387">
        <f>+C46+C52+C57</f>
        <v>32522000</v>
      </c>
    </row>
    <row r="59" ht="15" customHeight="1" thickBot="1">
      <c r="C59" s="388"/>
    </row>
    <row r="60" spans="1:3" ht="14.25" customHeight="1" thickBot="1">
      <c r="A60" s="261" t="s">
        <v>525</v>
      </c>
      <c r="B60" s="262"/>
      <c r="C60" s="127">
        <v>10</v>
      </c>
    </row>
    <row r="61" spans="1:3" ht="13.5" thickBot="1">
      <c r="A61" s="261" t="s">
        <v>206</v>
      </c>
      <c r="B61" s="262"/>
      <c r="C61" s="127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15" sqref="E15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42" t="s">
        <v>3</v>
      </c>
      <c r="B1" s="642"/>
      <c r="C1" s="642"/>
      <c r="D1" s="642"/>
      <c r="E1" s="642"/>
      <c r="F1" s="642"/>
      <c r="G1" s="642"/>
    </row>
    <row r="3" spans="1:7" s="170" customFormat="1" ht="27" customHeight="1">
      <c r="A3" s="168" t="s">
        <v>210</v>
      </c>
      <c r="B3" s="169"/>
      <c r="C3" s="641" t="s">
        <v>211</v>
      </c>
      <c r="D3" s="641"/>
      <c r="E3" s="641"/>
      <c r="F3" s="641"/>
      <c r="G3" s="641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212</v>
      </c>
      <c r="B5" s="169"/>
      <c r="C5" s="641" t="s">
        <v>211</v>
      </c>
      <c r="D5" s="641"/>
      <c r="E5" s="641"/>
      <c r="F5" s="641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9" t="s">
        <v>573</v>
      </c>
      <c r="B7" s="278"/>
      <c r="C7" s="278"/>
      <c r="D7" s="264"/>
      <c r="E7" s="264"/>
      <c r="F7" s="264"/>
      <c r="G7" s="264"/>
    </row>
    <row r="8" spans="1:7" s="172" customFormat="1" ht="15" customHeight="1" thickBot="1">
      <c r="A8" s="279" t="s">
        <v>213</v>
      </c>
      <c r="B8" s="264"/>
      <c r="C8" s="264"/>
      <c r="D8" s="264"/>
      <c r="E8" s="264"/>
      <c r="F8" s="264"/>
      <c r="G8" s="550" t="str">
        <f>'9.4. sz. mell'!C4</f>
        <v>Forintban!</v>
      </c>
    </row>
    <row r="9" spans="1:7" s="79" customFormat="1" ht="42" customHeight="1" thickBot="1">
      <c r="A9" s="203" t="s">
        <v>17</v>
      </c>
      <c r="B9" s="204" t="s">
        <v>214</v>
      </c>
      <c r="C9" s="204" t="s">
        <v>215</v>
      </c>
      <c r="D9" s="204" t="s">
        <v>216</v>
      </c>
      <c r="E9" s="204" t="s">
        <v>217</v>
      </c>
      <c r="F9" s="204" t="s">
        <v>218</v>
      </c>
      <c r="G9" s="205" t="s">
        <v>54</v>
      </c>
    </row>
    <row r="10" spans="1:7" ht="24" customHeight="1">
      <c r="A10" s="265" t="s">
        <v>19</v>
      </c>
      <c r="B10" s="212" t="s">
        <v>219</v>
      </c>
      <c r="C10" s="173"/>
      <c r="D10" s="173"/>
      <c r="E10" s="173"/>
      <c r="F10" s="173"/>
      <c r="G10" s="266">
        <f>SUM(C10:F10)</f>
        <v>0</v>
      </c>
    </row>
    <row r="11" spans="1:7" ht="24" customHeight="1">
      <c r="A11" s="267" t="s">
        <v>20</v>
      </c>
      <c r="B11" s="213" t="s">
        <v>220</v>
      </c>
      <c r="C11" s="174"/>
      <c r="D11" s="174"/>
      <c r="E11" s="174"/>
      <c r="F11" s="174"/>
      <c r="G11" s="268">
        <f aca="true" t="shared" si="0" ref="G11:G16">SUM(C11:F11)</f>
        <v>0</v>
      </c>
    </row>
    <row r="12" spans="1:7" ht="24" customHeight="1">
      <c r="A12" s="267" t="s">
        <v>21</v>
      </c>
      <c r="B12" s="213" t="s">
        <v>221</v>
      </c>
      <c r="C12" s="174"/>
      <c r="D12" s="174"/>
      <c r="E12" s="174"/>
      <c r="F12" s="174"/>
      <c r="G12" s="268">
        <f t="shared" si="0"/>
        <v>0</v>
      </c>
    </row>
    <row r="13" spans="1:7" ht="24" customHeight="1">
      <c r="A13" s="267" t="s">
        <v>22</v>
      </c>
      <c r="B13" s="213" t="s">
        <v>222</v>
      </c>
      <c r="C13" s="174"/>
      <c r="D13" s="174"/>
      <c r="E13" s="174"/>
      <c r="F13" s="174"/>
      <c r="G13" s="268">
        <f t="shared" si="0"/>
        <v>0</v>
      </c>
    </row>
    <row r="14" spans="1:7" ht="24" customHeight="1">
      <c r="A14" s="267" t="s">
        <v>23</v>
      </c>
      <c r="B14" s="213" t="s">
        <v>223</v>
      </c>
      <c r="C14" s="174"/>
      <c r="D14" s="174"/>
      <c r="E14" s="174"/>
      <c r="F14" s="174"/>
      <c r="G14" s="268">
        <f t="shared" si="0"/>
        <v>0</v>
      </c>
    </row>
    <row r="15" spans="1:7" ht="24" customHeight="1" thickBot="1">
      <c r="A15" s="269" t="s">
        <v>24</v>
      </c>
      <c r="B15" s="270" t="s">
        <v>224</v>
      </c>
      <c r="C15" s="175"/>
      <c r="D15" s="175"/>
      <c r="E15" s="175"/>
      <c r="F15" s="175"/>
      <c r="G15" s="271">
        <f t="shared" si="0"/>
        <v>0</v>
      </c>
    </row>
    <row r="16" spans="1:7" s="176" customFormat="1" ht="24" customHeight="1" thickBot="1">
      <c r="A16" s="272" t="s">
        <v>25</v>
      </c>
      <c r="B16" s="273" t="s">
        <v>54</v>
      </c>
      <c r="C16" s="274">
        <f>SUM(C10:C15)</f>
        <v>0</v>
      </c>
      <c r="D16" s="274">
        <f>SUM(D10:D15)</f>
        <v>0</v>
      </c>
      <c r="E16" s="274">
        <f>SUM(E10:E15)</f>
        <v>0</v>
      </c>
      <c r="F16" s="274">
        <f>SUM(F10:F15)</f>
        <v>0</v>
      </c>
      <c r="G16" s="275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2017. .......................... hó ..... nap</v>
      </c>
      <c r="B20" s="223"/>
      <c r="C20" s="223"/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6"/>
      <c r="D24" s="277" t="s">
        <v>225</v>
      </c>
      <c r="E24" s="277"/>
      <c r="F24" s="276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3/2017. (II.15.)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42" sqref="E142"/>
    </sheetView>
  </sheetViews>
  <sheetFormatPr defaultColWidth="9.00390625" defaultRowHeight="12.75"/>
  <cols>
    <col min="1" max="1" width="9.00390625" style="408" customWidth="1"/>
    <col min="2" max="2" width="75.875" style="408" customWidth="1"/>
    <col min="3" max="3" width="15.50390625" style="409" customWidth="1"/>
    <col min="4" max="5" width="15.50390625" style="408" customWidth="1"/>
    <col min="6" max="6" width="9.00390625" style="39" customWidth="1"/>
    <col min="7" max="16384" width="9.375" style="39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3" t="s">
        <v>153</v>
      </c>
      <c r="B2" s="593"/>
      <c r="D2" s="147"/>
      <c r="E2" s="324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2015. évi tény</v>
      </c>
      <c r="D3" s="431" t="str">
        <f>+CONCATENATE(LEFT(ÖSSZEFÜGGÉSEK!A5,4)-1,". évi várható")</f>
        <v>2016. évi várható</v>
      </c>
      <c r="E3" s="167" t="str">
        <f>+'1.1.sz.mell.'!C3</f>
        <v>2017. évi előirányzat</v>
      </c>
    </row>
    <row r="4" spans="1:5" s="41" customFormat="1" ht="12" customHeight="1" thickBot="1">
      <c r="A4" s="32" t="s">
        <v>499</v>
      </c>
      <c r="B4" s="33" t="s">
        <v>500</v>
      </c>
      <c r="C4" s="33" t="s">
        <v>501</v>
      </c>
      <c r="D4" s="33" t="s">
        <v>503</v>
      </c>
      <c r="E4" s="475" t="s">
        <v>502</v>
      </c>
    </row>
    <row r="5" spans="1:5" s="1" customFormat="1" ht="12" customHeight="1" thickBot="1">
      <c r="A5" s="20" t="s">
        <v>19</v>
      </c>
      <c r="B5" s="21" t="s">
        <v>254</v>
      </c>
      <c r="C5" s="423">
        <f>+C6+C7+C8+C9+C10+C11</f>
        <v>415018</v>
      </c>
      <c r="D5" s="423">
        <f>+D6+D7+D8+D9+D10+D11</f>
        <v>299527</v>
      </c>
      <c r="E5" s="280">
        <f>+E6+E7+E8+E9+E10+E11</f>
        <v>310488583</v>
      </c>
    </row>
    <row r="6" spans="1:5" s="1" customFormat="1" ht="12" customHeight="1">
      <c r="A6" s="15" t="s">
        <v>99</v>
      </c>
      <c r="B6" s="443" t="s">
        <v>255</v>
      </c>
      <c r="C6" s="425">
        <v>90607</v>
      </c>
      <c r="D6" s="425">
        <v>76623</v>
      </c>
      <c r="E6" s="282">
        <v>87029684</v>
      </c>
    </row>
    <row r="7" spans="1:5" s="1" customFormat="1" ht="12" customHeight="1">
      <c r="A7" s="14" t="s">
        <v>100</v>
      </c>
      <c r="B7" s="444" t="s">
        <v>256</v>
      </c>
      <c r="C7" s="424">
        <v>73411</v>
      </c>
      <c r="D7" s="424">
        <v>80870</v>
      </c>
      <c r="E7" s="281">
        <v>83502900</v>
      </c>
    </row>
    <row r="8" spans="1:5" s="1" customFormat="1" ht="12" customHeight="1">
      <c r="A8" s="14" t="s">
        <v>101</v>
      </c>
      <c r="B8" s="444" t="s">
        <v>257</v>
      </c>
      <c r="C8" s="424">
        <v>186693</v>
      </c>
      <c r="D8" s="424">
        <v>126885</v>
      </c>
      <c r="E8" s="281">
        <v>135717479</v>
      </c>
    </row>
    <row r="9" spans="1:5" s="1" customFormat="1" ht="12" customHeight="1">
      <c r="A9" s="14" t="s">
        <v>102</v>
      </c>
      <c r="B9" s="444" t="s">
        <v>258</v>
      </c>
      <c r="C9" s="424">
        <v>4404</v>
      </c>
      <c r="D9" s="424">
        <v>4307</v>
      </c>
      <c r="E9" s="281">
        <v>4238520</v>
      </c>
    </row>
    <row r="10" spans="1:5" s="1" customFormat="1" ht="12" customHeight="1">
      <c r="A10" s="14" t="s">
        <v>149</v>
      </c>
      <c r="B10" s="310" t="s">
        <v>438</v>
      </c>
      <c r="C10" s="424"/>
      <c r="D10" s="424">
        <v>7322</v>
      </c>
      <c r="E10" s="281"/>
    </row>
    <row r="11" spans="1:5" s="1" customFormat="1" ht="12" customHeight="1" thickBot="1">
      <c r="A11" s="16" t="s">
        <v>103</v>
      </c>
      <c r="B11" s="311" t="s">
        <v>439</v>
      </c>
      <c r="C11" s="424">
        <v>59903</v>
      </c>
      <c r="D11" s="424">
        <v>3520</v>
      </c>
      <c r="E11" s="281"/>
    </row>
    <row r="12" spans="1:5" s="1" customFormat="1" ht="12" customHeight="1" thickBot="1">
      <c r="A12" s="20" t="s">
        <v>20</v>
      </c>
      <c r="B12" s="309" t="s">
        <v>259</v>
      </c>
      <c r="C12" s="423">
        <f>+C13+C14+C15+C16+C17</f>
        <v>339815</v>
      </c>
      <c r="D12" s="423">
        <f>+D13+D14+D15+D16+D17</f>
        <v>392761</v>
      </c>
      <c r="E12" s="280">
        <f>+E13+E14+E15+E16+E17</f>
        <v>437665000</v>
      </c>
    </row>
    <row r="13" spans="1:5" s="1" customFormat="1" ht="12" customHeight="1">
      <c r="A13" s="15" t="s">
        <v>105</v>
      </c>
      <c r="B13" s="443" t="s">
        <v>260</v>
      </c>
      <c r="C13" s="425"/>
      <c r="D13" s="425"/>
      <c r="E13" s="282"/>
    </row>
    <row r="14" spans="1:5" s="1" customFormat="1" ht="12" customHeight="1">
      <c r="A14" s="14" t="s">
        <v>106</v>
      </c>
      <c r="B14" s="444" t="s">
        <v>261</v>
      </c>
      <c r="C14" s="424"/>
      <c r="D14" s="424"/>
      <c r="E14" s="281"/>
    </row>
    <row r="15" spans="1:5" s="1" customFormat="1" ht="12" customHeight="1">
      <c r="A15" s="14" t="s">
        <v>107</v>
      </c>
      <c r="B15" s="444" t="s">
        <v>428</v>
      </c>
      <c r="C15" s="424"/>
      <c r="D15" s="424"/>
      <c r="E15" s="281"/>
    </row>
    <row r="16" spans="1:5" s="1" customFormat="1" ht="12" customHeight="1">
      <c r="A16" s="14" t="s">
        <v>108</v>
      </c>
      <c r="B16" s="444" t="s">
        <v>429</v>
      </c>
      <c r="C16" s="424"/>
      <c r="D16" s="424"/>
      <c r="E16" s="281"/>
    </row>
    <row r="17" spans="1:5" s="1" customFormat="1" ht="12" customHeight="1">
      <c r="A17" s="14" t="s">
        <v>109</v>
      </c>
      <c r="B17" s="444" t="s">
        <v>262</v>
      </c>
      <c r="C17" s="424">
        <v>339815</v>
      </c>
      <c r="D17" s="424">
        <v>392761</v>
      </c>
      <c r="E17" s="281">
        <v>437665000</v>
      </c>
    </row>
    <row r="18" spans="1:5" s="1" customFormat="1" ht="12" customHeight="1" thickBot="1">
      <c r="A18" s="16" t="s">
        <v>118</v>
      </c>
      <c r="B18" s="311" t="s">
        <v>263</v>
      </c>
      <c r="C18" s="426"/>
      <c r="D18" s="426"/>
      <c r="E18" s="283"/>
    </row>
    <row r="19" spans="1:5" s="1" customFormat="1" ht="12" customHeight="1" thickBot="1">
      <c r="A19" s="20" t="s">
        <v>21</v>
      </c>
      <c r="B19" s="21" t="s">
        <v>264</v>
      </c>
      <c r="C19" s="423">
        <f>+C20+C21+C22+C23+C24</f>
        <v>462269</v>
      </c>
      <c r="D19" s="423">
        <f>+D20+D21+D22+D23+D24</f>
        <v>131848</v>
      </c>
      <c r="E19" s="280">
        <f>+E20+E21+E22+E23+E24</f>
        <v>787393000</v>
      </c>
    </row>
    <row r="20" spans="1:5" s="1" customFormat="1" ht="12" customHeight="1">
      <c r="A20" s="15" t="s">
        <v>88</v>
      </c>
      <c r="B20" s="443" t="s">
        <v>265</v>
      </c>
      <c r="C20" s="425">
        <v>19175</v>
      </c>
      <c r="D20" s="425">
        <v>131848</v>
      </c>
      <c r="E20" s="282"/>
    </row>
    <row r="21" spans="1:5" s="1" customFormat="1" ht="12" customHeight="1">
      <c r="A21" s="14" t="s">
        <v>89</v>
      </c>
      <c r="B21" s="444" t="s">
        <v>266</v>
      </c>
      <c r="C21" s="424"/>
      <c r="D21" s="424"/>
      <c r="E21" s="281"/>
    </row>
    <row r="22" spans="1:5" s="1" customFormat="1" ht="12" customHeight="1">
      <c r="A22" s="14" t="s">
        <v>90</v>
      </c>
      <c r="B22" s="444" t="s">
        <v>430</v>
      </c>
      <c r="C22" s="424"/>
      <c r="D22" s="424"/>
      <c r="E22" s="281"/>
    </row>
    <row r="23" spans="1:5" s="1" customFormat="1" ht="12" customHeight="1">
      <c r="A23" s="14" t="s">
        <v>91</v>
      </c>
      <c r="B23" s="444" t="s">
        <v>431</v>
      </c>
      <c r="C23" s="424"/>
      <c r="D23" s="424"/>
      <c r="E23" s="281"/>
    </row>
    <row r="24" spans="1:5" s="1" customFormat="1" ht="12" customHeight="1">
      <c r="A24" s="14" t="s">
        <v>172</v>
      </c>
      <c r="B24" s="444" t="s">
        <v>267</v>
      </c>
      <c r="C24" s="424">
        <v>443094</v>
      </c>
      <c r="D24" s="424"/>
      <c r="E24" s="281">
        <v>787393000</v>
      </c>
    </row>
    <row r="25" spans="1:5" s="1" customFormat="1" ht="12" customHeight="1" thickBot="1">
      <c r="A25" s="16" t="s">
        <v>173</v>
      </c>
      <c r="B25" s="445" t="s">
        <v>268</v>
      </c>
      <c r="C25" s="426">
        <v>443094</v>
      </c>
      <c r="D25" s="426"/>
      <c r="E25" s="283"/>
    </row>
    <row r="26" spans="1:5" s="1" customFormat="1" ht="12" customHeight="1" thickBot="1">
      <c r="A26" s="20" t="s">
        <v>174</v>
      </c>
      <c r="B26" s="21" t="s">
        <v>269</v>
      </c>
      <c r="C26" s="430">
        <f>SUM(C27:C33)</f>
        <v>170553</v>
      </c>
      <c r="D26" s="430">
        <f>SUM(D27:D33)</f>
        <v>170790</v>
      </c>
      <c r="E26" s="474">
        <f>SUM(E27:E33)</f>
        <v>158900000</v>
      </c>
    </row>
    <row r="27" spans="1:5" s="1" customFormat="1" ht="12" customHeight="1">
      <c r="A27" s="15" t="s">
        <v>270</v>
      </c>
      <c r="B27" s="443" t="s">
        <v>562</v>
      </c>
      <c r="C27" s="425">
        <v>17352</v>
      </c>
      <c r="D27" s="425">
        <v>20175</v>
      </c>
      <c r="E27" s="315">
        <v>18000000</v>
      </c>
    </row>
    <row r="28" spans="1:5" s="1" customFormat="1" ht="12" customHeight="1">
      <c r="A28" s="14" t="s">
        <v>271</v>
      </c>
      <c r="B28" s="444" t="s">
        <v>563</v>
      </c>
      <c r="C28" s="424">
        <v>2553</v>
      </c>
      <c r="D28" s="424">
        <v>2464</v>
      </c>
      <c r="E28" s="316">
        <v>2000000</v>
      </c>
    </row>
    <row r="29" spans="1:5" s="1" customFormat="1" ht="12" customHeight="1">
      <c r="A29" s="14" t="s">
        <v>272</v>
      </c>
      <c r="B29" s="444" t="s">
        <v>564</v>
      </c>
      <c r="C29" s="424">
        <v>142056</v>
      </c>
      <c r="D29" s="424">
        <v>131000</v>
      </c>
      <c r="E29" s="316">
        <v>130000000</v>
      </c>
    </row>
    <row r="30" spans="1:5" s="1" customFormat="1" ht="12" customHeight="1">
      <c r="A30" s="14" t="s">
        <v>273</v>
      </c>
      <c r="B30" s="444" t="s">
        <v>565</v>
      </c>
      <c r="C30" s="424">
        <v>2335</v>
      </c>
      <c r="D30" s="424">
        <v>6100</v>
      </c>
      <c r="E30" s="316">
        <v>1600000</v>
      </c>
    </row>
    <row r="31" spans="1:5" s="1" customFormat="1" ht="12" customHeight="1">
      <c r="A31" s="14" t="s">
        <v>559</v>
      </c>
      <c r="B31" s="444" t="s">
        <v>274</v>
      </c>
      <c r="C31" s="424">
        <v>5808</v>
      </c>
      <c r="D31" s="424">
        <v>7700</v>
      </c>
      <c r="E31" s="316">
        <v>6300000</v>
      </c>
    </row>
    <row r="32" spans="1:5" s="1" customFormat="1" ht="12" customHeight="1">
      <c r="A32" s="14" t="s">
        <v>560</v>
      </c>
      <c r="B32" s="444" t="s">
        <v>275</v>
      </c>
      <c r="C32" s="424"/>
      <c r="D32" s="424">
        <v>0</v>
      </c>
      <c r="E32" s="316"/>
    </row>
    <row r="33" spans="1:5" s="1" customFormat="1" ht="12" customHeight="1" thickBot="1">
      <c r="A33" s="16" t="s">
        <v>561</v>
      </c>
      <c r="B33" s="445" t="s">
        <v>276</v>
      </c>
      <c r="C33" s="426">
        <v>449</v>
      </c>
      <c r="D33" s="426">
        <v>3351</v>
      </c>
      <c r="E33" s="322">
        <v>1000000</v>
      </c>
    </row>
    <row r="34" spans="1:5" s="1" customFormat="1" ht="12" customHeight="1" thickBot="1">
      <c r="A34" s="20" t="s">
        <v>23</v>
      </c>
      <c r="B34" s="21" t="s">
        <v>440</v>
      </c>
      <c r="C34" s="423">
        <f>SUM(C35:C45)</f>
        <v>84638</v>
      </c>
      <c r="D34" s="423">
        <f>SUM(D35:D45)</f>
        <v>107616</v>
      </c>
      <c r="E34" s="280">
        <f>SUM(E35:E45)</f>
        <v>81250417</v>
      </c>
    </row>
    <row r="35" spans="1:5" s="1" customFormat="1" ht="12" customHeight="1">
      <c r="A35" s="15" t="s">
        <v>92</v>
      </c>
      <c r="B35" s="443" t="s">
        <v>279</v>
      </c>
      <c r="C35" s="425">
        <v>824</v>
      </c>
      <c r="D35" s="425">
        <v>4008</v>
      </c>
      <c r="E35" s="282"/>
    </row>
    <row r="36" spans="1:5" s="1" customFormat="1" ht="12" customHeight="1">
      <c r="A36" s="14" t="s">
        <v>93</v>
      </c>
      <c r="B36" s="444" t="s">
        <v>280</v>
      </c>
      <c r="C36" s="424">
        <v>20664</v>
      </c>
      <c r="D36" s="424">
        <v>34589</v>
      </c>
      <c r="E36" s="281">
        <v>21500000</v>
      </c>
    </row>
    <row r="37" spans="1:5" s="1" customFormat="1" ht="12" customHeight="1">
      <c r="A37" s="14" t="s">
        <v>94</v>
      </c>
      <c r="B37" s="444" t="s">
        <v>281</v>
      </c>
      <c r="C37" s="424"/>
      <c r="D37" s="424">
        <v>2045</v>
      </c>
      <c r="E37" s="281"/>
    </row>
    <row r="38" spans="1:5" s="1" customFormat="1" ht="12" customHeight="1">
      <c r="A38" s="14" t="s">
        <v>176</v>
      </c>
      <c r="B38" s="444" t="s">
        <v>282</v>
      </c>
      <c r="C38" s="424">
        <v>4825</v>
      </c>
      <c r="D38" s="424">
        <v>4050</v>
      </c>
      <c r="E38" s="281">
        <v>5800000</v>
      </c>
    </row>
    <row r="39" spans="1:5" s="1" customFormat="1" ht="12" customHeight="1">
      <c r="A39" s="14" t="s">
        <v>177</v>
      </c>
      <c r="B39" s="444" t="s">
        <v>283</v>
      </c>
      <c r="C39" s="424">
        <v>34680</v>
      </c>
      <c r="D39" s="424">
        <v>41099</v>
      </c>
      <c r="E39" s="281">
        <v>41700000</v>
      </c>
    </row>
    <row r="40" spans="1:5" s="1" customFormat="1" ht="12" customHeight="1">
      <c r="A40" s="14" t="s">
        <v>178</v>
      </c>
      <c r="B40" s="444" t="s">
        <v>284</v>
      </c>
      <c r="C40" s="424">
        <v>8510</v>
      </c>
      <c r="D40" s="424">
        <v>10819</v>
      </c>
      <c r="E40" s="281">
        <v>7670000</v>
      </c>
    </row>
    <row r="41" spans="1:5" s="1" customFormat="1" ht="12" customHeight="1">
      <c r="A41" s="14" t="s">
        <v>179</v>
      </c>
      <c r="B41" s="444" t="s">
        <v>285</v>
      </c>
      <c r="C41" s="424">
        <v>8206</v>
      </c>
      <c r="D41" s="424">
        <v>5460</v>
      </c>
      <c r="E41" s="281">
        <v>4500000</v>
      </c>
    </row>
    <row r="42" spans="1:5" s="1" customFormat="1" ht="12" customHeight="1">
      <c r="A42" s="14" t="s">
        <v>180</v>
      </c>
      <c r="B42" s="444" t="s">
        <v>566</v>
      </c>
      <c r="C42" s="424">
        <v>85</v>
      </c>
      <c r="D42" s="424">
        <v>80</v>
      </c>
      <c r="E42" s="281">
        <v>80</v>
      </c>
    </row>
    <row r="43" spans="1:5" s="1" customFormat="1" ht="12" customHeight="1">
      <c r="A43" s="14" t="s">
        <v>277</v>
      </c>
      <c r="B43" s="444" t="s">
        <v>287</v>
      </c>
      <c r="C43" s="427"/>
      <c r="D43" s="427">
        <v>0</v>
      </c>
      <c r="E43" s="284"/>
    </row>
    <row r="44" spans="1:5" s="1" customFormat="1" ht="12" customHeight="1">
      <c r="A44" s="16" t="s">
        <v>278</v>
      </c>
      <c r="B44" s="445" t="s">
        <v>442</v>
      </c>
      <c r="C44" s="428"/>
      <c r="D44" s="428">
        <v>0</v>
      </c>
      <c r="E44" s="285"/>
    </row>
    <row r="45" spans="1:5" s="1" customFormat="1" ht="12" customHeight="1" thickBot="1">
      <c r="A45" s="16" t="s">
        <v>441</v>
      </c>
      <c r="B45" s="311" t="s">
        <v>288</v>
      </c>
      <c r="C45" s="428">
        <v>6844</v>
      </c>
      <c r="D45" s="428">
        <v>5466</v>
      </c>
      <c r="E45" s="285">
        <v>80337</v>
      </c>
    </row>
    <row r="46" spans="1:5" s="1" customFormat="1" ht="12" customHeight="1" thickBot="1">
      <c r="A46" s="20" t="s">
        <v>24</v>
      </c>
      <c r="B46" s="21" t="s">
        <v>289</v>
      </c>
      <c r="C46" s="423">
        <f>SUM(C47:C51)</f>
        <v>2400</v>
      </c>
      <c r="D46" s="423">
        <f>SUM(D47:D51)</f>
        <v>19700</v>
      </c>
      <c r="E46" s="280">
        <f>SUM(E47:E51)</f>
        <v>0</v>
      </c>
    </row>
    <row r="47" spans="1:5" s="1" customFormat="1" ht="12" customHeight="1">
      <c r="A47" s="15" t="s">
        <v>95</v>
      </c>
      <c r="B47" s="443" t="s">
        <v>293</v>
      </c>
      <c r="C47" s="489">
        <v>2400</v>
      </c>
      <c r="D47" s="489"/>
      <c r="E47" s="307"/>
    </row>
    <row r="48" spans="1:5" s="1" customFormat="1" ht="12" customHeight="1">
      <c r="A48" s="14" t="s">
        <v>96</v>
      </c>
      <c r="B48" s="444" t="s">
        <v>294</v>
      </c>
      <c r="C48" s="427"/>
      <c r="D48" s="427">
        <v>19700</v>
      </c>
      <c r="E48" s="284"/>
    </row>
    <row r="49" spans="1:5" s="1" customFormat="1" ht="12" customHeight="1">
      <c r="A49" s="14" t="s">
        <v>290</v>
      </c>
      <c r="B49" s="444" t="s">
        <v>295</v>
      </c>
      <c r="C49" s="427"/>
      <c r="D49" s="427"/>
      <c r="E49" s="284"/>
    </row>
    <row r="50" spans="1:5" s="1" customFormat="1" ht="12" customHeight="1">
      <c r="A50" s="14" t="s">
        <v>291</v>
      </c>
      <c r="B50" s="444" t="s">
        <v>296</v>
      </c>
      <c r="C50" s="427"/>
      <c r="D50" s="427"/>
      <c r="E50" s="284"/>
    </row>
    <row r="51" spans="1:5" s="1" customFormat="1" ht="12" customHeight="1" thickBot="1">
      <c r="A51" s="16" t="s">
        <v>292</v>
      </c>
      <c r="B51" s="311" t="s">
        <v>297</v>
      </c>
      <c r="C51" s="428"/>
      <c r="D51" s="428"/>
      <c r="E51" s="285"/>
    </row>
    <row r="52" spans="1:5" s="1" customFormat="1" ht="12" customHeight="1" thickBot="1">
      <c r="A52" s="20" t="s">
        <v>181</v>
      </c>
      <c r="B52" s="21" t="s">
        <v>298</v>
      </c>
      <c r="C52" s="423">
        <f>SUM(C53:C55)</f>
        <v>0</v>
      </c>
      <c r="D52" s="423">
        <f>SUM(D53:D55)</f>
        <v>3400</v>
      </c>
      <c r="E52" s="280">
        <f>SUM(E53:E55)</f>
        <v>0</v>
      </c>
    </row>
    <row r="53" spans="1:5" s="1" customFormat="1" ht="12" customHeight="1">
      <c r="A53" s="15" t="s">
        <v>97</v>
      </c>
      <c r="B53" s="443" t="s">
        <v>299</v>
      </c>
      <c r="C53" s="425"/>
      <c r="D53" s="425"/>
      <c r="E53" s="282"/>
    </row>
    <row r="54" spans="1:5" s="1" customFormat="1" ht="12" customHeight="1">
      <c r="A54" s="14" t="s">
        <v>98</v>
      </c>
      <c r="B54" s="444" t="s">
        <v>432</v>
      </c>
      <c r="C54" s="424"/>
      <c r="D54" s="424"/>
      <c r="E54" s="281"/>
    </row>
    <row r="55" spans="1:5" s="1" customFormat="1" ht="12" customHeight="1">
      <c r="A55" s="14" t="s">
        <v>302</v>
      </c>
      <c r="B55" s="444" t="s">
        <v>300</v>
      </c>
      <c r="C55" s="424"/>
      <c r="D55" s="424">
        <v>3400</v>
      </c>
      <c r="E55" s="281"/>
    </row>
    <row r="56" spans="1:5" s="1" customFormat="1" ht="12" customHeight="1" thickBot="1">
      <c r="A56" s="16" t="s">
        <v>303</v>
      </c>
      <c r="B56" s="311" t="s">
        <v>301</v>
      </c>
      <c r="C56" s="426"/>
      <c r="D56" s="426"/>
      <c r="E56" s="283"/>
    </row>
    <row r="57" spans="1:5" s="1" customFormat="1" ht="12" customHeight="1" thickBot="1">
      <c r="A57" s="20" t="s">
        <v>26</v>
      </c>
      <c r="B57" s="309" t="s">
        <v>304</v>
      </c>
      <c r="C57" s="423">
        <f>SUM(C58:C60)</f>
        <v>6050</v>
      </c>
      <c r="D57" s="423">
        <f>SUM(D58:D60)</f>
        <v>4491</v>
      </c>
      <c r="E57" s="280">
        <f>SUM(E58:E60)</f>
        <v>0</v>
      </c>
    </row>
    <row r="58" spans="1:5" s="1" customFormat="1" ht="12" customHeight="1">
      <c r="A58" s="15" t="s">
        <v>182</v>
      </c>
      <c r="B58" s="443" t="s">
        <v>306</v>
      </c>
      <c r="C58" s="427"/>
      <c r="D58" s="427"/>
      <c r="E58" s="284"/>
    </row>
    <row r="59" spans="1:5" s="1" customFormat="1" ht="12" customHeight="1">
      <c r="A59" s="14" t="s">
        <v>183</v>
      </c>
      <c r="B59" s="444" t="s">
        <v>433</v>
      </c>
      <c r="C59" s="427"/>
      <c r="D59" s="427"/>
      <c r="E59" s="284"/>
    </row>
    <row r="60" spans="1:5" s="1" customFormat="1" ht="12" customHeight="1">
      <c r="A60" s="14" t="s">
        <v>232</v>
      </c>
      <c r="B60" s="444" t="s">
        <v>307</v>
      </c>
      <c r="C60" s="427">
        <v>6050</v>
      </c>
      <c r="D60" s="427">
        <v>4491</v>
      </c>
      <c r="E60" s="284"/>
    </row>
    <row r="61" spans="1:5" s="1" customFormat="1" ht="12" customHeight="1" thickBot="1">
      <c r="A61" s="16" t="s">
        <v>305</v>
      </c>
      <c r="B61" s="311" t="s">
        <v>308</v>
      </c>
      <c r="C61" s="427"/>
      <c r="D61" s="427"/>
      <c r="E61" s="284"/>
    </row>
    <row r="62" spans="1:5" s="1" customFormat="1" ht="12" customHeight="1" thickBot="1">
      <c r="A62" s="515" t="s">
        <v>482</v>
      </c>
      <c r="B62" s="21" t="s">
        <v>309</v>
      </c>
      <c r="C62" s="430">
        <f>+C5+C12+C19+C26+C34+C46+C52+C57</f>
        <v>1480743</v>
      </c>
      <c r="D62" s="430">
        <f>+D5+D12+D19+D26+D34+D46+D52+D57</f>
        <v>1130133</v>
      </c>
      <c r="E62" s="474">
        <f>+E5+E12+E19+E26+E34+E46+E52+E57</f>
        <v>1775697000</v>
      </c>
    </row>
    <row r="63" spans="1:5" s="1" customFormat="1" ht="12" customHeight="1" thickBot="1">
      <c r="A63" s="490" t="s">
        <v>310</v>
      </c>
      <c r="B63" s="309" t="s">
        <v>550</v>
      </c>
      <c r="C63" s="423">
        <f>SUM(C64:C66)</f>
        <v>0</v>
      </c>
      <c r="D63" s="423">
        <f>SUM(D64:D66)</f>
        <v>10138</v>
      </c>
      <c r="E63" s="280">
        <f>SUM(E64:E66)</f>
        <v>0</v>
      </c>
    </row>
    <row r="64" spans="1:5" s="1" customFormat="1" ht="12" customHeight="1">
      <c r="A64" s="15" t="s">
        <v>342</v>
      </c>
      <c r="B64" s="443" t="s">
        <v>312</v>
      </c>
      <c r="C64" s="427"/>
      <c r="D64" s="427"/>
      <c r="E64" s="284"/>
    </row>
    <row r="65" spans="1:5" s="1" customFormat="1" ht="12" customHeight="1">
      <c r="A65" s="14" t="s">
        <v>351</v>
      </c>
      <c r="B65" s="444" t="s">
        <v>313</v>
      </c>
      <c r="C65" s="427"/>
      <c r="D65" s="427"/>
      <c r="E65" s="284"/>
    </row>
    <row r="66" spans="1:5" s="1" customFormat="1" ht="12" customHeight="1" thickBot="1">
      <c r="A66" s="16" t="s">
        <v>352</v>
      </c>
      <c r="B66" s="509" t="s">
        <v>467</v>
      </c>
      <c r="C66" s="427"/>
      <c r="D66" s="427">
        <v>10138</v>
      </c>
      <c r="E66" s="284"/>
    </row>
    <row r="67" spans="1:5" s="1" customFormat="1" ht="12" customHeight="1" thickBot="1">
      <c r="A67" s="490" t="s">
        <v>315</v>
      </c>
      <c r="B67" s="309" t="s">
        <v>316</v>
      </c>
      <c r="C67" s="423">
        <f>SUM(C68:C71)</f>
        <v>0</v>
      </c>
      <c r="D67" s="423">
        <f>SUM(D68:D71)</f>
        <v>2417</v>
      </c>
      <c r="E67" s="280">
        <f>SUM(E68:E71)</f>
        <v>0</v>
      </c>
    </row>
    <row r="68" spans="1:5" s="1" customFormat="1" ht="12" customHeight="1">
      <c r="A68" s="15" t="s">
        <v>150</v>
      </c>
      <c r="B68" s="443" t="s">
        <v>317</v>
      </c>
      <c r="C68" s="427"/>
      <c r="D68" s="427"/>
      <c r="E68" s="284"/>
    </row>
    <row r="69" spans="1:7" s="1" customFormat="1" ht="17.25" customHeight="1">
      <c r="A69" s="14" t="s">
        <v>151</v>
      </c>
      <c r="B69" s="444" t="s">
        <v>318</v>
      </c>
      <c r="C69" s="427"/>
      <c r="D69" s="427"/>
      <c r="E69" s="284"/>
      <c r="G69" s="42"/>
    </row>
    <row r="70" spans="1:5" s="1" customFormat="1" ht="12" customHeight="1">
      <c r="A70" s="14" t="s">
        <v>343</v>
      </c>
      <c r="B70" s="444" t="s">
        <v>319</v>
      </c>
      <c r="C70" s="427"/>
      <c r="D70" s="427">
        <v>2417</v>
      </c>
      <c r="E70" s="284"/>
    </row>
    <row r="71" spans="1:5" s="1" customFormat="1" ht="12" customHeight="1" thickBot="1">
      <c r="A71" s="16" t="s">
        <v>344</v>
      </c>
      <c r="B71" s="311" t="s">
        <v>320</v>
      </c>
      <c r="C71" s="427"/>
      <c r="D71" s="427"/>
      <c r="E71" s="284"/>
    </row>
    <row r="72" spans="1:5" s="1" customFormat="1" ht="12" customHeight="1" thickBot="1">
      <c r="A72" s="490" t="s">
        <v>321</v>
      </c>
      <c r="B72" s="309" t="s">
        <v>322</v>
      </c>
      <c r="C72" s="423">
        <f>SUM(C73:C74)</f>
        <v>11760</v>
      </c>
      <c r="D72" s="423">
        <f>SUM(D73:D74)</f>
        <v>18977</v>
      </c>
      <c r="E72" s="280">
        <f>SUM(E73:E74)</f>
        <v>0</v>
      </c>
    </row>
    <row r="73" spans="1:5" s="1" customFormat="1" ht="12" customHeight="1">
      <c r="A73" s="15" t="s">
        <v>345</v>
      </c>
      <c r="B73" s="443" t="s">
        <v>323</v>
      </c>
      <c r="C73" s="427">
        <v>11760</v>
      </c>
      <c r="D73" s="427">
        <v>18977</v>
      </c>
      <c r="E73" s="284"/>
    </row>
    <row r="74" spans="1:5" s="1" customFormat="1" ht="12" customHeight="1" thickBot="1">
      <c r="A74" s="16" t="s">
        <v>346</v>
      </c>
      <c r="B74" s="311" t="s">
        <v>324</v>
      </c>
      <c r="C74" s="427"/>
      <c r="D74" s="427"/>
      <c r="E74" s="284"/>
    </row>
    <row r="75" spans="1:5" s="1" customFormat="1" ht="12" customHeight="1" thickBot="1">
      <c r="A75" s="490" t="s">
        <v>325</v>
      </c>
      <c r="B75" s="309" t="s">
        <v>326</v>
      </c>
      <c r="C75" s="423">
        <f>SUM(C76:C78)</f>
        <v>10106</v>
      </c>
      <c r="D75" s="423">
        <f>SUM(D76:D78)</f>
        <v>11178</v>
      </c>
      <c r="E75" s="280">
        <f>SUM(E76:E78)</f>
        <v>0</v>
      </c>
    </row>
    <row r="76" spans="1:5" s="1" customFormat="1" ht="12" customHeight="1">
      <c r="A76" s="15" t="s">
        <v>347</v>
      </c>
      <c r="B76" s="443" t="s">
        <v>327</v>
      </c>
      <c r="C76" s="427">
        <v>10106</v>
      </c>
      <c r="D76" s="427">
        <v>11178</v>
      </c>
      <c r="E76" s="284"/>
    </row>
    <row r="77" spans="1:5" s="1" customFormat="1" ht="12" customHeight="1">
      <c r="A77" s="14" t="s">
        <v>348</v>
      </c>
      <c r="B77" s="444" t="s">
        <v>328</v>
      </c>
      <c r="C77" s="427"/>
      <c r="D77" s="427"/>
      <c r="E77" s="284"/>
    </row>
    <row r="78" spans="1:5" s="1" customFormat="1" ht="12" customHeight="1" thickBot="1">
      <c r="A78" s="16" t="s">
        <v>349</v>
      </c>
      <c r="B78" s="311" t="s">
        <v>329</v>
      </c>
      <c r="C78" s="427"/>
      <c r="D78" s="427"/>
      <c r="E78" s="284"/>
    </row>
    <row r="79" spans="1:5" s="1" customFormat="1" ht="12" customHeight="1" thickBot="1">
      <c r="A79" s="490" t="s">
        <v>330</v>
      </c>
      <c r="B79" s="309" t="s">
        <v>350</v>
      </c>
      <c r="C79" s="423">
        <f>SUM(C80:C83)</f>
        <v>0</v>
      </c>
      <c r="D79" s="423">
        <f>SUM(D80:D83)</f>
        <v>0</v>
      </c>
      <c r="E79" s="280">
        <f>SUM(E80:E83)</f>
        <v>0</v>
      </c>
    </row>
    <row r="80" spans="1:5" s="1" customFormat="1" ht="12" customHeight="1">
      <c r="A80" s="447" t="s">
        <v>331</v>
      </c>
      <c r="B80" s="443" t="s">
        <v>332</v>
      </c>
      <c r="C80" s="427"/>
      <c r="D80" s="427"/>
      <c r="E80" s="284"/>
    </row>
    <row r="81" spans="1:5" s="1" customFormat="1" ht="12" customHeight="1">
      <c r="A81" s="448" t="s">
        <v>333</v>
      </c>
      <c r="B81" s="444" t="s">
        <v>334</v>
      </c>
      <c r="C81" s="427"/>
      <c r="D81" s="427"/>
      <c r="E81" s="284"/>
    </row>
    <row r="82" spans="1:5" s="1" customFormat="1" ht="12" customHeight="1">
      <c r="A82" s="448" t="s">
        <v>335</v>
      </c>
      <c r="B82" s="444" t="s">
        <v>336</v>
      </c>
      <c r="C82" s="427"/>
      <c r="D82" s="427"/>
      <c r="E82" s="284"/>
    </row>
    <row r="83" spans="1:5" s="1" customFormat="1" ht="12" customHeight="1" thickBot="1">
      <c r="A83" s="449" t="s">
        <v>337</v>
      </c>
      <c r="B83" s="311" t="s">
        <v>338</v>
      </c>
      <c r="C83" s="427"/>
      <c r="D83" s="427"/>
      <c r="E83" s="284"/>
    </row>
    <row r="84" spans="1:5" s="1" customFormat="1" ht="12" customHeight="1" thickBot="1">
      <c r="A84" s="490" t="s">
        <v>339</v>
      </c>
      <c r="B84" s="309" t="s">
        <v>481</v>
      </c>
      <c r="C84" s="492"/>
      <c r="D84" s="492"/>
      <c r="E84" s="493"/>
    </row>
    <row r="85" spans="1:5" s="1" customFormat="1" ht="12" customHeight="1" thickBot="1">
      <c r="A85" s="490" t="s">
        <v>341</v>
      </c>
      <c r="B85" s="309" t="s">
        <v>340</v>
      </c>
      <c r="C85" s="492"/>
      <c r="D85" s="492"/>
      <c r="E85" s="493"/>
    </row>
    <row r="86" spans="1:5" s="1" customFormat="1" ht="12" customHeight="1" thickBot="1">
      <c r="A86" s="490" t="s">
        <v>353</v>
      </c>
      <c r="B86" s="450" t="s">
        <v>484</v>
      </c>
      <c r="C86" s="430">
        <f>+C63+C67+C72+C75+C79+C85+C84</f>
        <v>21866</v>
      </c>
      <c r="D86" s="430">
        <f>+D63+D67+D72+D75+D79+D85+D84</f>
        <v>42710</v>
      </c>
      <c r="E86" s="474">
        <f>+E63+E67+E72+E75+E79+E85+E84</f>
        <v>0</v>
      </c>
    </row>
    <row r="87" spans="1:5" s="1" customFormat="1" ht="12" customHeight="1" thickBot="1">
      <c r="A87" s="491" t="s">
        <v>483</v>
      </c>
      <c r="B87" s="451" t="s">
        <v>485</v>
      </c>
      <c r="C87" s="430">
        <f>+C62+C86</f>
        <v>1502609</v>
      </c>
      <c r="D87" s="430">
        <f>+D62+D86</f>
        <v>1172843</v>
      </c>
      <c r="E87" s="474">
        <f>+E62+E86</f>
        <v>1775697000</v>
      </c>
    </row>
    <row r="88" spans="1:5" s="1" customFormat="1" ht="12" customHeight="1">
      <c r="A88" s="392"/>
      <c r="B88" s="393"/>
      <c r="C88" s="394"/>
      <c r="D88" s="395"/>
      <c r="E88" s="396"/>
    </row>
    <row r="89" spans="1:5" s="1" customFormat="1" ht="12" customHeight="1">
      <c r="A89" s="594" t="s">
        <v>48</v>
      </c>
      <c r="B89" s="594"/>
      <c r="C89" s="594"/>
      <c r="D89" s="594"/>
      <c r="E89" s="594"/>
    </row>
    <row r="90" spans="1:5" s="1" customFormat="1" ht="12" customHeight="1" thickBot="1">
      <c r="A90" s="595" t="s">
        <v>154</v>
      </c>
      <c r="B90" s="595"/>
      <c r="C90" s="409"/>
      <c r="D90" s="147"/>
      <c r="E90" s="324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2015. évi tény</v>
      </c>
      <c r="D91" s="24" t="str">
        <f>+D3</f>
        <v>2016. évi várható</v>
      </c>
      <c r="E91" s="167" t="str">
        <f>+E3</f>
        <v>2017. évi előirányzat</v>
      </c>
      <c r="F91" s="155"/>
    </row>
    <row r="92" spans="1:6" s="1" customFormat="1" ht="12" customHeight="1" thickBot="1">
      <c r="A92" s="32" t="s">
        <v>499</v>
      </c>
      <c r="B92" s="33" t="s">
        <v>500</v>
      </c>
      <c r="C92" s="33" t="s">
        <v>501</v>
      </c>
      <c r="D92" s="33" t="s">
        <v>503</v>
      </c>
      <c r="E92" s="475" t="s">
        <v>502</v>
      </c>
      <c r="F92" s="155"/>
    </row>
    <row r="93" spans="1:6" s="1" customFormat="1" ht="15" customHeight="1" thickBot="1">
      <c r="A93" s="22" t="s">
        <v>19</v>
      </c>
      <c r="B93" s="28" t="s">
        <v>443</v>
      </c>
      <c r="C93" s="422">
        <f>C94+C95+C96+C97+C98+C111</f>
        <v>1103403</v>
      </c>
      <c r="D93" s="422">
        <f>D94+D95+D96+D97+D98+D111</f>
        <v>1045404</v>
      </c>
      <c r="E93" s="519">
        <f>E94+E95+E96+E97+E98+E111</f>
        <v>966748257</v>
      </c>
      <c r="F93" s="155"/>
    </row>
    <row r="94" spans="1:5" s="1" customFormat="1" ht="12.75" customHeight="1">
      <c r="A94" s="17" t="s">
        <v>99</v>
      </c>
      <c r="B94" s="10" t="s">
        <v>50</v>
      </c>
      <c r="C94" s="526">
        <v>466654</v>
      </c>
      <c r="D94" s="526">
        <v>544733</v>
      </c>
      <c r="E94" s="520">
        <v>586842257</v>
      </c>
    </row>
    <row r="95" spans="1:5" ht="16.5" customHeight="1">
      <c r="A95" s="14" t="s">
        <v>100</v>
      </c>
      <c r="B95" s="8" t="s">
        <v>184</v>
      </c>
      <c r="C95" s="424">
        <v>97080</v>
      </c>
      <c r="D95" s="424">
        <v>109202</v>
      </c>
      <c r="E95" s="281">
        <v>101818000</v>
      </c>
    </row>
    <row r="96" spans="1:5" ht="15.75">
      <c r="A96" s="14" t="s">
        <v>101</v>
      </c>
      <c r="B96" s="8" t="s">
        <v>141</v>
      </c>
      <c r="C96" s="426">
        <v>477061</v>
      </c>
      <c r="D96" s="426">
        <v>357328</v>
      </c>
      <c r="E96" s="283">
        <v>249068000</v>
      </c>
    </row>
    <row r="97" spans="1:5" s="41" customFormat="1" ht="12" customHeight="1">
      <c r="A97" s="14" t="s">
        <v>102</v>
      </c>
      <c r="B97" s="11" t="s">
        <v>185</v>
      </c>
      <c r="C97" s="426">
        <v>56358</v>
      </c>
      <c r="D97" s="426">
        <v>27579</v>
      </c>
      <c r="E97" s="283">
        <v>19920000</v>
      </c>
    </row>
    <row r="98" spans="1:5" ht="12" customHeight="1">
      <c r="A98" s="14" t="s">
        <v>113</v>
      </c>
      <c r="B98" s="19" t="s">
        <v>186</v>
      </c>
      <c r="C98" s="426">
        <v>6250</v>
      </c>
      <c r="D98" s="426">
        <v>4506</v>
      </c>
      <c r="E98" s="283">
        <v>5100000</v>
      </c>
    </row>
    <row r="99" spans="1:5" ht="12" customHeight="1">
      <c r="A99" s="14" t="s">
        <v>103</v>
      </c>
      <c r="B99" s="8" t="s">
        <v>448</v>
      </c>
      <c r="C99" s="426"/>
      <c r="D99" s="426">
        <v>501</v>
      </c>
      <c r="E99" s="283"/>
    </row>
    <row r="100" spans="1:5" ht="12" customHeight="1">
      <c r="A100" s="14" t="s">
        <v>104</v>
      </c>
      <c r="B100" s="151" t="s">
        <v>447</v>
      </c>
      <c r="C100" s="426"/>
      <c r="D100" s="426">
        <v>0</v>
      </c>
      <c r="E100" s="283"/>
    </row>
    <row r="101" spans="1:5" ht="12" customHeight="1">
      <c r="A101" s="14" t="s">
        <v>114</v>
      </c>
      <c r="B101" s="151" t="s">
        <v>446</v>
      </c>
      <c r="C101" s="426"/>
      <c r="D101" s="426">
        <v>0</v>
      </c>
      <c r="E101" s="283"/>
    </row>
    <row r="102" spans="1:5" ht="12" customHeight="1">
      <c r="A102" s="14" t="s">
        <v>115</v>
      </c>
      <c r="B102" s="149" t="s">
        <v>356</v>
      </c>
      <c r="C102" s="426"/>
      <c r="D102" s="426">
        <v>0</v>
      </c>
      <c r="E102" s="283"/>
    </row>
    <row r="103" spans="1:5" ht="12" customHeight="1">
      <c r="A103" s="14" t="s">
        <v>116</v>
      </c>
      <c r="B103" s="150" t="s">
        <v>357</v>
      </c>
      <c r="C103" s="426"/>
      <c r="D103" s="426">
        <v>0</v>
      </c>
      <c r="E103" s="283"/>
    </row>
    <row r="104" spans="1:5" ht="12" customHeight="1">
      <c r="A104" s="14" t="s">
        <v>117</v>
      </c>
      <c r="B104" s="150" t="s">
        <v>358</v>
      </c>
      <c r="C104" s="426"/>
      <c r="D104" s="426">
        <v>0</v>
      </c>
      <c r="E104" s="283"/>
    </row>
    <row r="105" spans="1:5" ht="12" customHeight="1">
      <c r="A105" s="14" t="s">
        <v>119</v>
      </c>
      <c r="B105" s="149" t="s">
        <v>359</v>
      </c>
      <c r="C105" s="426"/>
      <c r="D105" s="426">
        <v>30</v>
      </c>
      <c r="E105" s="283"/>
    </row>
    <row r="106" spans="1:5" ht="12" customHeight="1">
      <c r="A106" s="14" t="s">
        <v>187</v>
      </c>
      <c r="B106" s="149" t="s">
        <v>360</v>
      </c>
      <c r="C106" s="426"/>
      <c r="D106" s="426">
        <v>0</v>
      </c>
      <c r="E106" s="283"/>
    </row>
    <row r="107" spans="1:5" ht="12" customHeight="1">
      <c r="A107" s="14" t="s">
        <v>354</v>
      </c>
      <c r="B107" s="150" t="s">
        <v>361</v>
      </c>
      <c r="C107" s="426"/>
      <c r="D107" s="426">
        <v>0</v>
      </c>
      <c r="E107" s="283"/>
    </row>
    <row r="108" spans="1:5" ht="12" customHeight="1">
      <c r="A108" s="13" t="s">
        <v>355</v>
      </c>
      <c r="B108" s="151" t="s">
        <v>362</v>
      </c>
      <c r="C108" s="426"/>
      <c r="D108" s="426">
        <v>0</v>
      </c>
      <c r="E108" s="283"/>
    </row>
    <row r="109" spans="1:5" ht="12" customHeight="1">
      <c r="A109" s="14" t="s">
        <v>444</v>
      </c>
      <c r="B109" s="151" t="s">
        <v>363</v>
      </c>
      <c r="C109" s="426"/>
      <c r="D109" s="426">
        <v>0</v>
      </c>
      <c r="E109" s="283"/>
    </row>
    <row r="110" spans="1:5" ht="12" customHeight="1">
      <c r="A110" s="16" t="s">
        <v>445</v>
      </c>
      <c r="B110" s="151" t="s">
        <v>364</v>
      </c>
      <c r="C110" s="426">
        <v>6250</v>
      </c>
      <c r="D110" s="426">
        <v>3975</v>
      </c>
      <c r="E110" s="283">
        <v>5100000</v>
      </c>
    </row>
    <row r="111" spans="1:5" ht="12" customHeight="1">
      <c r="A111" s="14" t="s">
        <v>449</v>
      </c>
      <c r="B111" s="11" t="s">
        <v>51</v>
      </c>
      <c r="C111" s="424"/>
      <c r="D111" s="424">
        <v>2056</v>
      </c>
      <c r="E111" s="281">
        <v>4000000</v>
      </c>
    </row>
    <row r="112" spans="1:5" ht="12" customHeight="1">
      <c r="A112" s="14" t="s">
        <v>450</v>
      </c>
      <c r="B112" s="8" t="s">
        <v>452</v>
      </c>
      <c r="C112" s="424"/>
      <c r="D112" s="424">
        <v>1056</v>
      </c>
      <c r="E112" s="281">
        <v>3000000</v>
      </c>
    </row>
    <row r="113" spans="1:5" ht="12" customHeight="1" thickBot="1">
      <c r="A113" s="18" t="s">
        <v>451</v>
      </c>
      <c r="B113" s="513" t="s">
        <v>453</v>
      </c>
      <c r="C113" s="527"/>
      <c r="D113" s="527">
        <v>1000</v>
      </c>
      <c r="E113" s="521">
        <v>1000000</v>
      </c>
    </row>
    <row r="114" spans="1:5" ht="12" customHeight="1" thickBot="1">
      <c r="A114" s="510" t="s">
        <v>20</v>
      </c>
      <c r="B114" s="511" t="s">
        <v>365</v>
      </c>
      <c r="C114" s="528">
        <f>+C115+C117+C119</f>
        <v>369924</v>
      </c>
      <c r="D114" s="528">
        <f>+D115+D117+D119</f>
        <v>88698</v>
      </c>
      <c r="E114" s="522">
        <f>+E115+E117+E119</f>
        <v>787634000</v>
      </c>
    </row>
    <row r="115" spans="1:5" ht="12" customHeight="1">
      <c r="A115" s="15" t="s">
        <v>105</v>
      </c>
      <c r="B115" s="8" t="s">
        <v>231</v>
      </c>
      <c r="C115" s="425">
        <v>350449</v>
      </c>
      <c r="D115" s="425">
        <v>66484</v>
      </c>
      <c r="E115" s="282">
        <v>548205215</v>
      </c>
    </row>
    <row r="116" spans="1:5" ht="15.75">
      <c r="A116" s="15" t="s">
        <v>106</v>
      </c>
      <c r="B116" s="12" t="s">
        <v>369</v>
      </c>
      <c r="C116" s="425"/>
      <c r="D116" s="425">
        <v>0</v>
      </c>
      <c r="E116" s="282"/>
    </row>
    <row r="117" spans="1:5" ht="12" customHeight="1">
      <c r="A117" s="15" t="s">
        <v>107</v>
      </c>
      <c r="B117" s="12" t="s">
        <v>188</v>
      </c>
      <c r="C117" s="424">
        <v>7025</v>
      </c>
      <c r="D117" s="424">
        <v>19024</v>
      </c>
      <c r="E117" s="281">
        <v>238828785</v>
      </c>
    </row>
    <row r="118" spans="1:5" ht="12" customHeight="1">
      <c r="A118" s="15" t="s">
        <v>108</v>
      </c>
      <c r="B118" s="12" t="s">
        <v>370</v>
      </c>
      <c r="C118" s="424"/>
      <c r="D118" s="424">
        <v>0</v>
      </c>
      <c r="E118" s="281"/>
    </row>
    <row r="119" spans="1:5" ht="12" customHeight="1">
      <c r="A119" s="15" t="s">
        <v>109</v>
      </c>
      <c r="B119" s="311" t="s">
        <v>233</v>
      </c>
      <c r="C119" s="424">
        <v>12450</v>
      </c>
      <c r="D119" s="424">
        <v>3190</v>
      </c>
      <c r="E119" s="281">
        <v>600000</v>
      </c>
    </row>
    <row r="120" spans="1:5" ht="12" customHeight="1">
      <c r="A120" s="15" t="s">
        <v>118</v>
      </c>
      <c r="B120" s="310" t="s">
        <v>434</v>
      </c>
      <c r="C120" s="424"/>
      <c r="D120" s="424">
        <v>0</v>
      </c>
      <c r="E120" s="281"/>
    </row>
    <row r="121" spans="1:5" ht="12" customHeight="1">
      <c r="A121" s="15" t="s">
        <v>120</v>
      </c>
      <c r="B121" s="439" t="s">
        <v>375</v>
      </c>
      <c r="C121" s="424"/>
      <c r="D121" s="424"/>
      <c r="E121" s="281"/>
    </row>
    <row r="122" spans="1:5" ht="12" customHeight="1">
      <c r="A122" s="15" t="s">
        <v>189</v>
      </c>
      <c r="B122" s="150" t="s">
        <v>358</v>
      </c>
      <c r="C122" s="424"/>
      <c r="D122" s="424"/>
      <c r="E122" s="281"/>
    </row>
    <row r="123" spans="1:5" ht="12" customHeight="1">
      <c r="A123" s="15" t="s">
        <v>190</v>
      </c>
      <c r="B123" s="150" t="s">
        <v>374</v>
      </c>
      <c r="C123" s="424"/>
      <c r="D123" s="424"/>
      <c r="E123" s="281"/>
    </row>
    <row r="124" spans="1:5" ht="12" customHeight="1">
      <c r="A124" s="15" t="s">
        <v>191</v>
      </c>
      <c r="B124" s="150" t="s">
        <v>373</v>
      </c>
      <c r="C124" s="424"/>
      <c r="D124" s="424"/>
      <c r="E124" s="281"/>
    </row>
    <row r="125" spans="1:5" ht="12" customHeight="1">
      <c r="A125" s="15" t="s">
        <v>366</v>
      </c>
      <c r="B125" s="150" t="s">
        <v>361</v>
      </c>
      <c r="C125" s="424"/>
      <c r="D125" s="424"/>
      <c r="E125" s="281"/>
    </row>
    <row r="126" spans="1:5" ht="12" customHeight="1">
      <c r="A126" s="15" t="s">
        <v>367</v>
      </c>
      <c r="B126" s="150" t="s">
        <v>372</v>
      </c>
      <c r="C126" s="424"/>
      <c r="D126" s="424"/>
      <c r="E126" s="281"/>
    </row>
    <row r="127" spans="1:5" ht="12" customHeight="1" thickBot="1">
      <c r="A127" s="13" t="s">
        <v>368</v>
      </c>
      <c r="B127" s="150" t="s">
        <v>371</v>
      </c>
      <c r="C127" s="426"/>
      <c r="D127" s="426"/>
      <c r="E127" s="283">
        <v>600000</v>
      </c>
    </row>
    <row r="128" spans="1:5" ht="12" customHeight="1" thickBot="1">
      <c r="A128" s="20" t="s">
        <v>21</v>
      </c>
      <c r="B128" s="130" t="s">
        <v>454</v>
      </c>
      <c r="C128" s="423">
        <f>+C93+C114</f>
        <v>1473327</v>
      </c>
      <c r="D128" s="423">
        <f>+D93+D114</f>
        <v>1134102</v>
      </c>
      <c r="E128" s="280">
        <f>+E93+E114</f>
        <v>1754382257</v>
      </c>
    </row>
    <row r="129" spans="1:5" ht="12" customHeight="1" thickBot="1">
      <c r="A129" s="20" t="s">
        <v>22</v>
      </c>
      <c r="B129" s="130" t="s">
        <v>455</v>
      </c>
      <c r="C129" s="423">
        <f>+C130+C131+C132</f>
        <v>0</v>
      </c>
      <c r="D129" s="423">
        <f>+D130+D131+D132</f>
        <v>10137</v>
      </c>
      <c r="E129" s="280">
        <f>+E130+E131+E132</f>
        <v>10137000</v>
      </c>
    </row>
    <row r="130" spans="1:5" ht="12" customHeight="1">
      <c r="A130" s="15" t="s">
        <v>270</v>
      </c>
      <c r="B130" s="12" t="s">
        <v>462</v>
      </c>
      <c r="C130" s="424"/>
      <c r="D130" s="424"/>
      <c r="E130" s="281"/>
    </row>
    <row r="131" spans="1:5" ht="12" customHeight="1">
      <c r="A131" s="15" t="s">
        <v>271</v>
      </c>
      <c r="B131" s="12" t="s">
        <v>463</v>
      </c>
      <c r="C131" s="424"/>
      <c r="D131" s="424"/>
      <c r="E131" s="281"/>
    </row>
    <row r="132" spans="1:5" ht="12" customHeight="1" thickBot="1">
      <c r="A132" s="13" t="s">
        <v>272</v>
      </c>
      <c r="B132" s="12" t="s">
        <v>585</v>
      </c>
      <c r="C132" s="424"/>
      <c r="D132" s="424">
        <v>10137</v>
      </c>
      <c r="E132" s="281">
        <v>10137000</v>
      </c>
    </row>
    <row r="133" spans="1:5" ht="12" customHeight="1" thickBot="1">
      <c r="A133" s="20" t="s">
        <v>23</v>
      </c>
      <c r="B133" s="130" t="s">
        <v>456</v>
      </c>
      <c r="C133" s="423">
        <f>SUM(C134:C139)</f>
        <v>0</v>
      </c>
      <c r="D133" s="423">
        <f>SUM(D134:D139)</f>
        <v>0</v>
      </c>
      <c r="E133" s="280">
        <f>SUM(E134:E139)</f>
        <v>0</v>
      </c>
    </row>
    <row r="134" spans="1:5" ht="12" customHeight="1">
      <c r="A134" s="15" t="s">
        <v>92</v>
      </c>
      <c r="B134" s="9" t="s">
        <v>465</v>
      </c>
      <c r="C134" s="424"/>
      <c r="D134" s="424"/>
      <c r="E134" s="281"/>
    </row>
    <row r="135" spans="1:5" ht="12" customHeight="1">
      <c r="A135" s="15" t="s">
        <v>93</v>
      </c>
      <c r="B135" s="9" t="s">
        <v>457</v>
      </c>
      <c r="C135" s="424"/>
      <c r="D135" s="424"/>
      <c r="E135" s="281"/>
    </row>
    <row r="136" spans="1:5" ht="12" customHeight="1">
      <c r="A136" s="15" t="s">
        <v>94</v>
      </c>
      <c r="B136" s="9" t="s">
        <v>458</v>
      </c>
      <c r="C136" s="424"/>
      <c r="D136" s="424"/>
      <c r="E136" s="281"/>
    </row>
    <row r="137" spans="1:5" ht="12" customHeight="1">
      <c r="A137" s="15" t="s">
        <v>176</v>
      </c>
      <c r="B137" s="9" t="s">
        <v>459</v>
      </c>
      <c r="C137" s="424"/>
      <c r="D137" s="424"/>
      <c r="E137" s="281"/>
    </row>
    <row r="138" spans="1:5" ht="12" customHeight="1">
      <c r="A138" s="15" t="s">
        <v>177</v>
      </c>
      <c r="B138" s="9" t="s">
        <v>460</v>
      </c>
      <c r="C138" s="424"/>
      <c r="D138" s="424"/>
      <c r="E138" s="281"/>
    </row>
    <row r="139" spans="1:5" ht="12" customHeight="1" thickBot="1">
      <c r="A139" s="13" t="s">
        <v>178</v>
      </c>
      <c r="B139" s="9" t="s">
        <v>461</v>
      </c>
      <c r="C139" s="424"/>
      <c r="D139" s="424"/>
      <c r="E139" s="281"/>
    </row>
    <row r="140" spans="1:5" ht="12" customHeight="1" thickBot="1">
      <c r="A140" s="20" t="s">
        <v>24</v>
      </c>
      <c r="B140" s="130" t="s">
        <v>469</v>
      </c>
      <c r="C140" s="430">
        <f>+C141+C142+C143+C144</f>
        <v>10306</v>
      </c>
      <c r="D140" s="430">
        <f>+D141+D142+D143+D144</f>
        <v>21284</v>
      </c>
      <c r="E140" s="474">
        <f>+E141+E142+E143+E144</f>
        <v>11177743</v>
      </c>
    </row>
    <row r="141" spans="1:5" ht="12" customHeight="1">
      <c r="A141" s="15" t="s">
        <v>95</v>
      </c>
      <c r="B141" s="9" t="s">
        <v>376</v>
      </c>
      <c r="C141" s="424"/>
      <c r="D141" s="424"/>
      <c r="E141" s="281"/>
    </row>
    <row r="142" spans="1:5" ht="12" customHeight="1">
      <c r="A142" s="15" t="s">
        <v>96</v>
      </c>
      <c r="B142" s="9" t="s">
        <v>377</v>
      </c>
      <c r="C142" s="424">
        <v>10306</v>
      </c>
      <c r="D142" s="424">
        <v>21284</v>
      </c>
      <c r="E142" s="281">
        <v>11177743</v>
      </c>
    </row>
    <row r="143" spans="1:5" ht="12" customHeight="1">
      <c r="A143" s="15" t="s">
        <v>290</v>
      </c>
      <c r="B143" s="9" t="s">
        <v>470</v>
      </c>
      <c r="C143" s="424"/>
      <c r="D143" s="424"/>
      <c r="E143" s="281"/>
    </row>
    <row r="144" spans="1:5" ht="12" customHeight="1" thickBot="1">
      <c r="A144" s="13" t="s">
        <v>291</v>
      </c>
      <c r="B144" s="7" t="s">
        <v>396</v>
      </c>
      <c r="C144" s="424"/>
      <c r="D144" s="424"/>
      <c r="E144" s="281"/>
    </row>
    <row r="145" spans="1:5" ht="12" customHeight="1" thickBot="1">
      <c r="A145" s="20" t="s">
        <v>25</v>
      </c>
      <c r="B145" s="130" t="s">
        <v>471</v>
      </c>
      <c r="C145" s="529">
        <f>SUM(C146:C150)</f>
        <v>0</v>
      </c>
      <c r="D145" s="529">
        <f>SUM(D146:D150)</f>
        <v>0</v>
      </c>
      <c r="E145" s="523">
        <f>SUM(E146:E150)</f>
        <v>0</v>
      </c>
    </row>
    <row r="146" spans="1:5" ht="12" customHeight="1">
      <c r="A146" s="15" t="s">
        <v>97</v>
      </c>
      <c r="B146" s="9" t="s">
        <v>466</v>
      </c>
      <c r="C146" s="424"/>
      <c r="D146" s="424"/>
      <c r="E146" s="281"/>
    </row>
    <row r="147" spans="1:5" ht="12" customHeight="1">
      <c r="A147" s="15" t="s">
        <v>98</v>
      </c>
      <c r="B147" s="9" t="s">
        <v>473</v>
      </c>
      <c r="C147" s="424"/>
      <c r="D147" s="424"/>
      <c r="E147" s="281"/>
    </row>
    <row r="148" spans="1:5" ht="12" customHeight="1">
      <c r="A148" s="15" t="s">
        <v>302</v>
      </c>
      <c r="B148" s="9" t="s">
        <v>468</v>
      </c>
      <c r="C148" s="424"/>
      <c r="D148" s="424"/>
      <c r="E148" s="281"/>
    </row>
    <row r="149" spans="1:5" ht="12" customHeight="1">
      <c r="A149" s="15" t="s">
        <v>303</v>
      </c>
      <c r="B149" s="9" t="s">
        <v>474</v>
      </c>
      <c r="C149" s="424"/>
      <c r="D149" s="424"/>
      <c r="E149" s="281"/>
    </row>
    <row r="150" spans="1:5" ht="12" customHeight="1" thickBot="1">
      <c r="A150" s="15" t="s">
        <v>472</v>
      </c>
      <c r="B150" s="9" t="s">
        <v>475</v>
      </c>
      <c r="C150" s="424"/>
      <c r="D150" s="424"/>
      <c r="E150" s="281"/>
    </row>
    <row r="151" spans="1:5" ht="12" customHeight="1" thickBot="1">
      <c r="A151" s="20" t="s">
        <v>26</v>
      </c>
      <c r="B151" s="130" t="s">
        <v>476</v>
      </c>
      <c r="C151" s="530"/>
      <c r="D151" s="530"/>
      <c r="E151" s="524"/>
    </row>
    <row r="152" spans="1:5" ht="12" customHeight="1" thickBot="1">
      <c r="A152" s="20" t="s">
        <v>27</v>
      </c>
      <c r="B152" s="130" t="s">
        <v>477</v>
      </c>
      <c r="C152" s="530"/>
      <c r="D152" s="530"/>
      <c r="E152" s="524"/>
    </row>
    <row r="153" spans="1:6" ht="15" customHeight="1" thickBot="1">
      <c r="A153" s="20" t="s">
        <v>28</v>
      </c>
      <c r="B153" s="130" t="s">
        <v>479</v>
      </c>
      <c r="C153" s="531">
        <f>+C129+C133+C140+C145+C151+C152</f>
        <v>10306</v>
      </c>
      <c r="D153" s="531">
        <f>+D129+D133+D140+D145+D151+D152</f>
        <v>31421</v>
      </c>
      <c r="E153" s="525">
        <f>+E129+E133+E140+E145+E151+E152</f>
        <v>21314743</v>
      </c>
      <c r="F153" s="131"/>
    </row>
    <row r="154" spans="1:5" s="1" customFormat="1" ht="12.75" customHeight="1" thickBot="1">
      <c r="A154" s="312" t="s">
        <v>29</v>
      </c>
      <c r="B154" s="405" t="s">
        <v>478</v>
      </c>
      <c r="C154" s="531">
        <f>+C128+C153</f>
        <v>1483633</v>
      </c>
      <c r="D154" s="531">
        <f>+D128+D153</f>
        <v>1165523</v>
      </c>
      <c r="E154" s="525">
        <f>+E128+E153</f>
        <v>1775697000</v>
      </c>
    </row>
    <row r="155" ht="15.75">
      <c r="C155" s="408"/>
    </row>
    <row r="156" ht="15.75">
      <c r="C156" s="408"/>
    </row>
    <row r="157" ht="15.75">
      <c r="C157" s="408"/>
    </row>
    <row r="158" ht="16.5" customHeight="1">
      <c r="C158" s="408"/>
    </row>
    <row r="159" ht="15.75">
      <c r="C159" s="408"/>
    </row>
    <row r="160" ht="15.75">
      <c r="C160" s="408"/>
    </row>
    <row r="161" ht="15.75">
      <c r="C161" s="408"/>
    </row>
    <row r="162" ht="15.75">
      <c r="C162" s="408"/>
    </row>
    <row r="163" ht="15.75">
      <c r="C163" s="408"/>
    </row>
    <row r="164" ht="15.75">
      <c r="C164" s="408"/>
    </row>
    <row r="165" ht="15.75">
      <c r="C165" s="408"/>
    </row>
    <row r="166" ht="15.75">
      <c r="C166" s="408"/>
    </row>
    <row r="167" ht="15.75">
      <c r="C167" s="40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A16" sqref="A16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44" t="s">
        <v>4</v>
      </c>
      <c r="B1" s="644"/>
      <c r="C1" s="644"/>
      <c r="D1" s="644"/>
      <c r="E1" s="644"/>
      <c r="F1" s="644"/>
      <c r="G1" s="644"/>
      <c r="H1" s="644"/>
      <c r="I1" s="644"/>
    </row>
    <row r="2" ht="20.25" customHeight="1" thickBot="1">
      <c r="I2" s="503" t="str">
        <f>'1. sz tájékoztató t.'!E2</f>
        <v>Forintban!</v>
      </c>
    </row>
    <row r="3" spans="1:9" s="504" customFormat="1" ht="26.25" customHeight="1">
      <c r="A3" s="652" t="s">
        <v>70</v>
      </c>
      <c r="B3" s="647" t="s">
        <v>86</v>
      </c>
      <c r="C3" s="652" t="s">
        <v>87</v>
      </c>
      <c r="D3" s="652" t="str">
        <f>+CONCATENATE(LEFT(ÖSSZEFÜGGÉSEK!A5,4)," előtti kifizetés")</f>
        <v>2017 előtti kifizetés</v>
      </c>
      <c r="E3" s="649" t="s">
        <v>69</v>
      </c>
      <c r="F3" s="650"/>
      <c r="G3" s="650"/>
      <c r="H3" s="651"/>
      <c r="I3" s="647" t="s">
        <v>52</v>
      </c>
    </row>
    <row r="4" spans="1:9" s="505" customFormat="1" ht="32.25" customHeight="1" thickBot="1">
      <c r="A4" s="653"/>
      <c r="B4" s="648"/>
      <c r="C4" s="648"/>
      <c r="D4" s="653"/>
      <c r="E4" s="286" t="str">
        <f>+CONCATENATE(LEFT(ÖSSZEFÜGGÉSEK!A5,4),".")</f>
        <v>2017.</v>
      </c>
      <c r="F4" s="286" t="str">
        <f>+CONCATENATE(LEFT(ÖSSZEFÜGGÉSEK!A5,4)+1,".")</f>
        <v>2018.</v>
      </c>
      <c r="G4" s="286" t="str">
        <f>+CONCATENATE(LEFT(ÖSSZEFÜGGÉSEK!A5,4)+2,".")</f>
        <v>2019.</v>
      </c>
      <c r="H4" s="287" t="str">
        <f>+CONCATENATE(LEFT(ÖSSZEFÜGGÉSEK!A5,4)+2,".",CHAR(10)," után")</f>
        <v>2019.
 után</v>
      </c>
      <c r="I4" s="648"/>
    </row>
    <row r="5" spans="1:9" s="506" customFormat="1" ht="12.75" customHeight="1" thickBot="1">
      <c r="A5" s="288" t="s">
        <v>499</v>
      </c>
      <c r="B5" s="289" t="s">
        <v>500</v>
      </c>
      <c r="C5" s="290" t="s">
        <v>501</v>
      </c>
      <c r="D5" s="289" t="s">
        <v>503</v>
      </c>
      <c r="E5" s="288" t="s">
        <v>502</v>
      </c>
      <c r="F5" s="290" t="s">
        <v>504</v>
      </c>
      <c r="G5" s="290" t="s">
        <v>505</v>
      </c>
      <c r="H5" s="291" t="s">
        <v>506</v>
      </c>
      <c r="I5" s="292" t="s">
        <v>507</v>
      </c>
    </row>
    <row r="6" spans="1:9" ht="24.75" customHeight="1" thickBot="1">
      <c r="A6" s="293" t="s">
        <v>19</v>
      </c>
      <c r="B6" s="294" t="s">
        <v>5</v>
      </c>
      <c r="C6" s="558"/>
      <c r="D6" s="559">
        <f>+D7+D8</f>
        <v>0</v>
      </c>
      <c r="E6" s="560">
        <f>+E7+E8</f>
        <v>0</v>
      </c>
      <c r="F6" s="561">
        <f>+F7+F8</f>
        <v>0</v>
      </c>
      <c r="G6" s="561">
        <f>+G7+G8</f>
        <v>0</v>
      </c>
      <c r="H6" s="562">
        <f>+H7+H8</f>
        <v>0</v>
      </c>
      <c r="I6" s="72">
        <f aca="true" t="shared" si="0" ref="I6:I17">SUM(D6:H6)</f>
        <v>0</v>
      </c>
    </row>
    <row r="7" spans="1:10" ht="19.5" customHeight="1">
      <c r="A7" s="295" t="s">
        <v>20</v>
      </c>
      <c r="B7" s="73" t="s">
        <v>71</v>
      </c>
      <c r="C7" s="563"/>
      <c r="D7" s="564"/>
      <c r="E7" s="565"/>
      <c r="F7" s="566"/>
      <c r="G7" s="566"/>
      <c r="H7" s="567"/>
      <c r="I7" s="296">
        <f t="shared" si="0"/>
        <v>0</v>
      </c>
      <c r="J7" s="643" t="s">
        <v>534</v>
      </c>
    </row>
    <row r="8" spans="1:10" ht="19.5" customHeight="1" thickBot="1">
      <c r="A8" s="295" t="s">
        <v>21</v>
      </c>
      <c r="B8" s="73" t="s">
        <v>71</v>
      </c>
      <c r="C8" s="563"/>
      <c r="D8" s="564"/>
      <c r="E8" s="565"/>
      <c r="F8" s="566"/>
      <c r="G8" s="566"/>
      <c r="H8" s="567"/>
      <c r="I8" s="296">
        <f t="shared" si="0"/>
        <v>0</v>
      </c>
      <c r="J8" s="643"/>
    </row>
    <row r="9" spans="1:10" ht="25.5" customHeight="1" thickBot="1">
      <c r="A9" s="293" t="s">
        <v>22</v>
      </c>
      <c r="B9" s="294" t="s">
        <v>6</v>
      </c>
      <c r="C9" s="558"/>
      <c r="D9" s="559">
        <f>+D10+D11</f>
        <v>0</v>
      </c>
      <c r="E9" s="560">
        <f>+E10+E11</f>
        <v>0</v>
      </c>
      <c r="F9" s="561">
        <f>+F10+F11</f>
        <v>0</v>
      </c>
      <c r="G9" s="561">
        <f>+G10+G11</f>
        <v>0</v>
      </c>
      <c r="H9" s="562">
        <f>+H10+H11</f>
        <v>0</v>
      </c>
      <c r="I9" s="72">
        <f t="shared" si="0"/>
        <v>0</v>
      </c>
      <c r="J9" s="643"/>
    </row>
    <row r="10" spans="1:10" ht="19.5" customHeight="1">
      <c r="A10" s="295" t="s">
        <v>23</v>
      </c>
      <c r="B10" s="73" t="s">
        <v>71</v>
      </c>
      <c r="C10" s="563"/>
      <c r="D10" s="564"/>
      <c r="E10" s="565"/>
      <c r="F10" s="566"/>
      <c r="G10" s="566"/>
      <c r="H10" s="567"/>
      <c r="I10" s="296">
        <f t="shared" si="0"/>
        <v>0</v>
      </c>
      <c r="J10" s="643"/>
    </row>
    <row r="11" spans="1:10" ht="19.5" customHeight="1" thickBot="1">
      <c r="A11" s="295" t="s">
        <v>24</v>
      </c>
      <c r="B11" s="73" t="s">
        <v>71</v>
      </c>
      <c r="C11" s="563"/>
      <c r="D11" s="564"/>
      <c r="E11" s="565"/>
      <c r="F11" s="566"/>
      <c r="G11" s="566"/>
      <c r="H11" s="567"/>
      <c r="I11" s="296">
        <f t="shared" si="0"/>
        <v>0</v>
      </c>
      <c r="J11" s="643"/>
    </row>
    <row r="12" spans="1:10" ht="19.5" customHeight="1" thickBot="1">
      <c r="A12" s="293" t="s">
        <v>25</v>
      </c>
      <c r="B12" s="294" t="s">
        <v>207</v>
      </c>
      <c r="C12" s="558"/>
      <c r="D12" s="559">
        <f>+D13</f>
        <v>0</v>
      </c>
      <c r="E12" s="560">
        <f>+E13</f>
        <v>0</v>
      </c>
      <c r="F12" s="561">
        <f>+F13</f>
        <v>0</v>
      </c>
      <c r="G12" s="561">
        <f>+G13</f>
        <v>0</v>
      </c>
      <c r="H12" s="562">
        <f>+H13</f>
        <v>0</v>
      </c>
      <c r="I12" s="72">
        <f t="shared" si="0"/>
        <v>0</v>
      </c>
      <c r="J12" s="643"/>
    </row>
    <row r="13" spans="1:10" ht="19.5" customHeight="1" thickBot="1">
      <c r="A13" s="295" t="s">
        <v>26</v>
      </c>
      <c r="B13" s="73" t="s">
        <v>71</v>
      </c>
      <c r="C13" s="563"/>
      <c r="D13" s="564"/>
      <c r="E13" s="565"/>
      <c r="F13" s="566"/>
      <c r="G13" s="566"/>
      <c r="H13" s="567"/>
      <c r="I13" s="296">
        <f t="shared" si="0"/>
        <v>0</v>
      </c>
      <c r="J13" s="643"/>
    </row>
    <row r="14" spans="1:10" ht="19.5" customHeight="1" thickBot="1">
      <c r="A14" s="293" t="s">
        <v>27</v>
      </c>
      <c r="B14" s="294" t="s">
        <v>208</v>
      </c>
      <c r="C14" s="558"/>
      <c r="D14" s="559">
        <f>+D15</f>
        <v>0</v>
      </c>
      <c r="E14" s="560">
        <f>+E15</f>
        <v>0</v>
      </c>
      <c r="F14" s="561">
        <f>+F15</f>
        <v>0</v>
      </c>
      <c r="G14" s="561">
        <f>+G15</f>
        <v>0</v>
      </c>
      <c r="H14" s="562">
        <f>+H15</f>
        <v>0</v>
      </c>
      <c r="I14" s="72">
        <f t="shared" si="0"/>
        <v>0</v>
      </c>
      <c r="J14" s="643"/>
    </row>
    <row r="15" spans="1:10" ht="19.5" customHeight="1" thickBot="1">
      <c r="A15" s="297" t="s">
        <v>28</v>
      </c>
      <c r="B15" s="74" t="s">
        <v>71</v>
      </c>
      <c r="C15" s="568"/>
      <c r="D15" s="569"/>
      <c r="E15" s="570"/>
      <c r="F15" s="571"/>
      <c r="G15" s="571"/>
      <c r="H15" s="572"/>
      <c r="I15" s="298">
        <f t="shared" si="0"/>
        <v>0</v>
      </c>
      <c r="J15" s="643"/>
    </row>
    <row r="16" spans="1:10" ht="19.5" customHeight="1" thickBot="1">
      <c r="A16" s="293" t="s">
        <v>29</v>
      </c>
      <c r="B16" s="299" t="s">
        <v>209</v>
      </c>
      <c r="C16" s="558"/>
      <c r="D16" s="559">
        <f>+D17</f>
        <v>0</v>
      </c>
      <c r="E16" s="560">
        <f>+E17</f>
        <v>0</v>
      </c>
      <c r="F16" s="561">
        <f>+F17</f>
        <v>0</v>
      </c>
      <c r="G16" s="561">
        <f>+G17</f>
        <v>0</v>
      </c>
      <c r="H16" s="562">
        <f>+H17</f>
        <v>0</v>
      </c>
      <c r="I16" s="72">
        <f t="shared" si="0"/>
        <v>0</v>
      </c>
      <c r="J16" s="643"/>
    </row>
    <row r="17" spans="1:10" ht="19.5" customHeight="1" thickBot="1">
      <c r="A17" s="300" t="s">
        <v>30</v>
      </c>
      <c r="B17" s="75" t="s">
        <v>71</v>
      </c>
      <c r="C17" s="573"/>
      <c r="D17" s="574"/>
      <c r="E17" s="575"/>
      <c r="F17" s="576"/>
      <c r="G17" s="576"/>
      <c r="H17" s="577"/>
      <c r="I17" s="301">
        <f t="shared" si="0"/>
        <v>0</v>
      </c>
      <c r="J17" s="643"/>
    </row>
    <row r="18" spans="1:10" ht="19.5" customHeight="1" thickBot="1">
      <c r="A18" s="645" t="s">
        <v>147</v>
      </c>
      <c r="B18" s="646"/>
      <c r="C18" s="578"/>
      <c r="D18" s="559">
        <f aca="true" t="shared" si="1" ref="D18:I18">+D6+D9+D12+D14+D16</f>
        <v>0</v>
      </c>
      <c r="E18" s="560">
        <f t="shared" si="1"/>
        <v>0</v>
      </c>
      <c r="F18" s="561">
        <f t="shared" si="1"/>
        <v>0</v>
      </c>
      <c r="G18" s="561">
        <f t="shared" si="1"/>
        <v>0</v>
      </c>
      <c r="H18" s="562">
        <f t="shared" si="1"/>
        <v>0</v>
      </c>
      <c r="I18" s="72">
        <f t="shared" si="1"/>
        <v>0</v>
      </c>
      <c r="J18" s="643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P20" sqref="P20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59" t="str">
        <f>+CONCATENATE("Előirányzat-felhasználási terv",CHAR(10),LEFT(ÖSSZEFÜGGÉSEK!A5,4),". évre")</f>
        <v>Előirányzat-felhasználási terv
2017. évre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56" t="s">
        <v>57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8"/>
    </row>
    <row r="5" spans="1:15" s="107" customFormat="1" ht="22.5">
      <c r="A5" s="108" t="s">
        <v>20</v>
      </c>
      <c r="B5" s="507" t="s">
        <v>379</v>
      </c>
      <c r="C5" s="579">
        <v>25874048</v>
      </c>
      <c r="D5" s="579">
        <v>25874048</v>
      </c>
      <c r="E5" s="579">
        <v>25874048</v>
      </c>
      <c r="F5" s="579">
        <v>25874048</v>
      </c>
      <c r="G5" s="579">
        <v>25874048</v>
      </c>
      <c r="H5" s="579">
        <v>25874048</v>
      </c>
      <c r="I5" s="579">
        <v>25874048</v>
      </c>
      <c r="J5" s="579">
        <v>25874048</v>
      </c>
      <c r="K5" s="579">
        <v>25874048</v>
      </c>
      <c r="L5" s="579">
        <v>25874048</v>
      </c>
      <c r="M5" s="579">
        <v>25874048</v>
      </c>
      <c r="N5" s="579">
        <v>25874055</v>
      </c>
      <c r="O5" s="109">
        <f aca="true" t="shared" si="0" ref="O5:O25">SUM(C5:N5)</f>
        <v>310488583</v>
      </c>
    </row>
    <row r="6" spans="1:15" s="112" customFormat="1" ht="22.5">
      <c r="A6" s="110" t="s">
        <v>21</v>
      </c>
      <c r="B6" s="304" t="s">
        <v>425</v>
      </c>
      <c r="C6" s="580"/>
      <c r="D6" s="580"/>
      <c r="E6" s="580">
        <v>43766500</v>
      </c>
      <c r="F6" s="580">
        <v>43766500</v>
      </c>
      <c r="G6" s="580">
        <v>43766500</v>
      </c>
      <c r="H6" s="580">
        <v>43766500</v>
      </c>
      <c r="I6" s="580">
        <v>43766500</v>
      </c>
      <c r="J6" s="580">
        <v>43766500</v>
      </c>
      <c r="K6" s="580">
        <v>43766500</v>
      </c>
      <c r="L6" s="580">
        <v>43766500</v>
      </c>
      <c r="M6" s="580">
        <v>43766500</v>
      </c>
      <c r="N6" s="580">
        <v>43766500</v>
      </c>
      <c r="O6" s="111">
        <f t="shared" si="0"/>
        <v>437665000</v>
      </c>
    </row>
    <row r="7" spans="1:15" s="112" customFormat="1" ht="22.5">
      <c r="A7" s="110" t="s">
        <v>22</v>
      </c>
      <c r="B7" s="303" t="s">
        <v>426</v>
      </c>
      <c r="C7" s="581">
        <v>50000000</v>
      </c>
      <c r="D7" s="581"/>
      <c r="E7" s="581"/>
      <c r="F7" s="581">
        <v>180000000</v>
      </c>
      <c r="G7" s="581"/>
      <c r="H7" s="581"/>
      <c r="I7" s="581">
        <v>50000000</v>
      </c>
      <c r="J7" s="581">
        <v>50000000</v>
      </c>
      <c r="K7" s="581">
        <v>350000000</v>
      </c>
      <c r="L7" s="581"/>
      <c r="M7" s="581"/>
      <c r="N7" s="581">
        <v>107393000</v>
      </c>
      <c r="O7" s="113">
        <f t="shared" si="0"/>
        <v>787393000</v>
      </c>
    </row>
    <row r="8" spans="1:15" s="112" customFormat="1" ht="13.5" customHeight="1">
      <c r="A8" s="110" t="s">
        <v>23</v>
      </c>
      <c r="B8" s="302" t="s">
        <v>175</v>
      </c>
      <c r="C8" s="580">
        <v>9000000</v>
      </c>
      <c r="D8" s="580">
        <v>9000000</v>
      </c>
      <c r="E8" s="580">
        <v>45000000</v>
      </c>
      <c r="F8" s="580">
        <v>2000000</v>
      </c>
      <c r="G8" s="580">
        <v>5000000</v>
      </c>
      <c r="H8" s="580">
        <v>5000000</v>
      </c>
      <c r="I8" s="580">
        <v>3000000</v>
      </c>
      <c r="J8" s="580">
        <v>9000000</v>
      </c>
      <c r="K8" s="580">
        <v>40000000</v>
      </c>
      <c r="L8" s="580">
        <v>9000000</v>
      </c>
      <c r="M8" s="580">
        <v>9000000</v>
      </c>
      <c r="N8" s="580">
        <v>13900000</v>
      </c>
      <c r="O8" s="111">
        <f t="shared" si="0"/>
        <v>158900000</v>
      </c>
    </row>
    <row r="9" spans="1:15" s="112" customFormat="1" ht="13.5" customHeight="1">
      <c r="A9" s="110" t="s">
        <v>24</v>
      </c>
      <c r="B9" s="302" t="s">
        <v>427</v>
      </c>
      <c r="C9" s="580">
        <v>6770868</v>
      </c>
      <c r="D9" s="580">
        <v>6770868</v>
      </c>
      <c r="E9" s="580">
        <v>6770868</v>
      </c>
      <c r="F9" s="580">
        <v>6770868</v>
      </c>
      <c r="G9" s="580">
        <v>6770868</v>
      </c>
      <c r="H9" s="580">
        <v>6770868</v>
      </c>
      <c r="I9" s="580">
        <v>6770868</v>
      </c>
      <c r="J9" s="580">
        <v>6770868</v>
      </c>
      <c r="K9" s="580">
        <v>6770868</v>
      </c>
      <c r="L9" s="580">
        <v>6770868</v>
      </c>
      <c r="M9" s="580">
        <v>6770868</v>
      </c>
      <c r="N9" s="580">
        <v>6770869</v>
      </c>
      <c r="O9" s="111">
        <f t="shared" si="0"/>
        <v>81250417</v>
      </c>
    </row>
    <row r="10" spans="1:15" s="112" customFormat="1" ht="13.5" customHeight="1">
      <c r="A10" s="110" t="s">
        <v>25</v>
      </c>
      <c r="B10" s="302" t="s">
        <v>10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111">
        <f t="shared" si="0"/>
        <v>0</v>
      </c>
    </row>
    <row r="11" spans="1:15" s="112" customFormat="1" ht="13.5" customHeight="1">
      <c r="A11" s="110" t="s">
        <v>26</v>
      </c>
      <c r="B11" s="302" t="s">
        <v>381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111">
        <f t="shared" si="0"/>
        <v>0</v>
      </c>
    </row>
    <row r="12" spans="1:15" s="112" customFormat="1" ht="22.5">
      <c r="A12" s="110" t="s">
        <v>27</v>
      </c>
      <c r="B12" s="304" t="s">
        <v>413</v>
      </c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111">
        <f t="shared" si="0"/>
        <v>0</v>
      </c>
    </row>
    <row r="13" spans="1:15" s="112" customFormat="1" ht="13.5" customHeight="1" thickBot="1">
      <c r="A13" s="110" t="s">
        <v>28</v>
      </c>
      <c r="B13" s="302" t="s">
        <v>11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2">
        <f aca="true" t="shared" si="1" ref="C14:N14">SUM(C5:C13)</f>
        <v>91644916</v>
      </c>
      <c r="D14" s="582">
        <f t="shared" si="1"/>
        <v>41644916</v>
      </c>
      <c r="E14" s="582">
        <f t="shared" si="1"/>
        <v>121411416</v>
      </c>
      <c r="F14" s="582">
        <f t="shared" si="1"/>
        <v>258411416</v>
      </c>
      <c r="G14" s="582">
        <f t="shared" si="1"/>
        <v>81411416</v>
      </c>
      <c r="H14" s="582">
        <f t="shared" si="1"/>
        <v>81411416</v>
      </c>
      <c r="I14" s="582">
        <f t="shared" si="1"/>
        <v>129411416</v>
      </c>
      <c r="J14" s="582">
        <f t="shared" si="1"/>
        <v>135411416</v>
      </c>
      <c r="K14" s="582">
        <f t="shared" si="1"/>
        <v>466411416</v>
      </c>
      <c r="L14" s="582">
        <f t="shared" si="1"/>
        <v>85411416</v>
      </c>
      <c r="M14" s="582">
        <f t="shared" si="1"/>
        <v>85411416</v>
      </c>
      <c r="N14" s="582">
        <f t="shared" si="1"/>
        <v>197704424</v>
      </c>
      <c r="O14" s="114">
        <f>SUM(C14:N14)</f>
        <v>1775697000</v>
      </c>
    </row>
    <row r="15" spans="1:15" s="107" customFormat="1" ht="15" customHeight="1" thickBot="1">
      <c r="A15" s="106" t="s">
        <v>30</v>
      </c>
      <c r="B15" s="656" t="s">
        <v>58</v>
      </c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8"/>
    </row>
    <row r="16" spans="1:15" s="112" customFormat="1" ht="13.5" customHeight="1">
      <c r="A16" s="115" t="s">
        <v>31</v>
      </c>
      <c r="B16" s="305" t="s">
        <v>63</v>
      </c>
      <c r="C16" s="581">
        <v>48903521</v>
      </c>
      <c r="D16" s="581">
        <v>48903521</v>
      </c>
      <c r="E16" s="581">
        <v>48903521</v>
      </c>
      <c r="F16" s="581">
        <v>48903521</v>
      </c>
      <c r="G16" s="581">
        <v>48903521</v>
      </c>
      <c r="H16" s="581">
        <v>48903521</v>
      </c>
      <c r="I16" s="581">
        <v>48903521</v>
      </c>
      <c r="J16" s="581">
        <v>48903521</v>
      </c>
      <c r="K16" s="581">
        <v>48903521</v>
      </c>
      <c r="L16" s="581">
        <v>48903521</v>
      </c>
      <c r="M16" s="581">
        <v>48903521</v>
      </c>
      <c r="N16" s="581">
        <v>48903526</v>
      </c>
      <c r="O16" s="113">
        <f t="shared" si="0"/>
        <v>586842257</v>
      </c>
    </row>
    <row r="17" spans="1:15" s="112" customFormat="1" ht="27" customHeight="1">
      <c r="A17" s="110" t="s">
        <v>32</v>
      </c>
      <c r="B17" s="304" t="s">
        <v>184</v>
      </c>
      <c r="C17" s="580">
        <v>8484833</v>
      </c>
      <c r="D17" s="580">
        <v>8484833</v>
      </c>
      <c r="E17" s="580">
        <v>8484833</v>
      </c>
      <c r="F17" s="580">
        <v>8484833</v>
      </c>
      <c r="G17" s="580">
        <v>8484833</v>
      </c>
      <c r="H17" s="580">
        <v>8484833</v>
      </c>
      <c r="I17" s="580">
        <v>8484833</v>
      </c>
      <c r="J17" s="580">
        <v>8484833</v>
      </c>
      <c r="K17" s="580">
        <v>8484833</v>
      </c>
      <c r="L17" s="580">
        <v>8484833</v>
      </c>
      <c r="M17" s="580">
        <v>8484833</v>
      </c>
      <c r="N17" s="580">
        <v>8484837</v>
      </c>
      <c r="O17" s="111">
        <f t="shared" si="0"/>
        <v>101818000</v>
      </c>
    </row>
    <row r="18" spans="1:15" s="112" customFormat="1" ht="13.5" customHeight="1">
      <c r="A18" s="110" t="s">
        <v>33</v>
      </c>
      <c r="B18" s="302" t="s">
        <v>141</v>
      </c>
      <c r="C18" s="580">
        <v>20755666</v>
      </c>
      <c r="D18" s="580">
        <v>20755666</v>
      </c>
      <c r="E18" s="580">
        <v>20755666</v>
      </c>
      <c r="F18" s="580">
        <v>20755666</v>
      </c>
      <c r="G18" s="580">
        <v>20755666</v>
      </c>
      <c r="H18" s="580">
        <v>20755666</v>
      </c>
      <c r="I18" s="580">
        <v>20755666</v>
      </c>
      <c r="J18" s="580">
        <v>20755666</v>
      </c>
      <c r="K18" s="580">
        <v>20755666</v>
      </c>
      <c r="L18" s="580">
        <v>20755666</v>
      </c>
      <c r="M18" s="580">
        <v>20755666</v>
      </c>
      <c r="N18" s="580">
        <v>20755674</v>
      </c>
      <c r="O18" s="111">
        <f t="shared" si="0"/>
        <v>249068000</v>
      </c>
    </row>
    <row r="19" spans="1:15" s="112" customFormat="1" ht="13.5" customHeight="1">
      <c r="A19" s="110" t="s">
        <v>34</v>
      </c>
      <c r="B19" s="302" t="s">
        <v>185</v>
      </c>
      <c r="C19" s="580">
        <v>1660000</v>
      </c>
      <c r="D19" s="580">
        <v>1660000</v>
      </c>
      <c r="E19" s="580">
        <v>1660000</v>
      </c>
      <c r="F19" s="580">
        <v>1660000</v>
      </c>
      <c r="G19" s="580">
        <v>1660000</v>
      </c>
      <c r="H19" s="580">
        <v>1660000</v>
      </c>
      <c r="I19" s="580">
        <v>1660000</v>
      </c>
      <c r="J19" s="580">
        <v>1660000</v>
      </c>
      <c r="K19" s="580">
        <v>1660000</v>
      </c>
      <c r="L19" s="580">
        <v>1660000</v>
      </c>
      <c r="M19" s="580">
        <v>1660000</v>
      </c>
      <c r="N19" s="580">
        <v>1660000</v>
      </c>
      <c r="O19" s="111">
        <f t="shared" si="0"/>
        <v>19920000</v>
      </c>
    </row>
    <row r="20" spans="1:15" s="112" customFormat="1" ht="13.5" customHeight="1">
      <c r="A20" s="110" t="s">
        <v>35</v>
      </c>
      <c r="B20" s="302" t="s">
        <v>12</v>
      </c>
      <c r="C20" s="580"/>
      <c r="D20" s="580"/>
      <c r="E20" s="580">
        <v>1500000</v>
      </c>
      <c r="F20" s="580"/>
      <c r="G20" s="580">
        <v>1500000</v>
      </c>
      <c r="H20" s="580"/>
      <c r="I20" s="580"/>
      <c r="J20" s="580">
        <v>1500000</v>
      </c>
      <c r="K20" s="580"/>
      <c r="L20" s="580"/>
      <c r="M20" s="580">
        <v>600000</v>
      </c>
      <c r="N20" s="580"/>
      <c r="O20" s="111">
        <f t="shared" si="0"/>
        <v>5100000</v>
      </c>
    </row>
    <row r="21" spans="1:15" s="112" customFormat="1" ht="13.5" customHeight="1">
      <c r="A21" s="110" t="s">
        <v>36</v>
      </c>
      <c r="B21" s="302" t="s">
        <v>231</v>
      </c>
      <c r="C21" s="580"/>
      <c r="D21" s="580">
        <v>44526000</v>
      </c>
      <c r="E21" s="580"/>
      <c r="F21" s="580"/>
      <c r="G21" s="580"/>
      <c r="H21" s="580">
        <v>250000000</v>
      </c>
      <c r="I21" s="580"/>
      <c r="J21" s="580">
        <v>55000000</v>
      </c>
      <c r="K21" s="580"/>
      <c r="L21" s="580">
        <v>100000000</v>
      </c>
      <c r="M21" s="580"/>
      <c r="N21" s="580">
        <v>98679215</v>
      </c>
      <c r="O21" s="111">
        <f t="shared" si="0"/>
        <v>548205215</v>
      </c>
    </row>
    <row r="22" spans="1:15" s="112" customFormat="1" ht="15.75">
      <c r="A22" s="110" t="s">
        <v>37</v>
      </c>
      <c r="B22" s="304" t="s">
        <v>188</v>
      </c>
      <c r="C22" s="580"/>
      <c r="D22" s="580"/>
      <c r="E22" s="580">
        <v>34000000</v>
      </c>
      <c r="F22" s="580"/>
      <c r="G22" s="580"/>
      <c r="H22" s="580"/>
      <c r="I22" s="580">
        <v>50000000</v>
      </c>
      <c r="J22" s="580"/>
      <c r="K22" s="580">
        <v>120000000</v>
      </c>
      <c r="L22" s="580"/>
      <c r="M22" s="580">
        <v>34828785</v>
      </c>
      <c r="N22" s="580"/>
      <c r="O22" s="111">
        <f t="shared" si="0"/>
        <v>238828785</v>
      </c>
    </row>
    <row r="23" spans="1:15" s="112" customFormat="1" ht="13.5" customHeight="1">
      <c r="A23" s="110" t="s">
        <v>38</v>
      </c>
      <c r="B23" s="302" t="s">
        <v>233</v>
      </c>
      <c r="C23" s="580"/>
      <c r="D23" s="580"/>
      <c r="E23" s="580">
        <v>200000</v>
      </c>
      <c r="F23" s="580"/>
      <c r="G23" s="580"/>
      <c r="H23" s="580">
        <v>200000</v>
      </c>
      <c r="I23" s="580"/>
      <c r="J23" s="580"/>
      <c r="K23" s="580"/>
      <c r="L23" s="580">
        <v>200000</v>
      </c>
      <c r="M23" s="580"/>
      <c r="N23" s="580"/>
      <c r="O23" s="111">
        <f t="shared" si="0"/>
        <v>600000</v>
      </c>
    </row>
    <row r="24" spans="1:15" s="112" customFormat="1" ht="13.5" customHeight="1" thickBot="1">
      <c r="A24" s="110" t="s">
        <v>39</v>
      </c>
      <c r="B24" s="302" t="s">
        <v>13</v>
      </c>
      <c r="C24" s="580">
        <v>11177743</v>
      </c>
      <c r="D24" s="580"/>
      <c r="E24" s="580"/>
      <c r="F24" s="580"/>
      <c r="G24" s="580"/>
      <c r="H24" s="580">
        <v>10137000</v>
      </c>
      <c r="I24" s="580"/>
      <c r="J24" s="580"/>
      <c r="K24" s="580"/>
      <c r="L24" s="580"/>
      <c r="M24" s="580"/>
      <c r="N24" s="580">
        <v>4000000</v>
      </c>
      <c r="O24" s="111">
        <f t="shared" si="0"/>
        <v>25314743</v>
      </c>
    </row>
    <row r="25" spans="1:15" s="107" customFormat="1" ht="15.75" customHeight="1" thickBot="1">
      <c r="A25" s="116" t="s">
        <v>40</v>
      </c>
      <c r="B25" s="38" t="s">
        <v>111</v>
      </c>
      <c r="C25" s="582">
        <f aca="true" t="shared" si="2" ref="C25:N25">SUM(C16:C24)</f>
        <v>90981763</v>
      </c>
      <c r="D25" s="582">
        <f t="shared" si="2"/>
        <v>124330020</v>
      </c>
      <c r="E25" s="582">
        <f t="shared" si="2"/>
        <v>115504020</v>
      </c>
      <c r="F25" s="582">
        <f t="shared" si="2"/>
        <v>79804020</v>
      </c>
      <c r="G25" s="582">
        <f t="shared" si="2"/>
        <v>81304020</v>
      </c>
      <c r="H25" s="582">
        <f t="shared" si="2"/>
        <v>340141020</v>
      </c>
      <c r="I25" s="582">
        <f t="shared" si="2"/>
        <v>129804020</v>
      </c>
      <c r="J25" s="582">
        <f t="shared" si="2"/>
        <v>136304020</v>
      </c>
      <c r="K25" s="582">
        <f t="shared" si="2"/>
        <v>199804020</v>
      </c>
      <c r="L25" s="582">
        <f t="shared" si="2"/>
        <v>180004020</v>
      </c>
      <c r="M25" s="582">
        <f t="shared" si="2"/>
        <v>115232805</v>
      </c>
      <c r="N25" s="582">
        <f t="shared" si="2"/>
        <v>182483252</v>
      </c>
      <c r="O25" s="114">
        <f t="shared" si="0"/>
        <v>1775697000</v>
      </c>
    </row>
    <row r="26" spans="1:15" ht="16.5" thickBot="1">
      <c r="A26" s="116" t="s">
        <v>41</v>
      </c>
      <c r="B26" s="306" t="s">
        <v>112</v>
      </c>
      <c r="C26" s="583">
        <f aca="true" t="shared" si="3" ref="C26:O26">C14-C25</f>
        <v>663153</v>
      </c>
      <c r="D26" s="583">
        <f t="shared" si="3"/>
        <v>-82685104</v>
      </c>
      <c r="E26" s="583">
        <f t="shared" si="3"/>
        <v>5907396</v>
      </c>
      <c r="F26" s="583">
        <f t="shared" si="3"/>
        <v>178607396</v>
      </c>
      <c r="G26" s="583">
        <f t="shared" si="3"/>
        <v>107396</v>
      </c>
      <c r="H26" s="583">
        <f t="shared" si="3"/>
        <v>-258729604</v>
      </c>
      <c r="I26" s="583">
        <f t="shared" si="3"/>
        <v>-392604</v>
      </c>
      <c r="J26" s="583">
        <f t="shared" si="3"/>
        <v>-892604</v>
      </c>
      <c r="K26" s="583">
        <f t="shared" si="3"/>
        <v>266607396</v>
      </c>
      <c r="L26" s="583">
        <f t="shared" si="3"/>
        <v>-94592604</v>
      </c>
      <c r="M26" s="583">
        <f t="shared" si="3"/>
        <v>-29821389</v>
      </c>
      <c r="N26" s="583">
        <f t="shared" si="3"/>
        <v>15221172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R38" sqref="R38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5" t="s">
        <v>7</v>
      </c>
      <c r="C1" s="655"/>
      <c r="D1" s="655"/>
    </row>
    <row r="2" spans="1:4" s="77" customFormat="1" ht="16.5" thickBot="1">
      <c r="A2" s="76"/>
      <c r="B2" s="397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499</v>
      </c>
      <c r="B4" s="207" t="s">
        <v>500</v>
      </c>
      <c r="C4" s="207" t="s">
        <v>501</v>
      </c>
      <c r="D4" s="208" t="s">
        <v>503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>
        <v>132000000</v>
      </c>
      <c r="D9" s="83">
        <v>677974</v>
      </c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>
        <v>2000000</v>
      </c>
      <c r="D11" s="83">
        <v>318083</v>
      </c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>
        <v>130000000</v>
      </c>
      <c r="D15" s="83">
        <v>359891</v>
      </c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132000000</v>
      </c>
      <c r="D30" s="217">
        <f>+D5+D6+D7+D8+D9+D16+D17+D18+D19+D20+D21+D22+D23+D24+D25+D26+D27+D28+D29</f>
        <v>677974</v>
      </c>
    </row>
    <row r="31" spans="1:4" ht="8.25" customHeight="1">
      <c r="A31" s="88"/>
      <c r="B31" s="654"/>
      <c r="C31" s="654"/>
      <c r="D31" s="654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36">
      <selection activeCell="C95" sqref="C95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153</v>
      </c>
      <c r="B2" s="593"/>
      <c r="C2" s="324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254</v>
      </c>
      <c r="C5" s="314">
        <f>+C6+C7+C8+C9+C10+C11</f>
        <v>243829103</v>
      </c>
    </row>
    <row r="6" spans="1:3" s="442" customFormat="1" ht="12" customHeight="1">
      <c r="A6" s="15" t="s">
        <v>99</v>
      </c>
      <c r="B6" s="443" t="s">
        <v>255</v>
      </c>
      <c r="C6" s="317">
        <v>87029684</v>
      </c>
    </row>
    <row r="7" spans="1:3" s="442" customFormat="1" ht="12" customHeight="1">
      <c r="A7" s="14" t="s">
        <v>100</v>
      </c>
      <c r="B7" s="444" t="s">
        <v>256</v>
      </c>
      <c r="C7" s="316">
        <v>83502900</v>
      </c>
    </row>
    <row r="8" spans="1:3" s="442" customFormat="1" ht="12" customHeight="1">
      <c r="A8" s="14" t="s">
        <v>101</v>
      </c>
      <c r="B8" s="444" t="s">
        <v>557</v>
      </c>
      <c r="C8" s="316">
        <v>69057999</v>
      </c>
    </row>
    <row r="9" spans="1:3" s="442" customFormat="1" ht="12" customHeight="1">
      <c r="A9" s="14" t="s">
        <v>102</v>
      </c>
      <c r="B9" s="444" t="s">
        <v>258</v>
      </c>
      <c r="C9" s="316">
        <v>4238520</v>
      </c>
    </row>
    <row r="10" spans="1:3" s="442" customFormat="1" ht="12" customHeight="1">
      <c r="A10" s="14" t="s">
        <v>149</v>
      </c>
      <c r="B10" s="310" t="s">
        <v>438</v>
      </c>
      <c r="C10" s="316"/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259</v>
      </c>
      <c r="C12" s="314">
        <f>+C13+C14+C15+C16+C17</f>
        <v>437665000</v>
      </c>
    </row>
    <row r="13" spans="1:3" s="442" customFormat="1" ht="12" customHeight="1">
      <c r="A13" s="15" t="s">
        <v>105</v>
      </c>
      <c r="B13" s="443" t="s">
        <v>260</v>
      </c>
      <c r="C13" s="317"/>
    </row>
    <row r="14" spans="1:3" s="442" customFormat="1" ht="12" customHeight="1">
      <c r="A14" s="14" t="s">
        <v>106</v>
      </c>
      <c r="B14" s="444" t="s">
        <v>261</v>
      </c>
      <c r="C14" s="316"/>
    </row>
    <row r="15" spans="1:3" s="442" customFormat="1" ht="12" customHeight="1">
      <c r="A15" s="14" t="s">
        <v>107</v>
      </c>
      <c r="B15" s="444" t="s">
        <v>428</v>
      </c>
      <c r="C15" s="316"/>
    </row>
    <row r="16" spans="1:3" s="442" customFormat="1" ht="12" customHeight="1">
      <c r="A16" s="14" t="s">
        <v>108</v>
      </c>
      <c r="B16" s="444" t="s">
        <v>429</v>
      </c>
      <c r="C16" s="316"/>
    </row>
    <row r="17" spans="1:3" s="442" customFormat="1" ht="12" customHeight="1">
      <c r="A17" s="14" t="s">
        <v>109</v>
      </c>
      <c r="B17" s="444" t="s">
        <v>262</v>
      </c>
      <c r="C17" s="316">
        <v>437665000</v>
      </c>
    </row>
    <row r="18" spans="1:3" s="442" customFormat="1" ht="12" customHeight="1" thickBot="1">
      <c r="A18" s="16" t="s">
        <v>118</v>
      </c>
      <c r="B18" s="311" t="s">
        <v>263</v>
      </c>
      <c r="C18" s="318"/>
    </row>
    <row r="19" spans="1:3" s="442" customFormat="1" ht="12" customHeight="1" thickBot="1">
      <c r="A19" s="20" t="s">
        <v>21</v>
      </c>
      <c r="B19" s="21" t="s">
        <v>264</v>
      </c>
      <c r="C19" s="314">
        <f>+C20+C21+C22+C23+C24</f>
        <v>787393000</v>
      </c>
    </row>
    <row r="20" spans="1:3" s="442" customFormat="1" ht="12" customHeight="1">
      <c r="A20" s="15" t="s">
        <v>88</v>
      </c>
      <c r="B20" s="443" t="s">
        <v>265</v>
      </c>
      <c r="C20" s="317"/>
    </row>
    <row r="21" spans="1:3" s="442" customFormat="1" ht="12" customHeight="1">
      <c r="A21" s="14" t="s">
        <v>89</v>
      </c>
      <c r="B21" s="444" t="s">
        <v>266</v>
      </c>
      <c r="C21" s="316"/>
    </row>
    <row r="22" spans="1:3" s="442" customFormat="1" ht="12" customHeight="1">
      <c r="A22" s="14" t="s">
        <v>90</v>
      </c>
      <c r="B22" s="444" t="s">
        <v>430</v>
      </c>
      <c r="C22" s="316"/>
    </row>
    <row r="23" spans="1:3" s="442" customFormat="1" ht="12" customHeight="1">
      <c r="A23" s="14" t="s">
        <v>91</v>
      </c>
      <c r="B23" s="444" t="s">
        <v>431</v>
      </c>
      <c r="C23" s="316"/>
    </row>
    <row r="24" spans="1:3" s="442" customFormat="1" ht="12" customHeight="1">
      <c r="A24" s="14" t="s">
        <v>172</v>
      </c>
      <c r="B24" s="444" t="s">
        <v>267</v>
      </c>
      <c r="C24" s="316">
        <v>787393000</v>
      </c>
    </row>
    <row r="25" spans="1:3" s="442" customFormat="1" ht="12" customHeight="1" thickBot="1">
      <c r="A25" s="16" t="s">
        <v>173</v>
      </c>
      <c r="B25" s="445" t="s">
        <v>268</v>
      </c>
      <c r="C25" s="318"/>
    </row>
    <row r="26" spans="1:3" s="442" customFormat="1" ht="12" customHeight="1" thickBot="1">
      <c r="A26" s="20" t="s">
        <v>174</v>
      </c>
      <c r="B26" s="21" t="s">
        <v>567</v>
      </c>
      <c r="C26" s="320">
        <f>SUM(C27:C33)</f>
        <v>158900000</v>
      </c>
    </row>
    <row r="27" spans="1:3" s="442" customFormat="1" ht="12" customHeight="1">
      <c r="A27" s="15" t="s">
        <v>270</v>
      </c>
      <c r="B27" s="443" t="s">
        <v>562</v>
      </c>
      <c r="C27" s="317">
        <v>18000000</v>
      </c>
    </row>
    <row r="28" spans="1:3" s="442" customFormat="1" ht="12" customHeight="1">
      <c r="A28" s="14" t="s">
        <v>271</v>
      </c>
      <c r="B28" s="444" t="s">
        <v>563</v>
      </c>
      <c r="C28" s="316">
        <v>2000000</v>
      </c>
    </row>
    <row r="29" spans="1:3" s="442" customFormat="1" ht="12" customHeight="1">
      <c r="A29" s="14" t="s">
        <v>272</v>
      </c>
      <c r="B29" s="444" t="s">
        <v>564</v>
      </c>
      <c r="C29" s="316">
        <v>130000000</v>
      </c>
    </row>
    <row r="30" spans="1:3" s="442" customFormat="1" ht="12" customHeight="1">
      <c r="A30" s="14" t="s">
        <v>273</v>
      </c>
      <c r="B30" s="444" t="s">
        <v>565</v>
      </c>
      <c r="C30" s="316">
        <v>1600000</v>
      </c>
    </row>
    <row r="31" spans="1:3" s="442" customFormat="1" ht="12" customHeight="1">
      <c r="A31" s="14" t="s">
        <v>559</v>
      </c>
      <c r="B31" s="444" t="s">
        <v>274</v>
      </c>
      <c r="C31" s="316">
        <v>6300000</v>
      </c>
    </row>
    <row r="32" spans="1:3" s="442" customFormat="1" ht="12" customHeight="1">
      <c r="A32" s="14" t="s">
        <v>560</v>
      </c>
      <c r="B32" s="444" t="s">
        <v>275</v>
      </c>
      <c r="C32" s="316"/>
    </row>
    <row r="33" spans="1:3" s="442" customFormat="1" ht="12" customHeight="1" thickBot="1">
      <c r="A33" s="16" t="s">
        <v>561</v>
      </c>
      <c r="B33" s="543" t="s">
        <v>276</v>
      </c>
      <c r="C33" s="318">
        <v>1000000</v>
      </c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47700417</v>
      </c>
    </row>
    <row r="35" spans="1:3" s="442" customFormat="1" ht="12" customHeight="1">
      <c r="A35" s="15" t="s">
        <v>92</v>
      </c>
      <c r="B35" s="443" t="s">
        <v>279</v>
      </c>
      <c r="C35" s="317"/>
    </row>
    <row r="36" spans="1:3" s="442" customFormat="1" ht="12" customHeight="1">
      <c r="A36" s="14" t="s">
        <v>93</v>
      </c>
      <c r="B36" s="444" t="s">
        <v>280</v>
      </c>
      <c r="C36" s="316">
        <v>21500000</v>
      </c>
    </row>
    <row r="37" spans="1:3" s="442" customFormat="1" ht="12" customHeight="1">
      <c r="A37" s="14" t="s">
        <v>94</v>
      </c>
      <c r="B37" s="444" t="s">
        <v>281</v>
      </c>
      <c r="C37" s="316"/>
    </row>
    <row r="38" spans="1:3" s="442" customFormat="1" ht="12" customHeight="1">
      <c r="A38" s="14" t="s">
        <v>176</v>
      </c>
      <c r="B38" s="444" t="s">
        <v>282</v>
      </c>
      <c r="C38" s="316">
        <v>5800000</v>
      </c>
    </row>
    <row r="39" spans="1:3" s="442" customFormat="1" ht="12" customHeight="1">
      <c r="A39" s="14" t="s">
        <v>177</v>
      </c>
      <c r="B39" s="444" t="s">
        <v>283</v>
      </c>
      <c r="C39" s="316">
        <v>8150000</v>
      </c>
    </row>
    <row r="40" spans="1:3" s="442" customFormat="1" ht="12" customHeight="1">
      <c r="A40" s="14" t="s">
        <v>178</v>
      </c>
      <c r="B40" s="444" t="s">
        <v>284</v>
      </c>
      <c r="C40" s="316">
        <v>7670000</v>
      </c>
    </row>
    <row r="41" spans="1:3" s="442" customFormat="1" ht="12" customHeight="1">
      <c r="A41" s="14" t="s">
        <v>179</v>
      </c>
      <c r="B41" s="444" t="s">
        <v>285</v>
      </c>
      <c r="C41" s="316">
        <v>4500000</v>
      </c>
    </row>
    <row r="42" spans="1:3" s="442" customFormat="1" ht="12" customHeight="1">
      <c r="A42" s="14" t="s">
        <v>180</v>
      </c>
      <c r="B42" s="444" t="s">
        <v>566</v>
      </c>
      <c r="C42" s="316">
        <v>80</v>
      </c>
    </row>
    <row r="43" spans="1:3" s="442" customFormat="1" ht="12" customHeight="1">
      <c r="A43" s="14" t="s">
        <v>277</v>
      </c>
      <c r="B43" s="444" t="s">
        <v>287</v>
      </c>
      <c r="C43" s="319"/>
    </row>
    <row r="44" spans="1:3" s="442" customFormat="1" ht="12" customHeight="1">
      <c r="A44" s="16" t="s">
        <v>278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288</v>
      </c>
      <c r="C45" s="429">
        <v>80337</v>
      </c>
    </row>
    <row r="46" spans="1:3" s="442" customFormat="1" ht="12" customHeight="1" thickBot="1">
      <c r="A46" s="20" t="s">
        <v>24</v>
      </c>
      <c r="B46" s="21" t="s">
        <v>289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293</v>
      </c>
      <c r="C47" s="487"/>
    </row>
    <row r="48" spans="1:3" s="442" customFormat="1" ht="12" customHeight="1">
      <c r="A48" s="14" t="s">
        <v>96</v>
      </c>
      <c r="B48" s="444" t="s">
        <v>294</v>
      </c>
      <c r="C48" s="319"/>
    </row>
    <row r="49" spans="1:3" s="442" customFormat="1" ht="12" customHeight="1">
      <c r="A49" s="14" t="s">
        <v>290</v>
      </c>
      <c r="B49" s="444" t="s">
        <v>295</v>
      </c>
      <c r="C49" s="319"/>
    </row>
    <row r="50" spans="1:3" s="442" customFormat="1" ht="12" customHeight="1">
      <c r="A50" s="14" t="s">
        <v>291</v>
      </c>
      <c r="B50" s="444" t="s">
        <v>296</v>
      </c>
      <c r="C50" s="319"/>
    </row>
    <row r="51" spans="1:3" s="442" customFormat="1" ht="12" customHeight="1" thickBot="1">
      <c r="A51" s="16" t="s">
        <v>292</v>
      </c>
      <c r="B51" s="311" t="s">
        <v>297</v>
      </c>
      <c r="C51" s="429"/>
    </row>
    <row r="52" spans="1:3" s="442" customFormat="1" ht="12" customHeight="1" thickBot="1">
      <c r="A52" s="20" t="s">
        <v>181</v>
      </c>
      <c r="B52" s="21" t="s">
        <v>298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299</v>
      </c>
      <c r="C53" s="317"/>
    </row>
    <row r="54" spans="1:3" s="442" customFormat="1" ht="12" customHeight="1">
      <c r="A54" s="14" t="s">
        <v>98</v>
      </c>
      <c r="B54" s="444" t="s">
        <v>432</v>
      </c>
      <c r="C54" s="316"/>
    </row>
    <row r="55" spans="1:3" s="442" customFormat="1" ht="12" customHeight="1">
      <c r="A55" s="14" t="s">
        <v>302</v>
      </c>
      <c r="B55" s="444" t="s">
        <v>300</v>
      </c>
      <c r="C55" s="316"/>
    </row>
    <row r="56" spans="1:3" s="442" customFormat="1" ht="12" customHeight="1" thickBot="1">
      <c r="A56" s="16" t="s">
        <v>303</v>
      </c>
      <c r="B56" s="311" t="s">
        <v>301</v>
      </c>
      <c r="C56" s="318"/>
    </row>
    <row r="57" spans="1:3" s="442" customFormat="1" ht="12" customHeight="1" thickBot="1">
      <c r="A57" s="20" t="s">
        <v>26</v>
      </c>
      <c r="B57" s="309" t="s">
        <v>304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306</v>
      </c>
      <c r="C58" s="319"/>
    </row>
    <row r="59" spans="1:3" s="442" customFormat="1" ht="12" customHeight="1">
      <c r="A59" s="14" t="s">
        <v>183</v>
      </c>
      <c r="B59" s="444" t="s">
        <v>433</v>
      </c>
      <c r="C59" s="319"/>
    </row>
    <row r="60" spans="1:3" s="442" customFormat="1" ht="12" customHeight="1">
      <c r="A60" s="14" t="s">
        <v>232</v>
      </c>
      <c r="B60" s="444" t="s">
        <v>307</v>
      </c>
      <c r="C60" s="319"/>
    </row>
    <row r="61" spans="1:3" s="442" customFormat="1" ht="12" customHeight="1" thickBot="1">
      <c r="A61" s="16" t="s">
        <v>305</v>
      </c>
      <c r="B61" s="311" t="s">
        <v>308</v>
      </c>
      <c r="C61" s="319"/>
    </row>
    <row r="62" spans="1:3" s="442" customFormat="1" ht="12" customHeight="1" thickBot="1">
      <c r="A62" s="515" t="s">
        <v>482</v>
      </c>
      <c r="B62" s="21" t="s">
        <v>309</v>
      </c>
      <c r="C62" s="320">
        <f>+C5+C12+C19+C26+C34+C46+C52+C57</f>
        <v>1675487520</v>
      </c>
    </row>
    <row r="63" spans="1:3" s="442" customFormat="1" ht="12" customHeight="1" thickBot="1">
      <c r="A63" s="490" t="s">
        <v>310</v>
      </c>
      <c r="B63" s="309" t="s">
        <v>311</v>
      </c>
      <c r="C63" s="314">
        <f>SUM(C64:C66)</f>
        <v>0</v>
      </c>
    </row>
    <row r="64" spans="1:3" s="442" customFormat="1" ht="12" customHeight="1">
      <c r="A64" s="15" t="s">
        <v>342</v>
      </c>
      <c r="B64" s="443" t="s">
        <v>312</v>
      </c>
      <c r="C64" s="319"/>
    </row>
    <row r="65" spans="1:3" s="442" customFormat="1" ht="12" customHeight="1">
      <c r="A65" s="14" t="s">
        <v>351</v>
      </c>
      <c r="B65" s="444" t="s">
        <v>313</v>
      </c>
      <c r="C65" s="319"/>
    </row>
    <row r="66" spans="1:3" s="442" customFormat="1" ht="12" customHeight="1" thickBot="1">
      <c r="A66" s="16" t="s">
        <v>352</v>
      </c>
      <c r="B66" s="509" t="s">
        <v>467</v>
      </c>
      <c r="C66" s="319"/>
    </row>
    <row r="67" spans="1:3" s="442" customFormat="1" ht="12" customHeight="1" thickBot="1">
      <c r="A67" s="490" t="s">
        <v>315</v>
      </c>
      <c r="B67" s="309" t="s">
        <v>316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317</v>
      </c>
      <c r="C68" s="319"/>
    </row>
    <row r="69" spans="1:3" s="442" customFormat="1" ht="12" customHeight="1">
      <c r="A69" s="14" t="s">
        <v>151</v>
      </c>
      <c r="B69" s="444" t="s">
        <v>318</v>
      </c>
      <c r="C69" s="319"/>
    </row>
    <row r="70" spans="1:3" s="442" customFormat="1" ht="12" customHeight="1">
      <c r="A70" s="14" t="s">
        <v>343</v>
      </c>
      <c r="B70" s="444" t="s">
        <v>319</v>
      </c>
      <c r="C70" s="319"/>
    </row>
    <row r="71" spans="1:3" s="442" customFormat="1" ht="12" customHeight="1" thickBot="1">
      <c r="A71" s="16" t="s">
        <v>344</v>
      </c>
      <c r="B71" s="311" t="s">
        <v>320</v>
      </c>
      <c r="C71" s="319"/>
    </row>
    <row r="72" spans="1:3" s="442" customFormat="1" ht="12" customHeight="1" thickBot="1">
      <c r="A72" s="490" t="s">
        <v>321</v>
      </c>
      <c r="B72" s="309" t="s">
        <v>322</v>
      </c>
      <c r="C72" s="314">
        <f>SUM(C73:C74)</f>
        <v>0</v>
      </c>
    </row>
    <row r="73" spans="1:3" s="442" customFormat="1" ht="12" customHeight="1">
      <c r="A73" s="15" t="s">
        <v>345</v>
      </c>
      <c r="B73" s="443" t="s">
        <v>323</v>
      </c>
      <c r="C73" s="319"/>
    </row>
    <row r="74" spans="1:3" s="442" customFormat="1" ht="12" customHeight="1" thickBot="1">
      <c r="A74" s="16" t="s">
        <v>346</v>
      </c>
      <c r="B74" s="311" t="s">
        <v>324</v>
      </c>
      <c r="C74" s="319"/>
    </row>
    <row r="75" spans="1:3" s="442" customFormat="1" ht="12" customHeight="1" thickBot="1">
      <c r="A75" s="490" t="s">
        <v>325</v>
      </c>
      <c r="B75" s="309" t="s">
        <v>326</v>
      </c>
      <c r="C75" s="314">
        <f>SUM(C76:C78)</f>
        <v>0</v>
      </c>
    </row>
    <row r="76" spans="1:3" s="442" customFormat="1" ht="12" customHeight="1">
      <c r="A76" s="15" t="s">
        <v>347</v>
      </c>
      <c r="B76" s="443" t="s">
        <v>327</v>
      </c>
      <c r="C76" s="319"/>
    </row>
    <row r="77" spans="1:3" s="442" customFormat="1" ht="12" customHeight="1">
      <c r="A77" s="14" t="s">
        <v>348</v>
      </c>
      <c r="B77" s="444" t="s">
        <v>328</v>
      </c>
      <c r="C77" s="319"/>
    </row>
    <row r="78" spans="1:3" s="442" customFormat="1" ht="12" customHeight="1" thickBot="1">
      <c r="A78" s="16" t="s">
        <v>349</v>
      </c>
      <c r="B78" s="311" t="s">
        <v>329</v>
      </c>
      <c r="C78" s="319"/>
    </row>
    <row r="79" spans="1:3" s="442" customFormat="1" ht="12" customHeight="1" thickBot="1">
      <c r="A79" s="490" t="s">
        <v>330</v>
      </c>
      <c r="B79" s="309" t="s">
        <v>350</v>
      </c>
      <c r="C79" s="314">
        <f>SUM(C80:C83)</f>
        <v>0</v>
      </c>
    </row>
    <row r="80" spans="1:3" s="442" customFormat="1" ht="12" customHeight="1">
      <c r="A80" s="447" t="s">
        <v>331</v>
      </c>
      <c r="B80" s="443" t="s">
        <v>332</v>
      </c>
      <c r="C80" s="319"/>
    </row>
    <row r="81" spans="1:3" s="442" customFormat="1" ht="12" customHeight="1">
      <c r="A81" s="448" t="s">
        <v>333</v>
      </c>
      <c r="B81" s="444" t="s">
        <v>334</v>
      </c>
      <c r="C81" s="319"/>
    </row>
    <row r="82" spans="1:3" s="442" customFormat="1" ht="12" customHeight="1">
      <c r="A82" s="448" t="s">
        <v>335</v>
      </c>
      <c r="B82" s="444" t="s">
        <v>336</v>
      </c>
      <c r="C82" s="319"/>
    </row>
    <row r="83" spans="1:3" s="442" customFormat="1" ht="12" customHeight="1" thickBot="1">
      <c r="A83" s="449" t="s">
        <v>337</v>
      </c>
      <c r="B83" s="311" t="s">
        <v>338</v>
      </c>
      <c r="C83" s="319"/>
    </row>
    <row r="84" spans="1:3" s="442" customFormat="1" ht="12" customHeight="1" thickBot="1">
      <c r="A84" s="490" t="s">
        <v>339</v>
      </c>
      <c r="B84" s="309" t="s">
        <v>481</v>
      </c>
      <c r="C84" s="488"/>
    </row>
    <row r="85" spans="1:3" s="442" customFormat="1" ht="13.5" customHeight="1" thickBot="1">
      <c r="A85" s="490" t="s">
        <v>341</v>
      </c>
      <c r="B85" s="309" t="s">
        <v>340</v>
      </c>
      <c r="C85" s="488"/>
    </row>
    <row r="86" spans="1:3" s="442" customFormat="1" ht="15.75" customHeight="1" thickBot="1">
      <c r="A86" s="490" t="s">
        <v>353</v>
      </c>
      <c r="B86" s="450" t="s">
        <v>484</v>
      </c>
      <c r="C86" s="320">
        <f>+C63+C67+C72+C75+C79+C85+C84</f>
        <v>0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1675487520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5" t="s">
        <v>154</v>
      </c>
      <c r="B90" s="59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850538257</v>
      </c>
    </row>
    <row r="94" spans="1:3" ht="12" customHeight="1">
      <c r="A94" s="17" t="s">
        <v>99</v>
      </c>
      <c r="B94" s="10" t="s">
        <v>50</v>
      </c>
      <c r="C94" s="315">
        <v>536143257</v>
      </c>
    </row>
    <row r="95" spans="1:3" ht="12" customHeight="1">
      <c r="A95" s="14" t="s">
        <v>100</v>
      </c>
      <c r="B95" s="8" t="s">
        <v>184</v>
      </c>
      <c r="C95" s="316">
        <v>90649000</v>
      </c>
    </row>
    <row r="96" spans="1:3" ht="12" customHeight="1">
      <c r="A96" s="14" t="s">
        <v>101</v>
      </c>
      <c r="B96" s="8" t="s">
        <v>141</v>
      </c>
      <c r="C96" s="318">
        <v>219746000</v>
      </c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356</v>
      </c>
      <c r="C102" s="318"/>
    </row>
    <row r="103" spans="1:3" ht="12" customHeight="1">
      <c r="A103" s="14" t="s">
        <v>116</v>
      </c>
      <c r="B103" s="150" t="s">
        <v>357</v>
      </c>
      <c r="C103" s="318"/>
    </row>
    <row r="104" spans="1:3" ht="12" customHeight="1">
      <c r="A104" s="14" t="s">
        <v>117</v>
      </c>
      <c r="B104" s="150" t="s">
        <v>358</v>
      </c>
      <c r="C104" s="318"/>
    </row>
    <row r="105" spans="1:3" ht="12" customHeight="1">
      <c r="A105" s="14" t="s">
        <v>119</v>
      </c>
      <c r="B105" s="149" t="s">
        <v>359</v>
      </c>
      <c r="C105" s="318"/>
    </row>
    <row r="106" spans="1:3" ht="12" customHeight="1">
      <c r="A106" s="14" t="s">
        <v>187</v>
      </c>
      <c r="B106" s="149" t="s">
        <v>360</v>
      </c>
      <c r="C106" s="318"/>
    </row>
    <row r="107" spans="1:3" ht="12" customHeight="1">
      <c r="A107" s="14" t="s">
        <v>354</v>
      </c>
      <c r="B107" s="150" t="s">
        <v>361</v>
      </c>
      <c r="C107" s="318"/>
    </row>
    <row r="108" spans="1:3" ht="12" customHeight="1">
      <c r="A108" s="13" t="s">
        <v>355</v>
      </c>
      <c r="B108" s="151" t="s">
        <v>362</v>
      </c>
      <c r="C108" s="318"/>
    </row>
    <row r="109" spans="1:3" ht="12" customHeight="1">
      <c r="A109" s="14" t="s">
        <v>444</v>
      </c>
      <c r="B109" s="151" t="s">
        <v>363</v>
      </c>
      <c r="C109" s="318"/>
    </row>
    <row r="110" spans="1:3" ht="12" customHeight="1">
      <c r="A110" s="16" t="s">
        <v>445</v>
      </c>
      <c r="B110" s="151" t="s">
        <v>364</v>
      </c>
      <c r="C110" s="318"/>
    </row>
    <row r="111" spans="1:3" ht="12" customHeight="1">
      <c r="A111" s="14" t="s">
        <v>449</v>
      </c>
      <c r="B111" s="11" t="s">
        <v>51</v>
      </c>
      <c r="C111" s="316">
        <v>4000000</v>
      </c>
    </row>
    <row r="112" spans="1:3" ht="12" customHeight="1">
      <c r="A112" s="14" t="s">
        <v>450</v>
      </c>
      <c r="B112" s="8" t="s">
        <v>452</v>
      </c>
      <c r="C112" s="316">
        <v>3000000</v>
      </c>
    </row>
    <row r="113" spans="1:3" ht="12" customHeight="1" thickBot="1">
      <c r="A113" s="18" t="s">
        <v>451</v>
      </c>
      <c r="B113" s="513" t="s">
        <v>453</v>
      </c>
      <c r="C113" s="322">
        <v>1000000</v>
      </c>
    </row>
    <row r="114" spans="1:3" ht="12" customHeight="1" thickBot="1">
      <c r="A114" s="510" t="s">
        <v>20</v>
      </c>
      <c r="B114" s="511" t="s">
        <v>365</v>
      </c>
      <c r="C114" s="512">
        <f>+C115+C117+C119</f>
        <v>787634000</v>
      </c>
    </row>
    <row r="115" spans="1:3" ht="12" customHeight="1">
      <c r="A115" s="15" t="s">
        <v>105</v>
      </c>
      <c r="B115" s="8" t="s">
        <v>231</v>
      </c>
      <c r="C115" s="317">
        <v>548205215</v>
      </c>
    </row>
    <row r="116" spans="1:3" ht="12" customHeight="1">
      <c r="A116" s="15" t="s">
        <v>106</v>
      </c>
      <c r="B116" s="12" t="s">
        <v>369</v>
      </c>
      <c r="C116" s="317"/>
    </row>
    <row r="117" spans="1:3" ht="12" customHeight="1">
      <c r="A117" s="15" t="s">
        <v>107</v>
      </c>
      <c r="B117" s="12" t="s">
        <v>188</v>
      </c>
      <c r="C117" s="316">
        <v>238828785</v>
      </c>
    </row>
    <row r="118" spans="1:3" ht="12" customHeight="1">
      <c r="A118" s="15" t="s">
        <v>108</v>
      </c>
      <c r="B118" s="12" t="s">
        <v>370</v>
      </c>
      <c r="C118" s="281"/>
    </row>
    <row r="119" spans="1:3" ht="12" customHeight="1">
      <c r="A119" s="15" t="s">
        <v>109</v>
      </c>
      <c r="B119" s="311" t="s">
        <v>233</v>
      </c>
      <c r="C119" s="281">
        <v>600000</v>
      </c>
    </row>
    <row r="120" spans="1:3" ht="12" customHeight="1">
      <c r="A120" s="15" t="s">
        <v>118</v>
      </c>
      <c r="B120" s="310" t="s">
        <v>434</v>
      </c>
      <c r="C120" s="281"/>
    </row>
    <row r="121" spans="1:3" ht="12" customHeight="1">
      <c r="A121" s="15" t="s">
        <v>120</v>
      </c>
      <c r="B121" s="439" t="s">
        <v>375</v>
      </c>
      <c r="C121" s="281"/>
    </row>
    <row r="122" spans="1:3" ht="15.75">
      <c r="A122" s="15" t="s">
        <v>189</v>
      </c>
      <c r="B122" s="150" t="s">
        <v>358</v>
      </c>
      <c r="C122" s="281"/>
    </row>
    <row r="123" spans="1:3" ht="12" customHeight="1">
      <c r="A123" s="15" t="s">
        <v>190</v>
      </c>
      <c r="B123" s="150" t="s">
        <v>374</v>
      </c>
      <c r="C123" s="281"/>
    </row>
    <row r="124" spans="1:3" ht="12" customHeight="1">
      <c r="A124" s="15" t="s">
        <v>191</v>
      </c>
      <c r="B124" s="150" t="s">
        <v>373</v>
      </c>
      <c r="C124" s="281"/>
    </row>
    <row r="125" spans="1:3" ht="12" customHeight="1">
      <c r="A125" s="15" t="s">
        <v>366</v>
      </c>
      <c r="B125" s="150" t="s">
        <v>361</v>
      </c>
      <c r="C125" s="281"/>
    </row>
    <row r="126" spans="1:3" ht="12" customHeight="1">
      <c r="A126" s="15" t="s">
        <v>367</v>
      </c>
      <c r="B126" s="150" t="s">
        <v>372</v>
      </c>
      <c r="C126" s="281"/>
    </row>
    <row r="127" spans="1:3" ht="16.5" thickBot="1">
      <c r="A127" s="13" t="s">
        <v>368</v>
      </c>
      <c r="B127" s="150" t="s">
        <v>371</v>
      </c>
      <c r="C127" s="283">
        <v>600000</v>
      </c>
    </row>
    <row r="128" spans="1:3" ht="12" customHeight="1" thickBot="1">
      <c r="A128" s="20" t="s">
        <v>21</v>
      </c>
      <c r="B128" s="130" t="s">
        <v>454</v>
      </c>
      <c r="C128" s="314">
        <f>+C93+C114</f>
        <v>1638172257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10137000</v>
      </c>
    </row>
    <row r="130" spans="1:3" ht="12" customHeight="1">
      <c r="A130" s="15" t="s">
        <v>270</v>
      </c>
      <c r="B130" s="12" t="s">
        <v>462</v>
      </c>
      <c r="C130" s="281"/>
    </row>
    <row r="131" spans="1:3" ht="12" customHeight="1">
      <c r="A131" s="15" t="s">
        <v>271</v>
      </c>
      <c r="B131" s="12" t="s">
        <v>463</v>
      </c>
      <c r="C131" s="281"/>
    </row>
    <row r="132" spans="1:3" ht="12" customHeight="1" thickBot="1">
      <c r="A132" s="13" t="s">
        <v>272</v>
      </c>
      <c r="B132" s="12" t="s">
        <v>464</v>
      </c>
      <c r="C132" s="281">
        <v>10137000</v>
      </c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11177743</v>
      </c>
    </row>
    <row r="141" spans="1:3" ht="12" customHeight="1">
      <c r="A141" s="15" t="s">
        <v>95</v>
      </c>
      <c r="B141" s="9" t="s">
        <v>376</v>
      </c>
      <c r="C141" s="281"/>
    </row>
    <row r="142" spans="1:3" ht="12" customHeight="1">
      <c r="A142" s="15" t="s">
        <v>96</v>
      </c>
      <c r="B142" s="9" t="s">
        <v>377</v>
      </c>
      <c r="C142" s="281">
        <v>11177743</v>
      </c>
    </row>
    <row r="143" spans="1:3" ht="12" customHeight="1">
      <c r="A143" s="15" t="s">
        <v>290</v>
      </c>
      <c r="B143" s="9" t="s">
        <v>470</v>
      </c>
      <c r="C143" s="281"/>
    </row>
    <row r="144" spans="1:3" ht="12" customHeight="1" thickBot="1">
      <c r="A144" s="13" t="s">
        <v>291</v>
      </c>
      <c r="B144" s="7" t="s">
        <v>396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302</v>
      </c>
      <c r="B148" s="9" t="s">
        <v>468</v>
      </c>
      <c r="C148" s="281"/>
    </row>
    <row r="149" spans="1:3" ht="12" customHeight="1">
      <c r="A149" s="15" t="s">
        <v>303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21314743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1659487000</v>
      </c>
    </row>
    <row r="155" ht="7.5" customHeight="1"/>
    <row r="156" spans="1:3" ht="15.75">
      <c r="A156" s="596" t="s">
        <v>378</v>
      </c>
      <c r="B156" s="596"/>
      <c r="C156" s="596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37315263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-21314743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2017. ÉVI KÖLTSÉGVETÉS
KÖTELEZŐ FELADATAINAK MÉRLEGE &amp;R&amp;"Times New Roman CE,Félkövér dőlt"&amp;11 1.2. melléklet a ........./2017.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9" sqref="B9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1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61"/>
    </row>
    <row r="2" spans="1:2" ht="22.5" customHeight="1" thickBot="1">
      <c r="A2" s="400"/>
      <c r="B2" s="401" t="s">
        <v>14</v>
      </c>
    </row>
    <row r="3" spans="1:2" s="49" customFormat="1" ht="24" customHeight="1" thickBot="1">
      <c r="A3" s="308" t="s">
        <v>53</v>
      </c>
      <c r="B3" s="399" t="str">
        <f>+CONCATENATE(LEFT(ÖSSZEFÜGGÉSEK!A5,4),". évi támogatás összesen")</f>
        <v>2017. évi támogatás összesen</v>
      </c>
    </row>
    <row r="4" spans="1:2" s="50" customFormat="1" ht="13.5" thickBot="1">
      <c r="A4" s="196" t="s">
        <v>499</v>
      </c>
      <c r="B4" s="197" t="s">
        <v>500</v>
      </c>
    </row>
    <row r="5" spans="1:2" ht="12.75">
      <c r="A5" s="122" t="s">
        <v>586</v>
      </c>
      <c r="B5" s="432">
        <v>87029684</v>
      </c>
    </row>
    <row r="6" spans="1:2" ht="12.75" customHeight="1">
      <c r="A6" s="123" t="s">
        <v>587</v>
      </c>
      <c r="B6" s="432">
        <v>83502900</v>
      </c>
    </row>
    <row r="7" spans="1:2" ht="12.75">
      <c r="A7" s="123" t="s">
        <v>588</v>
      </c>
      <c r="B7" s="432">
        <v>135717479</v>
      </c>
    </row>
    <row r="8" spans="1:2" ht="12.75">
      <c r="A8" s="123" t="s">
        <v>589</v>
      </c>
      <c r="B8" s="432">
        <v>4238520</v>
      </c>
    </row>
    <row r="9" spans="1:2" ht="12.75">
      <c r="A9" s="123"/>
      <c r="B9" s="432"/>
    </row>
    <row r="10" spans="1:2" ht="12.75">
      <c r="A10" s="123"/>
      <c r="B10" s="432"/>
    </row>
    <row r="11" spans="1:2" ht="12.75">
      <c r="A11" s="123"/>
      <c r="B11" s="432"/>
    </row>
    <row r="12" spans="1:2" ht="12.75">
      <c r="A12" s="123"/>
      <c r="B12" s="432"/>
    </row>
    <row r="13" spans="1:3" ht="12.75">
      <c r="A13" s="123"/>
      <c r="B13" s="432"/>
      <c r="C13" s="662" t="s">
        <v>535</v>
      </c>
    </row>
    <row r="14" spans="1:3" ht="12.75">
      <c r="A14" s="123"/>
      <c r="B14" s="432"/>
      <c r="C14" s="662"/>
    </row>
    <row r="15" spans="1:3" ht="12.75">
      <c r="A15" s="123"/>
      <c r="B15" s="432"/>
      <c r="C15" s="662"/>
    </row>
    <row r="16" spans="1:3" ht="12.75">
      <c r="A16" s="123"/>
      <c r="B16" s="432"/>
      <c r="C16" s="662"/>
    </row>
    <row r="17" spans="1:3" ht="12.75">
      <c r="A17" s="123"/>
      <c r="B17" s="432"/>
      <c r="C17" s="662"/>
    </row>
    <row r="18" spans="1:3" ht="12.75">
      <c r="A18" s="123"/>
      <c r="B18" s="432"/>
      <c r="C18" s="662"/>
    </row>
    <row r="19" spans="1:3" ht="12.75">
      <c r="A19" s="123"/>
      <c r="B19" s="432"/>
      <c r="C19" s="662"/>
    </row>
    <row r="20" spans="1:3" ht="12.75">
      <c r="A20" s="123"/>
      <c r="B20" s="432"/>
      <c r="C20" s="662"/>
    </row>
    <row r="21" spans="1:3" ht="12.75">
      <c r="A21" s="123"/>
      <c r="B21" s="432"/>
      <c r="C21" s="662"/>
    </row>
    <row r="22" spans="1:3" ht="12.75">
      <c r="A22" s="123"/>
      <c r="B22" s="432"/>
      <c r="C22" s="662"/>
    </row>
    <row r="23" spans="1:3" ht="12.75">
      <c r="A23" s="123"/>
      <c r="B23" s="432"/>
      <c r="C23" s="662"/>
    </row>
    <row r="24" spans="1:3" ht="13.5" thickBot="1">
      <c r="A24" s="124"/>
      <c r="B24" s="432"/>
      <c r="C24" s="662"/>
    </row>
    <row r="25" spans="1:3" s="52" customFormat="1" ht="19.5" customHeight="1" thickBot="1">
      <c r="A25" s="35" t="s">
        <v>54</v>
      </c>
      <c r="B25" s="51">
        <f>SUM(B5:B24)</f>
        <v>310488583</v>
      </c>
      <c r="C25" s="662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6" t="str">
        <f>+CONCATENATE("K I M U T A T Á S",CHAR(10),"a ",LEFT(ÖSSZEFÜGGÉSEK!A5,4),". évben céljelleggel juttatott támogatásokról")</f>
        <v>K I M U T A T Á S
a 2017. évben céljelleggel juttatott támogatásokról</v>
      </c>
      <c r="B1" s="666"/>
      <c r="C1" s="666"/>
      <c r="D1" s="666"/>
    </row>
    <row r="2" spans="1:4" ht="17.25" customHeight="1">
      <c r="A2" s="398"/>
      <c r="B2" s="398"/>
      <c r="C2" s="398"/>
      <c r="D2" s="398"/>
    </row>
    <row r="3" spans="1:4" ht="13.5" thickBot="1">
      <c r="A3" s="218"/>
      <c r="B3" s="218"/>
      <c r="C3" s="663" t="str">
        <f>'4.sz tájékoztató t.'!O2</f>
        <v>Forintban!</v>
      </c>
      <c r="D3" s="663"/>
    </row>
    <row r="4" spans="1:4" ht="42.75" customHeight="1" thickBot="1">
      <c r="A4" s="402" t="s">
        <v>70</v>
      </c>
      <c r="B4" s="403" t="s">
        <v>126</v>
      </c>
      <c r="C4" s="403" t="s">
        <v>127</v>
      </c>
      <c r="D4" s="404" t="s">
        <v>15</v>
      </c>
    </row>
    <row r="5" spans="1:4" ht="15.75" customHeight="1">
      <c r="A5" s="219" t="s">
        <v>19</v>
      </c>
      <c r="B5" s="29" t="s">
        <v>590</v>
      </c>
      <c r="C5" s="29" t="s">
        <v>591</v>
      </c>
      <c r="D5" s="590">
        <v>3000000</v>
      </c>
    </row>
    <row r="6" spans="1:4" ht="15.75" customHeight="1">
      <c r="A6" s="220" t="s">
        <v>20</v>
      </c>
      <c r="B6" s="30" t="s">
        <v>592</v>
      </c>
      <c r="C6" s="30" t="s">
        <v>591</v>
      </c>
      <c r="D6" s="591">
        <v>600000</v>
      </c>
    </row>
    <row r="7" spans="1:4" ht="15.75" customHeight="1">
      <c r="A7" s="220" t="s">
        <v>21</v>
      </c>
      <c r="B7" s="30" t="s">
        <v>593</v>
      </c>
      <c r="C7" s="30" t="s">
        <v>591</v>
      </c>
      <c r="D7" s="591">
        <v>500000</v>
      </c>
    </row>
    <row r="8" spans="1:4" ht="15.75" customHeight="1">
      <c r="A8" s="220" t="s">
        <v>22</v>
      </c>
      <c r="B8" s="30" t="s">
        <v>594</v>
      </c>
      <c r="C8" s="30"/>
      <c r="D8" s="591">
        <v>1000000</v>
      </c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64" t="s">
        <v>54</v>
      </c>
      <c r="B38" s="665"/>
      <c r="C38" s="222"/>
      <c r="D38" s="592">
        <f>SUM(D5:D37)</f>
        <v>5100000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406" customWidth="1"/>
    <col min="2" max="2" width="66.375" style="406" bestFit="1" customWidth="1"/>
    <col min="3" max="3" width="15.50390625" style="407" customWidth="1"/>
    <col min="4" max="5" width="15.50390625" style="406" customWidth="1"/>
    <col min="6" max="6" width="9.00390625" style="440" customWidth="1"/>
    <col min="7" max="16384" width="9.375" style="440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3" t="s">
        <v>153</v>
      </c>
      <c r="B2" s="593"/>
      <c r="D2" s="147"/>
      <c r="E2" s="324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2018. évi</v>
      </c>
      <c r="D3" s="431" t="str">
        <f>+CONCATENATE(LEFT(ÖSSZEFÜGGÉSEK!A5,4)+2,". évi")</f>
        <v>2019. évi</v>
      </c>
      <c r="E3" s="167" t="str">
        <f>+CONCATENATE(LEFT(ÖSSZEFÜGGÉSEK!A5,4)+3,". évi")</f>
        <v>2020. évi</v>
      </c>
    </row>
    <row r="4" spans="1:5" s="441" customFormat="1" ht="12" customHeight="1" thickBot="1">
      <c r="A4" s="32" t="s">
        <v>499</v>
      </c>
      <c r="B4" s="33" t="s">
        <v>500</v>
      </c>
      <c r="C4" s="33" t="s">
        <v>501</v>
      </c>
      <c r="D4" s="33" t="s">
        <v>503</v>
      </c>
      <c r="E4" s="475" t="s">
        <v>502</v>
      </c>
    </row>
    <row r="5" spans="1:5" s="442" customFormat="1" ht="12" customHeight="1" thickBot="1">
      <c r="A5" s="20" t="s">
        <v>19</v>
      </c>
      <c r="B5" s="21" t="s">
        <v>538</v>
      </c>
      <c r="C5" s="492">
        <v>318011231</v>
      </c>
      <c r="D5" s="492">
        <v>310288934</v>
      </c>
      <c r="E5" s="493">
        <v>276324000</v>
      </c>
    </row>
    <row r="6" spans="1:5" s="442" customFormat="1" ht="12" customHeight="1" thickBot="1">
      <c r="A6" s="20" t="s">
        <v>20</v>
      </c>
      <c r="B6" s="309" t="s">
        <v>380</v>
      </c>
      <c r="C6" s="492">
        <v>423128899</v>
      </c>
      <c r="D6" s="492">
        <v>411034555</v>
      </c>
      <c r="E6" s="493">
        <v>350000000</v>
      </c>
    </row>
    <row r="7" spans="1:5" s="442" customFormat="1" ht="12" customHeight="1" thickBot="1">
      <c r="A7" s="20" t="s">
        <v>21</v>
      </c>
      <c r="B7" s="21" t="s">
        <v>388</v>
      </c>
      <c r="C7" s="492">
        <v>42583668</v>
      </c>
      <c r="D7" s="492">
        <v>5000000</v>
      </c>
      <c r="E7" s="493"/>
    </row>
    <row r="8" spans="1:5" s="442" customFormat="1" ht="12" customHeight="1" thickBot="1">
      <c r="A8" s="20" t="s">
        <v>174</v>
      </c>
      <c r="B8" s="21" t="s">
        <v>269</v>
      </c>
      <c r="C8" s="430">
        <f>SUM(C9:C15)</f>
        <v>158000000</v>
      </c>
      <c r="D8" s="430">
        <f>SUM(D9:D15)</f>
        <v>163000000</v>
      </c>
      <c r="E8" s="474">
        <f>SUM(E9:E15)</f>
        <v>168000000</v>
      </c>
    </row>
    <row r="9" spans="1:5" s="442" customFormat="1" ht="12" customHeight="1">
      <c r="A9" s="15" t="s">
        <v>270</v>
      </c>
      <c r="B9" s="443" t="s">
        <v>562</v>
      </c>
      <c r="C9" s="425">
        <v>18000000</v>
      </c>
      <c r="D9" s="425">
        <v>18000000</v>
      </c>
      <c r="E9" s="282">
        <v>18000000</v>
      </c>
    </row>
    <row r="10" spans="1:5" s="442" customFormat="1" ht="12" customHeight="1">
      <c r="A10" s="14" t="s">
        <v>271</v>
      </c>
      <c r="B10" s="444" t="s">
        <v>563</v>
      </c>
      <c r="C10" s="424">
        <v>2000000</v>
      </c>
      <c r="D10" s="424">
        <v>2000000</v>
      </c>
      <c r="E10" s="281">
        <v>2000000</v>
      </c>
    </row>
    <row r="11" spans="1:5" s="442" customFormat="1" ht="12" customHeight="1">
      <c r="A11" s="14" t="s">
        <v>272</v>
      </c>
      <c r="B11" s="444" t="s">
        <v>564</v>
      </c>
      <c r="C11" s="424">
        <v>130000000</v>
      </c>
      <c r="D11" s="424">
        <v>135000000</v>
      </c>
      <c r="E11" s="281">
        <v>140000000</v>
      </c>
    </row>
    <row r="12" spans="1:5" s="442" customFormat="1" ht="12" customHeight="1">
      <c r="A12" s="14" t="s">
        <v>273</v>
      </c>
      <c r="B12" s="444" t="s">
        <v>565</v>
      </c>
      <c r="C12" s="424">
        <v>1000000</v>
      </c>
      <c r="D12" s="424">
        <v>1000000</v>
      </c>
      <c r="E12" s="281">
        <v>1000000</v>
      </c>
    </row>
    <row r="13" spans="1:5" s="442" customFormat="1" ht="12" customHeight="1">
      <c r="A13" s="14" t="s">
        <v>559</v>
      </c>
      <c r="B13" s="444" t="s">
        <v>274</v>
      </c>
      <c r="C13" s="424">
        <v>6500000</v>
      </c>
      <c r="D13" s="424">
        <v>6500000</v>
      </c>
      <c r="E13" s="281">
        <v>6500000</v>
      </c>
    </row>
    <row r="14" spans="1:5" s="442" customFormat="1" ht="12" customHeight="1">
      <c r="A14" s="14" t="s">
        <v>560</v>
      </c>
      <c r="B14" s="444" t="s">
        <v>275</v>
      </c>
      <c r="C14" s="424"/>
      <c r="D14" s="424"/>
      <c r="E14" s="281"/>
    </row>
    <row r="15" spans="1:5" s="442" customFormat="1" ht="12" customHeight="1" thickBot="1">
      <c r="A15" s="16" t="s">
        <v>561</v>
      </c>
      <c r="B15" s="445" t="s">
        <v>276</v>
      </c>
      <c r="C15" s="426">
        <v>500000</v>
      </c>
      <c r="D15" s="426">
        <v>500000</v>
      </c>
      <c r="E15" s="283">
        <v>500000</v>
      </c>
    </row>
    <row r="16" spans="1:5" s="442" customFormat="1" ht="12" customHeight="1" thickBot="1">
      <c r="A16" s="20" t="s">
        <v>23</v>
      </c>
      <c r="B16" s="21" t="s">
        <v>541</v>
      </c>
      <c r="C16" s="492">
        <v>82000000</v>
      </c>
      <c r="D16" s="492">
        <v>85000000</v>
      </c>
      <c r="E16" s="493">
        <v>88000000</v>
      </c>
    </row>
    <row r="17" spans="1:5" s="442" customFormat="1" ht="12" customHeight="1" thickBot="1">
      <c r="A17" s="20" t="s">
        <v>24</v>
      </c>
      <c r="B17" s="21" t="s">
        <v>10</v>
      </c>
      <c r="C17" s="492"/>
      <c r="D17" s="492"/>
      <c r="E17" s="493"/>
    </row>
    <row r="18" spans="1:5" s="442" customFormat="1" ht="12" customHeight="1" thickBot="1">
      <c r="A18" s="20" t="s">
        <v>181</v>
      </c>
      <c r="B18" s="21" t="s">
        <v>540</v>
      </c>
      <c r="C18" s="492"/>
      <c r="D18" s="492"/>
      <c r="E18" s="493"/>
    </row>
    <row r="19" spans="1:5" s="442" customFormat="1" ht="12" customHeight="1" thickBot="1">
      <c r="A19" s="20" t="s">
        <v>26</v>
      </c>
      <c r="B19" s="309" t="s">
        <v>539</v>
      </c>
      <c r="C19" s="492"/>
      <c r="D19" s="492"/>
      <c r="E19" s="493"/>
    </row>
    <row r="20" spans="1:5" s="442" customFormat="1" ht="12" customHeight="1" thickBot="1">
      <c r="A20" s="20" t="s">
        <v>27</v>
      </c>
      <c r="B20" s="21" t="s">
        <v>309</v>
      </c>
      <c r="C20" s="430">
        <f>+C5+C6+C7+C8+C16+C17+C18+C19</f>
        <v>1023723798</v>
      </c>
      <c r="D20" s="430">
        <f>+D5+D6+D7+D8+D16+D17+D18+D19</f>
        <v>974323489</v>
      </c>
      <c r="E20" s="320">
        <f>+E5+E6+E7+E8+E16+E17+E18+E19</f>
        <v>882324000</v>
      </c>
    </row>
    <row r="21" spans="1:5" s="442" customFormat="1" ht="12" customHeight="1" thickBot="1">
      <c r="A21" s="20" t="s">
        <v>28</v>
      </c>
      <c r="B21" s="21" t="s">
        <v>542</v>
      </c>
      <c r="C21" s="539"/>
      <c r="D21" s="539"/>
      <c r="E21" s="540"/>
    </row>
    <row r="22" spans="1:5" s="442" customFormat="1" ht="12" customHeight="1" thickBot="1">
      <c r="A22" s="20" t="s">
        <v>29</v>
      </c>
      <c r="B22" s="21" t="s">
        <v>543</v>
      </c>
      <c r="C22" s="430">
        <f>+C20+C21</f>
        <v>1023723798</v>
      </c>
      <c r="D22" s="430">
        <f>+D20+D21</f>
        <v>974323489</v>
      </c>
      <c r="E22" s="474">
        <f>+E20+E21</f>
        <v>882324000</v>
      </c>
    </row>
    <row r="23" spans="1:5" s="442" customFormat="1" ht="12" customHeight="1">
      <c r="A23" s="392"/>
      <c r="B23" s="393"/>
      <c r="C23" s="394"/>
      <c r="D23" s="536"/>
      <c r="E23" s="537"/>
    </row>
    <row r="24" spans="1:5" s="442" customFormat="1" ht="12" customHeight="1">
      <c r="A24" s="594" t="s">
        <v>48</v>
      </c>
      <c r="B24" s="594"/>
      <c r="C24" s="594"/>
      <c r="D24" s="594"/>
      <c r="E24" s="594"/>
    </row>
    <row r="25" spans="1:5" s="442" customFormat="1" ht="12" customHeight="1" thickBot="1">
      <c r="A25" s="595" t="s">
        <v>154</v>
      </c>
      <c r="B25" s="595"/>
      <c r="C25" s="407"/>
      <c r="D25" s="147"/>
      <c r="E25" s="324" t="str">
        <f>E2</f>
        <v>Forintban!</v>
      </c>
    </row>
    <row r="26" spans="1:6" s="442" customFormat="1" ht="24" customHeight="1" thickBot="1">
      <c r="A26" s="23" t="s">
        <v>17</v>
      </c>
      <c r="B26" s="24" t="s">
        <v>49</v>
      </c>
      <c r="C26" s="24" t="str">
        <f>+C3</f>
        <v>2018. évi</v>
      </c>
      <c r="D26" s="24" t="str">
        <f>+D3</f>
        <v>2019. évi</v>
      </c>
      <c r="E26" s="167" t="str">
        <f>+E3</f>
        <v>2020. évi</v>
      </c>
      <c r="F26" s="538"/>
    </row>
    <row r="27" spans="1:6" s="442" customFormat="1" ht="12" customHeight="1" thickBot="1">
      <c r="A27" s="435" t="s">
        <v>499</v>
      </c>
      <c r="B27" s="436" t="s">
        <v>500</v>
      </c>
      <c r="C27" s="436" t="s">
        <v>501</v>
      </c>
      <c r="D27" s="436" t="s">
        <v>503</v>
      </c>
      <c r="E27" s="532" t="s">
        <v>502</v>
      </c>
      <c r="F27" s="538"/>
    </row>
    <row r="28" spans="1:6" s="442" customFormat="1" ht="15" customHeight="1" thickBot="1">
      <c r="A28" s="20" t="s">
        <v>19</v>
      </c>
      <c r="B28" s="27" t="s">
        <v>544</v>
      </c>
      <c r="C28" s="492">
        <v>940723798</v>
      </c>
      <c r="D28" s="492">
        <v>964323489</v>
      </c>
      <c r="E28" s="488">
        <v>879324000</v>
      </c>
      <c r="F28" s="538"/>
    </row>
    <row r="29" spans="1:5" ht="12" customHeight="1" thickBot="1">
      <c r="A29" s="510" t="s">
        <v>20</v>
      </c>
      <c r="B29" s="533" t="s">
        <v>549</v>
      </c>
      <c r="C29" s="534">
        <f>+C30+C31+C32</f>
        <v>50000000</v>
      </c>
      <c r="D29" s="534">
        <f>+D30+D31+D32</f>
        <v>10000000</v>
      </c>
      <c r="E29" s="535">
        <f>+E30+E31+E32</f>
        <v>3000000</v>
      </c>
    </row>
    <row r="30" spans="1:5" ht="12" customHeight="1">
      <c r="A30" s="15" t="s">
        <v>105</v>
      </c>
      <c r="B30" s="8" t="s">
        <v>231</v>
      </c>
      <c r="C30" s="425">
        <v>50000000</v>
      </c>
      <c r="D30" s="425">
        <v>5000000</v>
      </c>
      <c r="E30" s="282"/>
    </row>
    <row r="31" spans="1:5" ht="12" customHeight="1">
      <c r="A31" s="15" t="s">
        <v>106</v>
      </c>
      <c r="B31" s="12" t="s">
        <v>188</v>
      </c>
      <c r="C31" s="424"/>
      <c r="D31" s="424">
        <v>5000000</v>
      </c>
      <c r="E31" s="281">
        <v>3000000</v>
      </c>
    </row>
    <row r="32" spans="1:5" ht="12" customHeight="1" thickBot="1">
      <c r="A32" s="15" t="s">
        <v>107</v>
      </c>
      <c r="B32" s="311" t="s">
        <v>233</v>
      </c>
      <c r="C32" s="424"/>
      <c r="D32" s="424"/>
      <c r="E32" s="281"/>
    </row>
    <row r="33" spans="1:5" ht="12" customHeight="1" thickBot="1">
      <c r="A33" s="20" t="s">
        <v>21</v>
      </c>
      <c r="B33" s="130" t="s">
        <v>454</v>
      </c>
      <c r="C33" s="423">
        <f>+C28+C29</f>
        <v>990723798</v>
      </c>
      <c r="D33" s="423">
        <f>+D28+D29</f>
        <v>974323489</v>
      </c>
      <c r="E33" s="280">
        <f>+E28+E29</f>
        <v>882324000</v>
      </c>
    </row>
    <row r="34" spans="1:6" ht="15" customHeight="1" thickBot="1">
      <c r="A34" s="20" t="s">
        <v>22</v>
      </c>
      <c r="B34" s="130" t="s">
        <v>545</v>
      </c>
      <c r="C34" s="541">
        <v>33000000</v>
      </c>
      <c r="D34" s="541"/>
      <c r="E34" s="542"/>
      <c r="F34" s="455"/>
    </row>
    <row r="35" spans="1:5" s="442" customFormat="1" ht="12.75" customHeight="1" thickBot="1">
      <c r="A35" s="312" t="s">
        <v>23</v>
      </c>
      <c r="B35" s="405" t="s">
        <v>546</v>
      </c>
      <c r="C35" s="531">
        <f>+C33+C34</f>
        <v>1023723798</v>
      </c>
      <c r="D35" s="531">
        <f>+D33+D34</f>
        <v>974323489</v>
      </c>
      <c r="E35" s="525">
        <f>+E33+E34</f>
        <v>882324000</v>
      </c>
    </row>
    <row r="36" ht="15.75">
      <c r="C36" s="406"/>
    </row>
    <row r="37" ht="15.75">
      <c r="C37" s="406"/>
    </row>
    <row r="38" ht="15.75">
      <c r="C38" s="406"/>
    </row>
    <row r="39" ht="16.5" customHeight="1">
      <c r="C39" s="406"/>
    </row>
    <row r="40" ht="15.75">
      <c r="C40" s="406"/>
    </row>
    <row r="41" ht="15.75">
      <c r="C41" s="406"/>
    </row>
    <row r="42" spans="6:7" s="406" customFormat="1" ht="15.75">
      <c r="F42" s="440"/>
      <c r="G42" s="440"/>
    </row>
    <row r="43" spans="6:7" s="406" customFormat="1" ht="15.75">
      <c r="F43" s="440"/>
      <c r="G43" s="440"/>
    </row>
    <row r="44" spans="6:7" s="406" customFormat="1" ht="15.75">
      <c r="F44" s="440"/>
      <c r="G44" s="440"/>
    </row>
    <row r="45" spans="6:7" s="406" customFormat="1" ht="15.75">
      <c r="F45" s="440"/>
      <c r="G45" s="440"/>
    </row>
    <row r="46" spans="6:7" s="406" customFormat="1" ht="15.75">
      <c r="F46" s="440"/>
      <c r="G46" s="440"/>
    </row>
    <row r="47" spans="6:7" s="406" customFormat="1" ht="15.75">
      <c r="F47" s="440"/>
      <c r="G47" s="440"/>
    </row>
    <row r="48" spans="6:7" s="406" customFormat="1" ht="15.75">
      <c r="F48" s="440"/>
      <c r="G48" s="440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CE,Félkövér"&amp;12Vaja Város Önkormányzat
2017. ÉVI KÖLTSÉGVETÉSI ÉVET KÖVETŐ 3 ÉV TERVEZETT BEVÉTELEI, KIADÁSAI&amp;R&amp;"Times New Roman CE,Félkövér dőlt"&amp;11 7.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91">
      <selection activeCell="C106" sqref="C106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153</v>
      </c>
      <c r="B2" s="593"/>
      <c r="C2" s="324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254</v>
      </c>
      <c r="C5" s="314">
        <f>+C6+C7+C8+C9+C10+C11</f>
        <v>42484480</v>
      </c>
    </row>
    <row r="6" spans="1:3" s="442" customFormat="1" ht="12" customHeight="1">
      <c r="A6" s="15" t="s">
        <v>99</v>
      </c>
      <c r="B6" s="443" t="s">
        <v>255</v>
      </c>
      <c r="C6" s="317"/>
    </row>
    <row r="7" spans="1:3" s="442" customFormat="1" ht="12" customHeight="1">
      <c r="A7" s="14" t="s">
        <v>100</v>
      </c>
      <c r="B7" s="444" t="s">
        <v>256</v>
      </c>
      <c r="C7" s="316"/>
    </row>
    <row r="8" spans="1:3" s="442" customFormat="1" ht="12" customHeight="1">
      <c r="A8" s="14" t="s">
        <v>101</v>
      </c>
      <c r="B8" s="444" t="s">
        <v>557</v>
      </c>
      <c r="C8" s="316">
        <v>42484480</v>
      </c>
    </row>
    <row r="9" spans="1:3" s="442" customFormat="1" ht="12" customHeight="1">
      <c r="A9" s="14" t="s">
        <v>102</v>
      </c>
      <c r="B9" s="444" t="s">
        <v>258</v>
      </c>
      <c r="C9" s="316"/>
    </row>
    <row r="10" spans="1:3" s="442" customFormat="1" ht="12" customHeight="1">
      <c r="A10" s="14" t="s">
        <v>149</v>
      </c>
      <c r="B10" s="310" t="s">
        <v>438</v>
      </c>
      <c r="C10" s="316"/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259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260</v>
      </c>
      <c r="C13" s="317"/>
    </row>
    <row r="14" spans="1:3" s="442" customFormat="1" ht="12" customHeight="1">
      <c r="A14" s="14" t="s">
        <v>106</v>
      </c>
      <c r="B14" s="444" t="s">
        <v>261</v>
      </c>
      <c r="C14" s="316"/>
    </row>
    <row r="15" spans="1:3" s="442" customFormat="1" ht="12" customHeight="1">
      <c r="A15" s="14" t="s">
        <v>107</v>
      </c>
      <c r="B15" s="444" t="s">
        <v>428</v>
      </c>
      <c r="C15" s="316"/>
    </row>
    <row r="16" spans="1:3" s="442" customFormat="1" ht="12" customHeight="1">
      <c r="A16" s="14" t="s">
        <v>108</v>
      </c>
      <c r="B16" s="444" t="s">
        <v>429</v>
      </c>
      <c r="C16" s="316"/>
    </row>
    <row r="17" spans="1:3" s="442" customFormat="1" ht="12" customHeight="1">
      <c r="A17" s="14" t="s">
        <v>109</v>
      </c>
      <c r="B17" s="444" t="s">
        <v>262</v>
      </c>
      <c r="C17" s="316"/>
    </row>
    <row r="18" spans="1:3" s="442" customFormat="1" ht="12" customHeight="1" thickBot="1">
      <c r="A18" s="16" t="s">
        <v>118</v>
      </c>
      <c r="B18" s="311" t="s">
        <v>263</v>
      </c>
      <c r="C18" s="318"/>
    </row>
    <row r="19" spans="1:3" s="442" customFormat="1" ht="12" customHeight="1" thickBot="1">
      <c r="A19" s="20" t="s">
        <v>21</v>
      </c>
      <c r="B19" s="21" t="s">
        <v>264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265</v>
      </c>
      <c r="C20" s="317"/>
    </row>
    <row r="21" spans="1:3" s="442" customFormat="1" ht="12" customHeight="1">
      <c r="A21" s="14" t="s">
        <v>89</v>
      </c>
      <c r="B21" s="444" t="s">
        <v>266</v>
      </c>
      <c r="C21" s="316"/>
    </row>
    <row r="22" spans="1:3" s="442" customFormat="1" ht="12" customHeight="1">
      <c r="A22" s="14" t="s">
        <v>90</v>
      </c>
      <c r="B22" s="444" t="s">
        <v>430</v>
      </c>
      <c r="C22" s="316"/>
    </row>
    <row r="23" spans="1:3" s="442" customFormat="1" ht="12" customHeight="1">
      <c r="A23" s="14" t="s">
        <v>91</v>
      </c>
      <c r="B23" s="444" t="s">
        <v>431</v>
      </c>
      <c r="C23" s="316"/>
    </row>
    <row r="24" spans="1:3" s="442" customFormat="1" ht="12" customHeight="1">
      <c r="A24" s="14" t="s">
        <v>172</v>
      </c>
      <c r="B24" s="444" t="s">
        <v>267</v>
      </c>
      <c r="C24" s="316"/>
    </row>
    <row r="25" spans="1:3" s="442" customFormat="1" ht="12" customHeight="1" thickBot="1">
      <c r="A25" s="16" t="s">
        <v>173</v>
      </c>
      <c r="B25" s="445" t="s">
        <v>268</v>
      </c>
      <c r="C25" s="318"/>
    </row>
    <row r="26" spans="1:3" s="442" customFormat="1" ht="12" customHeight="1" thickBot="1">
      <c r="A26" s="20" t="s">
        <v>174</v>
      </c>
      <c r="B26" s="21" t="s">
        <v>558</v>
      </c>
      <c r="C26" s="320">
        <f>SUM(C27:C33)</f>
        <v>0</v>
      </c>
    </row>
    <row r="27" spans="1:3" s="442" customFormat="1" ht="12" customHeight="1">
      <c r="A27" s="15" t="s">
        <v>270</v>
      </c>
      <c r="B27" s="443" t="s">
        <v>562</v>
      </c>
      <c r="C27" s="317"/>
    </row>
    <row r="28" spans="1:3" s="442" customFormat="1" ht="12" customHeight="1">
      <c r="A28" s="14" t="s">
        <v>271</v>
      </c>
      <c r="B28" s="444" t="s">
        <v>563</v>
      </c>
      <c r="C28" s="316"/>
    </row>
    <row r="29" spans="1:3" s="442" customFormat="1" ht="12" customHeight="1">
      <c r="A29" s="14" t="s">
        <v>272</v>
      </c>
      <c r="B29" s="444" t="s">
        <v>564</v>
      </c>
      <c r="C29" s="316"/>
    </row>
    <row r="30" spans="1:3" s="442" customFormat="1" ht="12" customHeight="1">
      <c r="A30" s="14" t="s">
        <v>273</v>
      </c>
      <c r="B30" s="444" t="s">
        <v>565</v>
      </c>
      <c r="C30" s="316"/>
    </row>
    <row r="31" spans="1:3" s="442" customFormat="1" ht="12" customHeight="1">
      <c r="A31" s="14" t="s">
        <v>559</v>
      </c>
      <c r="B31" s="444" t="s">
        <v>274</v>
      </c>
      <c r="C31" s="316"/>
    </row>
    <row r="32" spans="1:3" s="442" customFormat="1" ht="12" customHeight="1">
      <c r="A32" s="14" t="s">
        <v>560</v>
      </c>
      <c r="B32" s="444" t="s">
        <v>275</v>
      </c>
      <c r="C32" s="316"/>
    </row>
    <row r="33" spans="1:3" s="442" customFormat="1" ht="12" customHeight="1" thickBot="1">
      <c r="A33" s="16" t="s">
        <v>561</v>
      </c>
      <c r="B33" s="543" t="s">
        <v>276</v>
      </c>
      <c r="C33" s="318"/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33550000</v>
      </c>
    </row>
    <row r="35" spans="1:3" s="442" customFormat="1" ht="12" customHeight="1">
      <c r="A35" s="15" t="s">
        <v>92</v>
      </c>
      <c r="B35" s="443" t="s">
        <v>279</v>
      </c>
      <c r="C35" s="317"/>
    </row>
    <row r="36" spans="1:3" s="442" customFormat="1" ht="12" customHeight="1">
      <c r="A36" s="14" t="s">
        <v>93</v>
      </c>
      <c r="B36" s="444" t="s">
        <v>280</v>
      </c>
      <c r="C36" s="316"/>
    </row>
    <row r="37" spans="1:3" s="442" customFormat="1" ht="12" customHeight="1">
      <c r="A37" s="14" t="s">
        <v>94</v>
      </c>
      <c r="B37" s="444" t="s">
        <v>281</v>
      </c>
      <c r="C37" s="316"/>
    </row>
    <row r="38" spans="1:3" s="442" customFormat="1" ht="12" customHeight="1">
      <c r="A38" s="14" t="s">
        <v>176</v>
      </c>
      <c r="B38" s="444" t="s">
        <v>282</v>
      </c>
      <c r="C38" s="316"/>
    </row>
    <row r="39" spans="1:3" s="442" customFormat="1" ht="12" customHeight="1">
      <c r="A39" s="14" t="s">
        <v>177</v>
      </c>
      <c r="B39" s="444" t="s">
        <v>283</v>
      </c>
      <c r="C39" s="316">
        <v>33550000</v>
      </c>
    </row>
    <row r="40" spans="1:3" s="442" customFormat="1" ht="12" customHeight="1">
      <c r="A40" s="14" t="s">
        <v>178</v>
      </c>
      <c r="B40" s="444" t="s">
        <v>284</v>
      </c>
      <c r="C40" s="316"/>
    </row>
    <row r="41" spans="1:3" s="442" customFormat="1" ht="12" customHeight="1">
      <c r="A41" s="14" t="s">
        <v>179</v>
      </c>
      <c r="B41" s="444" t="s">
        <v>285</v>
      </c>
      <c r="C41" s="316"/>
    </row>
    <row r="42" spans="1:3" s="442" customFormat="1" ht="12" customHeight="1">
      <c r="A42" s="14" t="s">
        <v>180</v>
      </c>
      <c r="B42" s="444" t="s">
        <v>566</v>
      </c>
      <c r="C42" s="316"/>
    </row>
    <row r="43" spans="1:3" s="442" customFormat="1" ht="12" customHeight="1">
      <c r="A43" s="14" t="s">
        <v>277</v>
      </c>
      <c r="B43" s="444" t="s">
        <v>287</v>
      </c>
      <c r="C43" s="319"/>
    </row>
    <row r="44" spans="1:3" s="442" customFormat="1" ht="12" customHeight="1">
      <c r="A44" s="16" t="s">
        <v>278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288</v>
      </c>
      <c r="C45" s="429"/>
    </row>
    <row r="46" spans="1:3" s="442" customFormat="1" ht="12" customHeight="1" thickBot="1">
      <c r="A46" s="20" t="s">
        <v>24</v>
      </c>
      <c r="B46" s="21" t="s">
        <v>289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293</v>
      </c>
      <c r="C47" s="487"/>
    </row>
    <row r="48" spans="1:3" s="442" customFormat="1" ht="12" customHeight="1">
      <c r="A48" s="14" t="s">
        <v>96</v>
      </c>
      <c r="B48" s="444" t="s">
        <v>294</v>
      </c>
      <c r="C48" s="319"/>
    </row>
    <row r="49" spans="1:3" s="442" customFormat="1" ht="12" customHeight="1">
      <c r="A49" s="14" t="s">
        <v>290</v>
      </c>
      <c r="B49" s="444" t="s">
        <v>295</v>
      </c>
      <c r="C49" s="319"/>
    </row>
    <row r="50" spans="1:3" s="442" customFormat="1" ht="12" customHeight="1">
      <c r="A50" s="14" t="s">
        <v>291</v>
      </c>
      <c r="B50" s="444" t="s">
        <v>296</v>
      </c>
      <c r="C50" s="319"/>
    </row>
    <row r="51" spans="1:3" s="442" customFormat="1" ht="12" customHeight="1" thickBot="1">
      <c r="A51" s="16" t="s">
        <v>292</v>
      </c>
      <c r="B51" s="311" t="s">
        <v>297</v>
      </c>
      <c r="C51" s="429"/>
    </row>
    <row r="52" spans="1:3" s="442" customFormat="1" ht="12" customHeight="1" thickBot="1">
      <c r="A52" s="20" t="s">
        <v>181</v>
      </c>
      <c r="B52" s="21" t="s">
        <v>298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299</v>
      </c>
      <c r="C53" s="317"/>
    </row>
    <row r="54" spans="1:3" s="442" customFormat="1" ht="12" customHeight="1">
      <c r="A54" s="14" t="s">
        <v>98</v>
      </c>
      <c r="B54" s="444" t="s">
        <v>432</v>
      </c>
      <c r="C54" s="316"/>
    </row>
    <row r="55" spans="1:3" s="442" customFormat="1" ht="12" customHeight="1">
      <c r="A55" s="14" t="s">
        <v>302</v>
      </c>
      <c r="B55" s="444" t="s">
        <v>300</v>
      </c>
      <c r="C55" s="316"/>
    </row>
    <row r="56" spans="1:3" s="442" customFormat="1" ht="12" customHeight="1" thickBot="1">
      <c r="A56" s="16" t="s">
        <v>303</v>
      </c>
      <c r="B56" s="311" t="s">
        <v>301</v>
      </c>
      <c r="C56" s="318"/>
    </row>
    <row r="57" spans="1:3" s="442" customFormat="1" ht="12" customHeight="1" thickBot="1">
      <c r="A57" s="20" t="s">
        <v>26</v>
      </c>
      <c r="B57" s="309" t="s">
        <v>304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306</v>
      </c>
      <c r="C58" s="319"/>
    </row>
    <row r="59" spans="1:3" s="442" customFormat="1" ht="12" customHeight="1">
      <c r="A59" s="14" t="s">
        <v>183</v>
      </c>
      <c r="B59" s="444" t="s">
        <v>433</v>
      </c>
      <c r="C59" s="319"/>
    </row>
    <row r="60" spans="1:3" s="442" customFormat="1" ht="12" customHeight="1">
      <c r="A60" s="14" t="s">
        <v>232</v>
      </c>
      <c r="B60" s="444" t="s">
        <v>307</v>
      </c>
      <c r="C60" s="319"/>
    </row>
    <row r="61" spans="1:3" s="442" customFormat="1" ht="12" customHeight="1" thickBot="1">
      <c r="A61" s="16" t="s">
        <v>305</v>
      </c>
      <c r="B61" s="311" t="s">
        <v>308</v>
      </c>
      <c r="C61" s="319"/>
    </row>
    <row r="62" spans="1:3" s="442" customFormat="1" ht="12" customHeight="1" thickBot="1">
      <c r="A62" s="515" t="s">
        <v>482</v>
      </c>
      <c r="B62" s="21" t="s">
        <v>309</v>
      </c>
      <c r="C62" s="320">
        <f>+C5+C12+C19+C26+C34+C46+C52+C57</f>
        <v>76034480</v>
      </c>
    </row>
    <row r="63" spans="1:3" s="442" customFormat="1" ht="12" customHeight="1" thickBot="1">
      <c r="A63" s="490" t="s">
        <v>310</v>
      </c>
      <c r="B63" s="309" t="s">
        <v>311</v>
      </c>
      <c r="C63" s="314">
        <f>SUM(C64:C66)</f>
        <v>0</v>
      </c>
    </row>
    <row r="64" spans="1:3" s="442" customFormat="1" ht="12" customHeight="1">
      <c r="A64" s="15" t="s">
        <v>342</v>
      </c>
      <c r="B64" s="443" t="s">
        <v>312</v>
      </c>
      <c r="C64" s="319"/>
    </row>
    <row r="65" spans="1:3" s="442" customFormat="1" ht="12" customHeight="1">
      <c r="A65" s="14" t="s">
        <v>351</v>
      </c>
      <c r="B65" s="444" t="s">
        <v>313</v>
      </c>
      <c r="C65" s="319"/>
    </row>
    <row r="66" spans="1:3" s="442" customFormat="1" ht="12" customHeight="1" thickBot="1">
      <c r="A66" s="16" t="s">
        <v>352</v>
      </c>
      <c r="B66" s="509" t="s">
        <v>467</v>
      </c>
      <c r="C66" s="319"/>
    </row>
    <row r="67" spans="1:3" s="442" customFormat="1" ht="12" customHeight="1" thickBot="1">
      <c r="A67" s="490" t="s">
        <v>315</v>
      </c>
      <c r="B67" s="309" t="s">
        <v>316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317</v>
      </c>
      <c r="C68" s="319"/>
    </row>
    <row r="69" spans="1:3" s="442" customFormat="1" ht="12" customHeight="1">
      <c r="A69" s="14" t="s">
        <v>151</v>
      </c>
      <c r="B69" s="444" t="s">
        <v>318</v>
      </c>
      <c r="C69" s="319"/>
    </row>
    <row r="70" spans="1:3" s="442" customFormat="1" ht="12" customHeight="1">
      <c r="A70" s="14" t="s">
        <v>343</v>
      </c>
      <c r="B70" s="444" t="s">
        <v>319</v>
      </c>
      <c r="C70" s="319"/>
    </row>
    <row r="71" spans="1:3" s="442" customFormat="1" ht="12" customHeight="1" thickBot="1">
      <c r="A71" s="16" t="s">
        <v>344</v>
      </c>
      <c r="B71" s="311" t="s">
        <v>320</v>
      </c>
      <c r="C71" s="319"/>
    </row>
    <row r="72" spans="1:3" s="442" customFormat="1" ht="12" customHeight="1" thickBot="1">
      <c r="A72" s="490" t="s">
        <v>321</v>
      </c>
      <c r="B72" s="309" t="s">
        <v>322</v>
      </c>
      <c r="C72" s="314">
        <f>SUM(C73:C74)</f>
        <v>0</v>
      </c>
    </row>
    <row r="73" spans="1:3" s="442" customFormat="1" ht="12" customHeight="1">
      <c r="A73" s="15" t="s">
        <v>345</v>
      </c>
      <c r="B73" s="443" t="s">
        <v>323</v>
      </c>
      <c r="C73" s="319"/>
    </row>
    <row r="74" spans="1:3" s="442" customFormat="1" ht="12" customHeight="1" thickBot="1">
      <c r="A74" s="16" t="s">
        <v>346</v>
      </c>
      <c r="B74" s="311" t="s">
        <v>324</v>
      </c>
      <c r="C74" s="319"/>
    </row>
    <row r="75" spans="1:3" s="442" customFormat="1" ht="12" customHeight="1" thickBot="1">
      <c r="A75" s="490" t="s">
        <v>325</v>
      </c>
      <c r="B75" s="309" t="s">
        <v>326</v>
      </c>
      <c r="C75" s="314">
        <f>SUM(C76:C78)</f>
        <v>0</v>
      </c>
    </row>
    <row r="76" spans="1:3" s="442" customFormat="1" ht="12" customHeight="1">
      <c r="A76" s="15" t="s">
        <v>347</v>
      </c>
      <c r="B76" s="443" t="s">
        <v>327</v>
      </c>
      <c r="C76" s="319"/>
    </row>
    <row r="77" spans="1:3" s="442" customFormat="1" ht="12" customHeight="1">
      <c r="A77" s="14" t="s">
        <v>348</v>
      </c>
      <c r="B77" s="444" t="s">
        <v>328</v>
      </c>
      <c r="C77" s="319"/>
    </row>
    <row r="78" spans="1:3" s="442" customFormat="1" ht="12" customHeight="1" thickBot="1">
      <c r="A78" s="16" t="s">
        <v>349</v>
      </c>
      <c r="B78" s="311" t="s">
        <v>329</v>
      </c>
      <c r="C78" s="319"/>
    </row>
    <row r="79" spans="1:3" s="442" customFormat="1" ht="12" customHeight="1" thickBot="1">
      <c r="A79" s="490" t="s">
        <v>330</v>
      </c>
      <c r="B79" s="309" t="s">
        <v>350</v>
      </c>
      <c r="C79" s="314">
        <f>SUM(C80:C83)</f>
        <v>0</v>
      </c>
    </row>
    <row r="80" spans="1:3" s="442" customFormat="1" ht="12" customHeight="1">
      <c r="A80" s="447" t="s">
        <v>331</v>
      </c>
      <c r="B80" s="443" t="s">
        <v>332</v>
      </c>
      <c r="C80" s="319"/>
    </row>
    <row r="81" spans="1:3" s="442" customFormat="1" ht="12" customHeight="1">
      <c r="A81" s="448" t="s">
        <v>333</v>
      </c>
      <c r="B81" s="444" t="s">
        <v>334</v>
      </c>
      <c r="C81" s="319"/>
    </row>
    <row r="82" spans="1:3" s="442" customFormat="1" ht="12" customHeight="1">
      <c r="A82" s="448" t="s">
        <v>335</v>
      </c>
      <c r="B82" s="444" t="s">
        <v>336</v>
      </c>
      <c r="C82" s="319"/>
    </row>
    <row r="83" spans="1:3" s="442" customFormat="1" ht="12" customHeight="1" thickBot="1">
      <c r="A83" s="449" t="s">
        <v>337</v>
      </c>
      <c r="B83" s="311" t="s">
        <v>338</v>
      </c>
      <c r="C83" s="319"/>
    </row>
    <row r="84" spans="1:3" s="442" customFormat="1" ht="12" customHeight="1" thickBot="1">
      <c r="A84" s="490" t="s">
        <v>339</v>
      </c>
      <c r="B84" s="309" t="s">
        <v>481</v>
      </c>
      <c r="C84" s="488"/>
    </row>
    <row r="85" spans="1:3" s="442" customFormat="1" ht="13.5" customHeight="1" thickBot="1">
      <c r="A85" s="490" t="s">
        <v>341</v>
      </c>
      <c r="B85" s="309" t="s">
        <v>340</v>
      </c>
      <c r="C85" s="488"/>
    </row>
    <row r="86" spans="1:3" s="442" customFormat="1" ht="15.75" customHeight="1" thickBot="1">
      <c r="A86" s="490" t="s">
        <v>353</v>
      </c>
      <c r="B86" s="450" t="s">
        <v>484</v>
      </c>
      <c r="C86" s="320">
        <f>+C63+C67+C72+C75+C79+C85+C84</f>
        <v>0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76034480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5" t="s">
        <v>154</v>
      </c>
      <c r="B90" s="59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96290000</v>
      </c>
    </row>
    <row r="94" spans="1:3" ht="12" customHeight="1">
      <c r="A94" s="17" t="s">
        <v>99</v>
      </c>
      <c r="B94" s="10" t="s">
        <v>50</v>
      </c>
      <c r="C94" s="315">
        <v>50699000</v>
      </c>
    </row>
    <row r="95" spans="1:3" ht="12" customHeight="1">
      <c r="A95" s="14" t="s">
        <v>100</v>
      </c>
      <c r="B95" s="8" t="s">
        <v>184</v>
      </c>
      <c r="C95" s="316">
        <v>11169000</v>
      </c>
    </row>
    <row r="96" spans="1:3" ht="12" customHeight="1">
      <c r="A96" s="14" t="s">
        <v>101</v>
      </c>
      <c r="B96" s="8" t="s">
        <v>141</v>
      </c>
      <c r="C96" s="318">
        <v>29322000</v>
      </c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>
        <v>5100000</v>
      </c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356</v>
      </c>
      <c r="C102" s="318"/>
    </row>
    <row r="103" spans="1:3" ht="12" customHeight="1">
      <c r="A103" s="14" t="s">
        <v>116</v>
      </c>
      <c r="B103" s="150" t="s">
        <v>357</v>
      </c>
      <c r="C103" s="318"/>
    </row>
    <row r="104" spans="1:3" ht="12" customHeight="1">
      <c r="A104" s="14" t="s">
        <v>117</v>
      </c>
      <c r="B104" s="150" t="s">
        <v>358</v>
      </c>
      <c r="C104" s="318"/>
    </row>
    <row r="105" spans="1:3" ht="12" customHeight="1">
      <c r="A105" s="14" t="s">
        <v>119</v>
      </c>
      <c r="B105" s="149" t="s">
        <v>359</v>
      </c>
      <c r="C105" s="318"/>
    </row>
    <row r="106" spans="1:3" ht="12" customHeight="1">
      <c r="A106" s="14" t="s">
        <v>187</v>
      </c>
      <c r="B106" s="149" t="s">
        <v>360</v>
      </c>
      <c r="C106" s="318"/>
    </row>
    <row r="107" spans="1:3" ht="12" customHeight="1">
      <c r="A107" s="14" t="s">
        <v>354</v>
      </c>
      <c r="B107" s="150" t="s">
        <v>361</v>
      </c>
      <c r="C107" s="318"/>
    </row>
    <row r="108" spans="1:3" ht="12" customHeight="1">
      <c r="A108" s="13" t="s">
        <v>355</v>
      </c>
      <c r="B108" s="151" t="s">
        <v>362</v>
      </c>
      <c r="C108" s="318"/>
    </row>
    <row r="109" spans="1:3" ht="12" customHeight="1">
      <c r="A109" s="14" t="s">
        <v>444</v>
      </c>
      <c r="B109" s="151" t="s">
        <v>363</v>
      </c>
      <c r="C109" s="318"/>
    </row>
    <row r="110" spans="1:3" ht="12" customHeight="1">
      <c r="A110" s="16" t="s">
        <v>445</v>
      </c>
      <c r="B110" s="151" t="s">
        <v>364</v>
      </c>
      <c r="C110" s="318">
        <v>5100000</v>
      </c>
    </row>
    <row r="111" spans="1:3" ht="12" customHeight="1">
      <c r="A111" s="14" t="s">
        <v>449</v>
      </c>
      <c r="B111" s="11" t="s">
        <v>51</v>
      </c>
      <c r="C111" s="316"/>
    </row>
    <row r="112" spans="1:3" ht="12" customHeight="1">
      <c r="A112" s="14" t="s">
        <v>450</v>
      </c>
      <c r="B112" s="8" t="s">
        <v>452</v>
      </c>
      <c r="C112" s="316"/>
    </row>
    <row r="113" spans="1:3" ht="12" customHeight="1" thickBot="1">
      <c r="A113" s="18" t="s">
        <v>451</v>
      </c>
      <c r="B113" s="513" t="s">
        <v>453</v>
      </c>
      <c r="C113" s="322"/>
    </row>
    <row r="114" spans="1:3" ht="12" customHeight="1" thickBot="1">
      <c r="A114" s="510" t="s">
        <v>20</v>
      </c>
      <c r="B114" s="511" t="s">
        <v>365</v>
      </c>
      <c r="C114" s="512">
        <f>+C115+C117+C119</f>
        <v>0</v>
      </c>
    </row>
    <row r="115" spans="1:3" ht="12" customHeight="1">
      <c r="A115" s="15" t="s">
        <v>105</v>
      </c>
      <c r="B115" s="8" t="s">
        <v>231</v>
      </c>
      <c r="C115" s="317"/>
    </row>
    <row r="116" spans="1:3" ht="12" customHeight="1">
      <c r="A116" s="15" t="s">
        <v>106</v>
      </c>
      <c r="B116" s="12" t="s">
        <v>369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370</v>
      </c>
      <c r="C118" s="281"/>
    </row>
    <row r="119" spans="1:3" ht="12" customHeight="1">
      <c r="A119" s="15" t="s">
        <v>109</v>
      </c>
      <c r="B119" s="311" t="s">
        <v>233</v>
      </c>
      <c r="C119" s="281"/>
    </row>
    <row r="120" spans="1:3" ht="12" customHeight="1">
      <c r="A120" s="15" t="s">
        <v>118</v>
      </c>
      <c r="B120" s="310" t="s">
        <v>434</v>
      </c>
      <c r="C120" s="281"/>
    </row>
    <row r="121" spans="1:3" ht="12" customHeight="1">
      <c r="A121" s="15" t="s">
        <v>120</v>
      </c>
      <c r="B121" s="439" t="s">
        <v>375</v>
      </c>
      <c r="C121" s="281"/>
    </row>
    <row r="122" spans="1:3" ht="15.75">
      <c r="A122" s="15" t="s">
        <v>189</v>
      </c>
      <c r="B122" s="150" t="s">
        <v>358</v>
      </c>
      <c r="C122" s="281"/>
    </row>
    <row r="123" spans="1:3" ht="12" customHeight="1">
      <c r="A123" s="15" t="s">
        <v>190</v>
      </c>
      <c r="B123" s="150" t="s">
        <v>374</v>
      </c>
      <c r="C123" s="281"/>
    </row>
    <row r="124" spans="1:3" ht="12" customHeight="1">
      <c r="A124" s="15" t="s">
        <v>191</v>
      </c>
      <c r="B124" s="150" t="s">
        <v>373</v>
      </c>
      <c r="C124" s="281"/>
    </row>
    <row r="125" spans="1:3" ht="12" customHeight="1">
      <c r="A125" s="15" t="s">
        <v>366</v>
      </c>
      <c r="B125" s="150" t="s">
        <v>361</v>
      </c>
      <c r="C125" s="281"/>
    </row>
    <row r="126" spans="1:3" ht="12" customHeight="1">
      <c r="A126" s="15" t="s">
        <v>367</v>
      </c>
      <c r="B126" s="150" t="s">
        <v>372</v>
      </c>
      <c r="C126" s="281"/>
    </row>
    <row r="127" spans="1:3" ht="16.5" thickBot="1">
      <c r="A127" s="13" t="s">
        <v>368</v>
      </c>
      <c r="B127" s="150" t="s">
        <v>371</v>
      </c>
      <c r="C127" s="283"/>
    </row>
    <row r="128" spans="1:3" ht="12" customHeight="1" thickBot="1">
      <c r="A128" s="20" t="s">
        <v>21</v>
      </c>
      <c r="B128" s="130" t="s">
        <v>454</v>
      </c>
      <c r="C128" s="314">
        <f>+C93+C114</f>
        <v>96290000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0</v>
      </c>
    </row>
    <row r="130" spans="1:3" ht="12" customHeight="1">
      <c r="A130" s="15" t="s">
        <v>270</v>
      </c>
      <c r="B130" s="12" t="s">
        <v>462</v>
      </c>
      <c r="C130" s="281"/>
    </row>
    <row r="131" spans="1:3" ht="12" customHeight="1">
      <c r="A131" s="15" t="s">
        <v>271</v>
      </c>
      <c r="B131" s="12" t="s">
        <v>463</v>
      </c>
      <c r="C131" s="281"/>
    </row>
    <row r="132" spans="1:3" ht="12" customHeight="1" thickBot="1">
      <c r="A132" s="13" t="s">
        <v>272</v>
      </c>
      <c r="B132" s="12" t="s">
        <v>464</v>
      </c>
      <c r="C132" s="281"/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0</v>
      </c>
    </row>
    <row r="141" spans="1:3" ht="12" customHeight="1">
      <c r="A141" s="15" t="s">
        <v>95</v>
      </c>
      <c r="B141" s="9" t="s">
        <v>376</v>
      </c>
      <c r="C141" s="281"/>
    </row>
    <row r="142" spans="1:3" ht="12" customHeight="1">
      <c r="A142" s="15" t="s">
        <v>96</v>
      </c>
      <c r="B142" s="9" t="s">
        <v>377</v>
      </c>
      <c r="C142" s="281"/>
    </row>
    <row r="143" spans="1:3" ht="12" customHeight="1">
      <c r="A143" s="15" t="s">
        <v>290</v>
      </c>
      <c r="B143" s="9" t="s">
        <v>470</v>
      </c>
      <c r="C143" s="281"/>
    </row>
    <row r="144" spans="1:3" ht="12" customHeight="1" thickBot="1">
      <c r="A144" s="13" t="s">
        <v>291</v>
      </c>
      <c r="B144" s="7" t="s">
        <v>396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302</v>
      </c>
      <c r="B148" s="9" t="s">
        <v>468</v>
      </c>
      <c r="C148" s="281"/>
    </row>
    <row r="149" spans="1:3" ht="12" customHeight="1">
      <c r="A149" s="15" t="s">
        <v>303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96290000</v>
      </c>
    </row>
    <row r="155" ht="7.5" customHeight="1"/>
    <row r="156" spans="1:3" ht="15.75">
      <c r="A156" s="596" t="s">
        <v>378</v>
      </c>
      <c r="B156" s="596"/>
      <c r="C156" s="596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-20255520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2017.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09">
      <selection activeCell="C102" sqref="C102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153</v>
      </c>
      <c r="B2" s="593"/>
      <c r="C2" s="324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499</v>
      </c>
      <c r="C4" s="437" t="s">
        <v>500</v>
      </c>
    </row>
    <row r="5" spans="1:3" s="442" customFormat="1" ht="12" customHeight="1" thickBot="1">
      <c r="A5" s="20" t="s">
        <v>19</v>
      </c>
      <c r="B5" s="21" t="s">
        <v>254</v>
      </c>
      <c r="C5" s="314">
        <f>+C6+C7+C8+C9+C10+C11</f>
        <v>24175000</v>
      </c>
    </row>
    <row r="6" spans="1:3" s="442" customFormat="1" ht="12" customHeight="1">
      <c r="A6" s="15" t="s">
        <v>99</v>
      </c>
      <c r="B6" s="443" t="s">
        <v>255</v>
      </c>
      <c r="C6" s="317"/>
    </row>
    <row r="7" spans="1:3" s="442" customFormat="1" ht="12" customHeight="1">
      <c r="A7" s="14" t="s">
        <v>100</v>
      </c>
      <c r="B7" s="444" t="s">
        <v>256</v>
      </c>
      <c r="C7" s="316"/>
    </row>
    <row r="8" spans="1:3" s="442" customFormat="1" ht="12" customHeight="1">
      <c r="A8" s="14" t="s">
        <v>101</v>
      </c>
      <c r="B8" s="444" t="s">
        <v>557</v>
      </c>
      <c r="C8" s="316">
        <v>24175000</v>
      </c>
    </row>
    <row r="9" spans="1:3" s="442" customFormat="1" ht="12" customHeight="1">
      <c r="A9" s="14" t="s">
        <v>102</v>
      </c>
      <c r="B9" s="444" t="s">
        <v>258</v>
      </c>
      <c r="C9" s="316"/>
    </row>
    <row r="10" spans="1:3" s="442" customFormat="1" ht="12" customHeight="1">
      <c r="A10" s="14" t="s">
        <v>149</v>
      </c>
      <c r="B10" s="310" t="s">
        <v>438</v>
      </c>
      <c r="C10" s="316"/>
    </row>
    <row r="11" spans="1:3" s="442" customFormat="1" ht="12" customHeight="1" thickBot="1">
      <c r="A11" s="16" t="s">
        <v>103</v>
      </c>
      <c r="B11" s="311" t="s">
        <v>439</v>
      </c>
      <c r="C11" s="316"/>
    </row>
    <row r="12" spans="1:3" s="442" customFormat="1" ht="12" customHeight="1" thickBot="1">
      <c r="A12" s="20" t="s">
        <v>20</v>
      </c>
      <c r="B12" s="309" t="s">
        <v>259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260</v>
      </c>
      <c r="C13" s="317"/>
    </row>
    <row r="14" spans="1:3" s="442" customFormat="1" ht="12" customHeight="1">
      <c r="A14" s="14" t="s">
        <v>106</v>
      </c>
      <c r="B14" s="444" t="s">
        <v>261</v>
      </c>
      <c r="C14" s="316"/>
    </row>
    <row r="15" spans="1:3" s="442" customFormat="1" ht="12" customHeight="1">
      <c r="A15" s="14" t="s">
        <v>107</v>
      </c>
      <c r="B15" s="444" t="s">
        <v>428</v>
      </c>
      <c r="C15" s="316"/>
    </row>
    <row r="16" spans="1:3" s="442" customFormat="1" ht="12" customHeight="1">
      <c r="A16" s="14" t="s">
        <v>108</v>
      </c>
      <c r="B16" s="444" t="s">
        <v>429</v>
      </c>
      <c r="C16" s="316"/>
    </row>
    <row r="17" spans="1:3" s="442" customFormat="1" ht="12" customHeight="1">
      <c r="A17" s="14" t="s">
        <v>109</v>
      </c>
      <c r="B17" s="444" t="s">
        <v>262</v>
      </c>
      <c r="C17" s="316"/>
    </row>
    <row r="18" spans="1:3" s="442" customFormat="1" ht="12" customHeight="1" thickBot="1">
      <c r="A18" s="16" t="s">
        <v>118</v>
      </c>
      <c r="B18" s="311" t="s">
        <v>263</v>
      </c>
      <c r="C18" s="318"/>
    </row>
    <row r="19" spans="1:3" s="442" customFormat="1" ht="12" customHeight="1" thickBot="1">
      <c r="A19" s="20" t="s">
        <v>21</v>
      </c>
      <c r="B19" s="21" t="s">
        <v>264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265</v>
      </c>
      <c r="C20" s="317"/>
    </row>
    <row r="21" spans="1:3" s="442" customFormat="1" ht="12" customHeight="1">
      <c r="A21" s="14" t="s">
        <v>89</v>
      </c>
      <c r="B21" s="444" t="s">
        <v>266</v>
      </c>
      <c r="C21" s="316"/>
    </row>
    <row r="22" spans="1:3" s="442" customFormat="1" ht="12" customHeight="1">
      <c r="A22" s="14" t="s">
        <v>90</v>
      </c>
      <c r="B22" s="444" t="s">
        <v>430</v>
      </c>
      <c r="C22" s="316"/>
    </row>
    <row r="23" spans="1:3" s="442" customFormat="1" ht="12" customHeight="1">
      <c r="A23" s="14" t="s">
        <v>91</v>
      </c>
      <c r="B23" s="444" t="s">
        <v>431</v>
      </c>
      <c r="C23" s="316"/>
    </row>
    <row r="24" spans="1:3" s="442" customFormat="1" ht="12" customHeight="1">
      <c r="A24" s="14" t="s">
        <v>172</v>
      </c>
      <c r="B24" s="444" t="s">
        <v>267</v>
      </c>
      <c r="C24" s="316"/>
    </row>
    <row r="25" spans="1:3" s="442" customFormat="1" ht="12" customHeight="1" thickBot="1">
      <c r="A25" s="16" t="s">
        <v>173</v>
      </c>
      <c r="B25" s="445" t="s">
        <v>268</v>
      </c>
      <c r="C25" s="318"/>
    </row>
    <row r="26" spans="1:3" s="442" customFormat="1" ht="12" customHeight="1" thickBot="1">
      <c r="A26" s="20" t="s">
        <v>174</v>
      </c>
      <c r="B26" s="21" t="s">
        <v>567</v>
      </c>
      <c r="C26" s="320">
        <f>SUM(C27:C33)</f>
        <v>0</v>
      </c>
    </row>
    <row r="27" spans="1:3" s="442" customFormat="1" ht="12" customHeight="1">
      <c r="A27" s="15" t="s">
        <v>270</v>
      </c>
      <c r="B27" s="443" t="s">
        <v>562</v>
      </c>
      <c r="C27" s="317"/>
    </row>
    <row r="28" spans="1:3" s="442" customFormat="1" ht="12" customHeight="1">
      <c r="A28" s="14" t="s">
        <v>271</v>
      </c>
      <c r="B28" s="444" t="s">
        <v>563</v>
      </c>
      <c r="C28" s="316"/>
    </row>
    <row r="29" spans="1:3" s="442" customFormat="1" ht="12" customHeight="1">
      <c r="A29" s="14" t="s">
        <v>272</v>
      </c>
      <c r="B29" s="444" t="s">
        <v>564</v>
      </c>
      <c r="C29" s="316"/>
    </row>
    <row r="30" spans="1:3" s="442" customFormat="1" ht="12" customHeight="1">
      <c r="A30" s="14" t="s">
        <v>273</v>
      </c>
      <c r="B30" s="444" t="s">
        <v>565</v>
      </c>
      <c r="C30" s="316"/>
    </row>
    <row r="31" spans="1:3" s="442" customFormat="1" ht="12" customHeight="1">
      <c r="A31" s="14" t="s">
        <v>559</v>
      </c>
      <c r="B31" s="444" t="s">
        <v>274</v>
      </c>
      <c r="C31" s="316"/>
    </row>
    <row r="32" spans="1:3" s="442" customFormat="1" ht="12" customHeight="1">
      <c r="A32" s="14" t="s">
        <v>560</v>
      </c>
      <c r="B32" s="444" t="s">
        <v>275</v>
      </c>
      <c r="C32" s="316"/>
    </row>
    <row r="33" spans="1:3" s="442" customFormat="1" ht="12" customHeight="1" thickBot="1">
      <c r="A33" s="16" t="s">
        <v>561</v>
      </c>
      <c r="B33" s="543" t="s">
        <v>276</v>
      </c>
      <c r="C33" s="318"/>
    </row>
    <row r="34" spans="1:3" s="442" customFormat="1" ht="12" customHeight="1" thickBot="1">
      <c r="A34" s="20" t="s">
        <v>23</v>
      </c>
      <c r="B34" s="21" t="s">
        <v>440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279</v>
      </c>
      <c r="C35" s="317"/>
    </row>
    <row r="36" spans="1:3" s="442" customFormat="1" ht="12" customHeight="1">
      <c r="A36" s="14" t="s">
        <v>93</v>
      </c>
      <c r="B36" s="444" t="s">
        <v>280</v>
      </c>
      <c r="C36" s="316"/>
    </row>
    <row r="37" spans="1:3" s="442" customFormat="1" ht="12" customHeight="1">
      <c r="A37" s="14" t="s">
        <v>94</v>
      </c>
      <c r="B37" s="444" t="s">
        <v>281</v>
      </c>
      <c r="C37" s="316"/>
    </row>
    <row r="38" spans="1:3" s="442" customFormat="1" ht="12" customHeight="1">
      <c r="A38" s="14" t="s">
        <v>176</v>
      </c>
      <c r="B38" s="444" t="s">
        <v>282</v>
      </c>
      <c r="C38" s="316"/>
    </row>
    <row r="39" spans="1:3" s="442" customFormat="1" ht="12" customHeight="1">
      <c r="A39" s="14" t="s">
        <v>177</v>
      </c>
      <c r="B39" s="444" t="s">
        <v>283</v>
      </c>
      <c r="C39" s="316"/>
    </row>
    <row r="40" spans="1:3" s="442" customFormat="1" ht="12" customHeight="1">
      <c r="A40" s="14" t="s">
        <v>178</v>
      </c>
      <c r="B40" s="444" t="s">
        <v>284</v>
      </c>
      <c r="C40" s="316"/>
    </row>
    <row r="41" spans="1:3" s="442" customFormat="1" ht="12" customHeight="1">
      <c r="A41" s="14" t="s">
        <v>179</v>
      </c>
      <c r="B41" s="444" t="s">
        <v>285</v>
      </c>
      <c r="C41" s="316"/>
    </row>
    <row r="42" spans="1:3" s="442" customFormat="1" ht="12" customHeight="1">
      <c r="A42" s="14" t="s">
        <v>180</v>
      </c>
      <c r="B42" s="444" t="s">
        <v>566</v>
      </c>
      <c r="C42" s="316"/>
    </row>
    <row r="43" spans="1:3" s="442" customFormat="1" ht="12" customHeight="1">
      <c r="A43" s="14" t="s">
        <v>277</v>
      </c>
      <c r="B43" s="444" t="s">
        <v>287</v>
      </c>
      <c r="C43" s="319"/>
    </row>
    <row r="44" spans="1:3" s="442" customFormat="1" ht="12" customHeight="1">
      <c r="A44" s="16" t="s">
        <v>278</v>
      </c>
      <c r="B44" s="445" t="s">
        <v>442</v>
      </c>
      <c r="C44" s="429"/>
    </row>
    <row r="45" spans="1:3" s="442" customFormat="1" ht="12" customHeight="1" thickBot="1">
      <c r="A45" s="16" t="s">
        <v>441</v>
      </c>
      <c r="B45" s="311" t="s">
        <v>288</v>
      </c>
      <c r="C45" s="429"/>
    </row>
    <row r="46" spans="1:3" s="442" customFormat="1" ht="12" customHeight="1" thickBot="1">
      <c r="A46" s="20" t="s">
        <v>24</v>
      </c>
      <c r="B46" s="21" t="s">
        <v>289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293</v>
      </c>
      <c r="C47" s="487"/>
    </row>
    <row r="48" spans="1:3" s="442" customFormat="1" ht="12" customHeight="1">
      <c r="A48" s="14" t="s">
        <v>96</v>
      </c>
      <c r="B48" s="444" t="s">
        <v>294</v>
      </c>
      <c r="C48" s="319"/>
    </row>
    <row r="49" spans="1:3" s="442" customFormat="1" ht="12" customHeight="1">
      <c r="A49" s="14" t="s">
        <v>290</v>
      </c>
      <c r="B49" s="444" t="s">
        <v>295</v>
      </c>
      <c r="C49" s="319"/>
    </row>
    <row r="50" spans="1:3" s="442" customFormat="1" ht="12" customHeight="1">
      <c r="A50" s="14" t="s">
        <v>291</v>
      </c>
      <c r="B50" s="444" t="s">
        <v>296</v>
      </c>
      <c r="C50" s="319"/>
    </row>
    <row r="51" spans="1:3" s="442" customFormat="1" ht="12" customHeight="1" thickBot="1">
      <c r="A51" s="16" t="s">
        <v>292</v>
      </c>
      <c r="B51" s="311" t="s">
        <v>297</v>
      </c>
      <c r="C51" s="429"/>
    </row>
    <row r="52" spans="1:3" s="442" customFormat="1" ht="12" customHeight="1" thickBot="1">
      <c r="A52" s="20" t="s">
        <v>181</v>
      </c>
      <c r="B52" s="21" t="s">
        <v>298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299</v>
      </c>
      <c r="C53" s="317"/>
    </row>
    <row r="54" spans="1:3" s="442" customFormat="1" ht="12" customHeight="1">
      <c r="A54" s="14" t="s">
        <v>98</v>
      </c>
      <c r="B54" s="444" t="s">
        <v>432</v>
      </c>
      <c r="C54" s="316"/>
    </row>
    <row r="55" spans="1:3" s="442" customFormat="1" ht="12" customHeight="1">
      <c r="A55" s="14" t="s">
        <v>302</v>
      </c>
      <c r="B55" s="444" t="s">
        <v>300</v>
      </c>
      <c r="C55" s="316"/>
    </row>
    <row r="56" spans="1:3" s="442" customFormat="1" ht="12" customHeight="1" thickBot="1">
      <c r="A56" s="16" t="s">
        <v>303</v>
      </c>
      <c r="B56" s="311" t="s">
        <v>301</v>
      </c>
      <c r="C56" s="318"/>
    </row>
    <row r="57" spans="1:3" s="442" customFormat="1" ht="12" customHeight="1" thickBot="1">
      <c r="A57" s="20" t="s">
        <v>26</v>
      </c>
      <c r="B57" s="309" t="s">
        <v>304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306</v>
      </c>
      <c r="C58" s="319"/>
    </row>
    <row r="59" spans="1:3" s="442" customFormat="1" ht="12" customHeight="1">
      <c r="A59" s="14" t="s">
        <v>183</v>
      </c>
      <c r="B59" s="444" t="s">
        <v>433</v>
      </c>
      <c r="C59" s="319"/>
    </row>
    <row r="60" spans="1:3" s="442" customFormat="1" ht="12" customHeight="1">
      <c r="A60" s="14" t="s">
        <v>232</v>
      </c>
      <c r="B60" s="444" t="s">
        <v>307</v>
      </c>
      <c r="C60" s="319"/>
    </row>
    <row r="61" spans="1:3" s="442" customFormat="1" ht="12" customHeight="1" thickBot="1">
      <c r="A61" s="16" t="s">
        <v>305</v>
      </c>
      <c r="B61" s="311" t="s">
        <v>308</v>
      </c>
      <c r="C61" s="319"/>
    </row>
    <row r="62" spans="1:3" s="442" customFormat="1" ht="12" customHeight="1" thickBot="1">
      <c r="A62" s="515" t="s">
        <v>482</v>
      </c>
      <c r="B62" s="21" t="s">
        <v>309</v>
      </c>
      <c r="C62" s="320">
        <f>+C5+C12+C19+C26+C34+C46+C52+C57</f>
        <v>24175000</v>
      </c>
    </row>
    <row r="63" spans="1:3" s="442" customFormat="1" ht="12" customHeight="1" thickBot="1">
      <c r="A63" s="490" t="s">
        <v>310</v>
      </c>
      <c r="B63" s="309" t="s">
        <v>311</v>
      </c>
      <c r="C63" s="314">
        <f>SUM(C64:C66)</f>
        <v>0</v>
      </c>
    </row>
    <row r="64" spans="1:3" s="442" customFormat="1" ht="12" customHeight="1">
      <c r="A64" s="15" t="s">
        <v>342</v>
      </c>
      <c r="B64" s="443" t="s">
        <v>312</v>
      </c>
      <c r="C64" s="319"/>
    </row>
    <row r="65" spans="1:3" s="442" customFormat="1" ht="12" customHeight="1">
      <c r="A65" s="14" t="s">
        <v>351</v>
      </c>
      <c r="B65" s="444" t="s">
        <v>313</v>
      </c>
      <c r="C65" s="319"/>
    </row>
    <row r="66" spans="1:3" s="442" customFormat="1" ht="12" customHeight="1" thickBot="1">
      <c r="A66" s="16" t="s">
        <v>352</v>
      </c>
      <c r="B66" s="509" t="s">
        <v>467</v>
      </c>
      <c r="C66" s="319"/>
    </row>
    <row r="67" spans="1:3" s="442" customFormat="1" ht="12" customHeight="1" thickBot="1">
      <c r="A67" s="490" t="s">
        <v>315</v>
      </c>
      <c r="B67" s="309" t="s">
        <v>316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317</v>
      </c>
      <c r="C68" s="319"/>
    </row>
    <row r="69" spans="1:3" s="442" customFormat="1" ht="12" customHeight="1">
      <c r="A69" s="14" t="s">
        <v>151</v>
      </c>
      <c r="B69" s="444" t="s">
        <v>318</v>
      </c>
      <c r="C69" s="319"/>
    </row>
    <row r="70" spans="1:3" s="442" customFormat="1" ht="12" customHeight="1">
      <c r="A70" s="14" t="s">
        <v>343</v>
      </c>
      <c r="B70" s="444" t="s">
        <v>319</v>
      </c>
      <c r="C70" s="319"/>
    </row>
    <row r="71" spans="1:3" s="442" customFormat="1" ht="12" customHeight="1" thickBot="1">
      <c r="A71" s="16" t="s">
        <v>344</v>
      </c>
      <c r="B71" s="311" t="s">
        <v>320</v>
      </c>
      <c r="C71" s="319"/>
    </row>
    <row r="72" spans="1:3" s="442" customFormat="1" ht="12" customHeight="1" thickBot="1">
      <c r="A72" s="490" t="s">
        <v>321</v>
      </c>
      <c r="B72" s="309" t="s">
        <v>322</v>
      </c>
      <c r="C72" s="314">
        <f>SUM(C73:C74)</f>
        <v>0</v>
      </c>
    </row>
    <row r="73" spans="1:3" s="442" customFormat="1" ht="12" customHeight="1">
      <c r="A73" s="15" t="s">
        <v>345</v>
      </c>
      <c r="B73" s="443" t="s">
        <v>323</v>
      </c>
      <c r="C73" s="319"/>
    </row>
    <row r="74" spans="1:3" s="442" customFormat="1" ht="12" customHeight="1" thickBot="1">
      <c r="A74" s="16" t="s">
        <v>346</v>
      </c>
      <c r="B74" s="311" t="s">
        <v>324</v>
      </c>
      <c r="C74" s="319"/>
    </row>
    <row r="75" spans="1:3" s="442" customFormat="1" ht="12" customHeight="1" thickBot="1">
      <c r="A75" s="490" t="s">
        <v>325</v>
      </c>
      <c r="B75" s="309" t="s">
        <v>326</v>
      </c>
      <c r="C75" s="314">
        <f>SUM(C76:C78)</f>
        <v>0</v>
      </c>
    </row>
    <row r="76" spans="1:3" s="442" customFormat="1" ht="12" customHeight="1">
      <c r="A76" s="15" t="s">
        <v>347</v>
      </c>
      <c r="B76" s="443" t="s">
        <v>327</v>
      </c>
      <c r="C76" s="319"/>
    </row>
    <row r="77" spans="1:3" s="442" customFormat="1" ht="12" customHeight="1">
      <c r="A77" s="14" t="s">
        <v>348</v>
      </c>
      <c r="B77" s="444" t="s">
        <v>328</v>
      </c>
      <c r="C77" s="319"/>
    </row>
    <row r="78" spans="1:3" s="442" customFormat="1" ht="12" customHeight="1" thickBot="1">
      <c r="A78" s="16" t="s">
        <v>349</v>
      </c>
      <c r="B78" s="311" t="s">
        <v>329</v>
      </c>
      <c r="C78" s="319"/>
    </row>
    <row r="79" spans="1:3" s="442" customFormat="1" ht="12" customHeight="1" thickBot="1">
      <c r="A79" s="490" t="s">
        <v>330</v>
      </c>
      <c r="B79" s="309" t="s">
        <v>350</v>
      </c>
      <c r="C79" s="314">
        <f>SUM(C80:C83)</f>
        <v>0</v>
      </c>
    </row>
    <row r="80" spans="1:3" s="442" customFormat="1" ht="12" customHeight="1">
      <c r="A80" s="447" t="s">
        <v>331</v>
      </c>
      <c r="B80" s="443" t="s">
        <v>332</v>
      </c>
      <c r="C80" s="319"/>
    </row>
    <row r="81" spans="1:3" s="442" customFormat="1" ht="12" customHeight="1">
      <c r="A81" s="448" t="s">
        <v>333</v>
      </c>
      <c r="B81" s="444" t="s">
        <v>334</v>
      </c>
      <c r="C81" s="319"/>
    </row>
    <row r="82" spans="1:3" s="442" customFormat="1" ht="12" customHeight="1">
      <c r="A82" s="448" t="s">
        <v>335</v>
      </c>
      <c r="B82" s="444" t="s">
        <v>336</v>
      </c>
      <c r="C82" s="319"/>
    </row>
    <row r="83" spans="1:3" s="442" customFormat="1" ht="12" customHeight="1" thickBot="1">
      <c r="A83" s="449" t="s">
        <v>337</v>
      </c>
      <c r="B83" s="311" t="s">
        <v>338</v>
      </c>
      <c r="C83" s="319"/>
    </row>
    <row r="84" spans="1:3" s="442" customFormat="1" ht="12" customHeight="1" thickBot="1">
      <c r="A84" s="490" t="s">
        <v>339</v>
      </c>
      <c r="B84" s="309" t="s">
        <v>481</v>
      </c>
      <c r="C84" s="488"/>
    </row>
    <row r="85" spans="1:3" s="442" customFormat="1" ht="13.5" customHeight="1" thickBot="1">
      <c r="A85" s="490" t="s">
        <v>341</v>
      </c>
      <c r="B85" s="309" t="s">
        <v>340</v>
      </c>
      <c r="C85" s="488"/>
    </row>
    <row r="86" spans="1:3" s="442" customFormat="1" ht="15.75" customHeight="1" thickBot="1">
      <c r="A86" s="490" t="s">
        <v>353</v>
      </c>
      <c r="B86" s="450" t="s">
        <v>484</v>
      </c>
      <c r="C86" s="320">
        <f>+C63+C67+C72+C75+C79+C85+C84</f>
        <v>0</v>
      </c>
    </row>
    <row r="87" spans="1:3" s="442" customFormat="1" ht="16.5" customHeight="1" thickBot="1">
      <c r="A87" s="491" t="s">
        <v>483</v>
      </c>
      <c r="B87" s="451" t="s">
        <v>485</v>
      </c>
      <c r="C87" s="320">
        <f>+C62+C86</f>
        <v>24175000</v>
      </c>
    </row>
    <row r="88" spans="1:3" s="442" customFormat="1" ht="83.25" customHeight="1">
      <c r="A88" s="5"/>
      <c r="B88" s="6"/>
      <c r="C88" s="321"/>
    </row>
    <row r="89" spans="1:3" ht="16.5" customHeight="1">
      <c r="A89" s="594" t="s">
        <v>48</v>
      </c>
      <c r="B89" s="594"/>
      <c r="C89" s="594"/>
    </row>
    <row r="90" spans="1:3" s="452" customFormat="1" ht="16.5" customHeight="1" thickBot="1">
      <c r="A90" s="595" t="s">
        <v>154</v>
      </c>
      <c r="B90" s="595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499</v>
      </c>
      <c r="C92" s="34" t="s">
        <v>500</v>
      </c>
    </row>
    <row r="93" spans="1:3" ht="12" customHeight="1" thickBot="1">
      <c r="A93" s="22" t="s">
        <v>19</v>
      </c>
      <c r="B93" s="28" t="s">
        <v>443</v>
      </c>
      <c r="C93" s="313">
        <f>C94+C95+C96+C97+C98+C111</f>
        <v>19920000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>
        <v>19920000</v>
      </c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448</v>
      </c>
      <c r="C99" s="318"/>
    </row>
    <row r="100" spans="1:3" ht="12" customHeight="1">
      <c r="A100" s="14" t="s">
        <v>104</v>
      </c>
      <c r="B100" s="151" t="s">
        <v>447</v>
      </c>
      <c r="C100" s="318"/>
    </row>
    <row r="101" spans="1:3" ht="12" customHeight="1">
      <c r="A101" s="14" t="s">
        <v>114</v>
      </c>
      <c r="B101" s="151" t="s">
        <v>446</v>
      </c>
      <c r="C101" s="318"/>
    </row>
    <row r="102" spans="1:3" ht="12" customHeight="1">
      <c r="A102" s="14" t="s">
        <v>115</v>
      </c>
      <c r="B102" s="149" t="s">
        <v>356</v>
      </c>
      <c r="C102" s="318"/>
    </row>
    <row r="103" spans="1:3" ht="12" customHeight="1">
      <c r="A103" s="14" t="s">
        <v>116</v>
      </c>
      <c r="B103" s="150" t="s">
        <v>357</v>
      </c>
      <c r="C103" s="318"/>
    </row>
    <row r="104" spans="1:3" ht="12" customHeight="1">
      <c r="A104" s="14" t="s">
        <v>117</v>
      </c>
      <c r="B104" s="150" t="s">
        <v>358</v>
      </c>
      <c r="C104" s="318"/>
    </row>
    <row r="105" spans="1:3" ht="12" customHeight="1">
      <c r="A105" s="14" t="s">
        <v>119</v>
      </c>
      <c r="B105" s="149" t="s">
        <v>359</v>
      </c>
      <c r="C105" s="318"/>
    </row>
    <row r="106" spans="1:3" ht="12" customHeight="1">
      <c r="A106" s="14" t="s">
        <v>187</v>
      </c>
      <c r="B106" s="149" t="s">
        <v>360</v>
      </c>
      <c r="C106" s="318"/>
    </row>
    <row r="107" spans="1:3" ht="12" customHeight="1">
      <c r="A107" s="14" t="s">
        <v>354</v>
      </c>
      <c r="B107" s="150" t="s">
        <v>361</v>
      </c>
      <c r="C107" s="318"/>
    </row>
    <row r="108" spans="1:3" ht="12" customHeight="1">
      <c r="A108" s="13" t="s">
        <v>355</v>
      </c>
      <c r="B108" s="151" t="s">
        <v>362</v>
      </c>
      <c r="C108" s="318"/>
    </row>
    <row r="109" spans="1:3" ht="12" customHeight="1">
      <c r="A109" s="14" t="s">
        <v>444</v>
      </c>
      <c r="B109" s="151" t="s">
        <v>363</v>
      </c>
      <c r="C109" s="318"/>
    </row>
    <row r="110" spans="1:3" ht="12" customHeight="1">
      <c r="A110" s="16" t="s">
        <v>445</v>
      </c>
      <c r="B110" s="151" t="s">
        <v>364</v>
      </c>
      <c r="C110" s="318"/>
    </row>
    <row r="111" spans="1:3" ht="12" customHeight="1">
      <c r="A111" s="14" t="s">
        <v>449</v>
      </c>
      <c r="B111" s="11" t="s">
        <v>51</v>
      </c>
      <c r="C111" s="316"/>
    </row>
    <row r="112" spans="1:3" ht="12" customHeight="1">
      <c r="A112" s="14" t="s">
        <v>450</v>
      </c>
      <c r="B112" s="8" t="s">
        <v>452</v>
      </c>
      <c r="C112" s="316"/>
    </row>
    <row r="113" spans="1:3" ht="12" customHeight="1" thickBot="1">
      <c r="A113" s="18" t="s">
        <v>451</v>
      </c>
      <c r="B113" s="513" t="s">
        <v>453</v>
      </c>
      <c r="C113" s="322"/>
    </row>
    <row r="114" spans="1:3" ht="12" customHeight="1" thickBot="1">
      <c r="A114" s="510" t="s">
        <v>20</v>
      </c>
      <c r="B114" s="511" t="s">
        <v>365</v>
      </c>
      <c r="C114" s="512">
        <f>+C115+C117+C119</f>
        <v>0</v>
      </c>
    </row>
    <row r="115" spans="1:3" ht="12" customHeight="1">
      <c r="A115" s="15" t="s">
        <v>105</v>
      </c>
      <c r="B115" s="8" t="s">
        <v>231</v>
      </c>
      <c r="C115" s="317"/>
    </row>
    <row r="116" spans="1:3" ht="12" customHeight="1">
      <c r="A116" s="15" t="s">
        <v>106</v>
      </c>
      <c r="B116" s="12" t="s">
        <v>369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370</v>
      </c>
      <c r="C118" s="281"/>
    </row>
    <row r="119" spans="1:3" ht="12" customHeight="1">
      <c r="A119" s="15" t="s">
        <v>109</v>
      </c>
      <c r="B119" s="311" t="s">
        <v>233</v>
      </c>
      <c r="C119" s="281"/>
    </row>
    <row r="120" spans="1:3" ht="12" customHeight="1">
      <c r="A120" s="15" t="s">
        <v>118</v>
      </c>
      <c r="B120" s="310" t="s">
        <v>434</v>
      </c>
      <c r="C120" s="281"/>
    </row>
    <row r="121" spans="1:3" ht="12" customHeight="1">
      <c r="A121" s="15" t="s">
        <v>120</v>
      </c>
      <c r="B121" s="439" t="s">
        <v>375</v>
      </c>
      <c r="C121" s="281"/>
    </row>
    <row r="122" spans="1:3" ht="15.75">
      <c r="A122" s="15" t="s">
        <v>189</v>
      </c>
      <c r="B122" s="150" t="s">
        <v>358</v>
      </c>
      <c r="C122" s="281"/>
    </row>
    <row r="123" spans="1:3" ht="12" customHeight="1">
      <c r="A123" s="15" t="s">
        <v>190</v>
      </c>
      <c r="B123" s="150" t="s">
        <v>374</v>
      </c>
      <c r="C123" s="281"/>
    </row>
    <row r="124" spans="1:3" ht="12" customHeight="1">
      <c r="A124" s="15" t="s">
        <v>191</v>
      </c>
      <c r="B124" s="150" t="s">
        <v>373</v>
      </c>
      <c r="C124" s="281"/>
    </row>
    <row r="125" spans="1:3" ht="12" customHeight="1">
      <c r="A125" s="15" t="s">
        <v>366</v>
      </c>
      <c r="B125" s="150" t="s">
        <v>361</v>
      </c>
      <c r="C125" s="281"/>
    </row>
    <row r="126" spans="1:3" ht="12" customHeight="1">
      <c r="A126" s="15" t="s">
        <v>367</v>
      </c>
      <c r="B126" s="150" t="s">
        <v>372</v>
      </c>
      <c r="C126" s="281"/>
    </row>
    <row r="127" spans="1:3" ht="16.5" thickBot="1">
      <c r="A127" s="13" t="s">
        <v>368</v>
      </c>
      <c r="B127" s="150" t="s">
        <v>371</v>
      </c>
      <c r="C127" s="283"/>
    </row>
    <row r="128" spans="1:3" ht="12" customHeight="1" thickBot="1">
      <c r="A128" s="20" t="s">
        <v>21</v>
      </c>
      <c r="B128" s="130" t="s">
        <v>454</v>
      </c>
      <c r="C128" s="314">
        <f>+C93+C114</f>
        <v>19920000</v>
      </c>
    </row>
    <row r="129" spans="1:3" ht="12" customHeight="1" thickBot="1">
      <c r="A129" s="20" t="s">
        <v>22</v>
      </c>
      <c r="B129" s="130" t="s">
        <v>455</v>
      </c>
      <c r="C129" s="314">
        <f>+C130+C131+C132</f>
        <v>0</v>
      </c>
    </row>
    <row r="130" spans="1:3" ht="12" customHeight="1">
      <c r="A130" s="15" t="s">
        <v>270</v>
      </c>
      <c r="B130" s="12" t="s">
        <v>462</v>
      </c>
      <c r="C130" s="281"/>
    </row>
    <row r="131" spans="1:3" ht="12" customHeight="1">
      <c r="A131" s="15" t="s">
        <v>271</v>
      </c>
      <c r="B131" s="12" t="s">
        <v>463</v>
      </c>
      <c r="C131" s="281"/>
    </row>
    <row r="132" spans="1:3" ht="12" customHeight="1" thickBot="1">
      <c r="A132" s="13" t="s">
        <v>272</v>
      </c>
      <c r="B132" s="12" t="s">
        <v>464</v>
      </c>
      <c r="C132" s="281"/>
    </row>
    <row r="133" spans="1:3" ht="12" customHeight="1" thickBot="1">
      <c r="A133" s="20" t="s">
        <v>23</v>
      </c>
      <c r="B133" s="130" t="s">
        <v>456</v>
      </c>
      <c r="C133" s="314">
        <f>SUM(C134:C139)</f>
        <v>0</v>
      </c>
    </row>
    <row r="134" spans="1:3" ht="12" customHeight="1">
      <c r="A134" s="15" t="s">
        <v>92</v>
      </c>
      <c r="B134" s="9" t="s">
        <v>465</v>
      </c>
      <c r="C134" s="281"/>
    </row>
    <row r="135" spans="1:3" ht="12" customHeight="1">
      <c r="A135" s="15" t="s">
        <v>93</v>
      </c>
      <c r="B135" s="9" t="s">
        <v>457</v>
      </c>
      <c r="C135" s="281"/>
    </row>
    <row r="136" spans="1:3" ht="12" customHeight="1">
      <c r="A136" s="15" t="s">
        <v>94</v>
      </c>
      <c r="B136" s="9" t="s">
        <v>458</v>
      </c>
      <c r="C136" s="281"/>
    </row>
    <row r="137" spans="1:3" ht="12" customHeight="1">
      <c r="A137" s="15" t="s">
        <v>176</v>
      </c>
      <c r="B137" s="9" t="s">
        <v>459</v>
      </c>
      <c r="C137" s="281"/>
    </row>
    <row r="138" spans="1:3" ht="12" customHeight="1">
      <c r="A138" s="15" t="s">
        <v>177</v>
      </c>
      <c r="B138" s="9" t="s">
        <v>460</v>
      </c>
      <c r="C138" s="281"/>
    </row>
    <row r="139" spans="1:3" ht="12" customHeight="1" thickBot="1">
      <c r="A139" s="13" t="s">
        <v>178</v>
      </c>
      <c r="B139" s="9" t="s">
        <v>461</v>
      </c>
      <c r="C139" s="281"/>
    </row>
    <row r="140" spans="1:3" ht="12" customHeight="1" thickBot="1">
      <c r="A140" s="20" t="s">
        <v>24</v>
      </c>
      <c r="B140" s="130" t="s">
        <v>469</v>
      </c>
      <c r="C140" s="320">
        <f>+C141+C142+C143+C144</f>
        <v>0</v>
      </c>
    </row>
    <row r="141" spans="1:3" ht="12" customHeight="1">
      <c r="A141" s="15" t="s">
        <v>95</v>
      </c>
      <c r="B141" s="9" t="s">
        <v>376</v>
      </c>
      <c r="C141" s="281"/>
    </row>
    <row r="142" spans="1:3" ht="12" customHeight="1">
      <c r="A142" s="15" t="s">
        <v>96</v>
      </c>
      <c r="B142" s="9" t="s">
        <v>377</v>
      </c>
      <c r="C142" s="281"/>
    </row>
    <row r="143" spans="1:3" ht="12" customHeight="1">
      <c r="A143" s="15" t="s">
        <v>290</v>
      </c>
      <c r="B143" s="9" t="s">
        <v>470</v>
      </c>
      <c r="C143" s="281"/>
    </row>
    <row r="144" spans="1:3" ht="12" customHeight="1" thickBot="1">
      <c r="A144" s="13" t="s">
        <v>291</v>
      </c>
      <c r="B144" s="7" t="s">
        <v>396</v>
      </c>
      <c r="C144" s="281"/>
    </row>
    <row r="145" spans="1:3" ht="12" customHeight="1" thickBot="1">
      <c r="A145" s="20" t="s">
        <v>25</v>
      </c>
      <c r="B145" s="130" t="s">
        <v>471</v>
      </c>
      <c r="C145" s="323">
        <f>SUM(C146:C150)</f>
        <v>0</v>
      </c>
    </row>
    <row r="146" spans="1:3" ht="12" customHeight="1">
      <c r="A146" s="15" t="s">
        <v>97</v>
      </c>
      <c r="B146" s="9" t="s">
        <v>466</v>
      </c>
      <c r="C146" s="281"/>
    </row>
    <row r="147" spans="1:3" ht="12" customHeight="1">
      <c r="A147" s="15" t="s">
        <v>98</v>
      </c>
      <c r="B147" s="9" t="s">
        <v>473</v>
      </c>
      <c r="C147" s="281"/>
    </row>
    <row r="148" spans="1:3" ht="12" customHeight="1">
      <c r="A148" s="15" t="s">
        <v>302</v>
      </c>
      <c r="B148" s="9" t="s">
        <v>468</v>
      </c>
      <c r="C148" s="281"/>
    </row>
    <row r="149" spans="1:3" ht="12" customHeight="1">
      <c r="A149" s="15" t="s">
        <v>303</v>
      </c>
      <c r="B149" s="9" t="s">
        <v>474</v>
      </c>
      <c r="C149" s="281"/>
    </row>
    <row r="150" spans="1:3" ht="12" customHeight="1" thickBot="1">
      <c r="A150" s="15" t="s">
        <v>472</v>
      </c>
      <c r="B150" s="9" t="s">
        <v>475</v>
      </c>
      <c r="C150" s="281"/>
    </row>
    <row r="151" spans="1:3" ht="12" customHeight="1" thickBot="1">
      <c r="A151" s="20" t="s">
        <v>26</v>
      </c>
      <c r="B151" s="130" t="s">
        <v>476</v>
      </c>
      <c r="C151" s="514"/>
    </row>
    <row r="152" spans="1:3" ht="12" customHeight="1" thickBot="1">
      <c r="A152" s="20" t="s">
        <v>27</v>
      </c>
      <c r="B152" s="130" t="s">
        <v>477</v>
      </c>
      <c r="C152" s="514"/>
    </row>
    <row r="153" spans="1:9" ht="15" customHeight="1" thickBot="1">
      <c r="A153" s="20" t="s">
        <v>28</v>
      </c>
      <c r="B153" s="130" t="s">
        <v>479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478</v>
      </c>
      <c r="C154" s="453">
        <f>+C128+C153</f>
        <v>19920000</v>
      </c>
    </row>
    <row r="155" ht="7.5" customHeight="1"/>
    <row r="156" spans="1:3" ht="15.75">
      <c r="A156" s="596" t="s">
        <v>378</v>
      </c>
      <c r="B156" s="596"/>
      <c r="C156" s="596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480</v>
      </c>
      <c r="C158" s="314">
        <f>+C62-C128</f>
        <v>4255000</v>
      </c>
      <c r="D158" s="456"/>
    </row>
    <row r="159" spans="1:3" ht="27.75" customHeight="1" thickBot="1">
      <c r="A159" s="20" t="s">
        <v>20</v>
      </c>
      <c r="B159" s="27" t="s">
        <v>486</v>
      </c>
      <c r="C159" s="314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Váos Önkormányzat
2017. ÉVI KÖLTSÉGVETÉS
ÁLLAMIGAZGATÁSI FELADATAINAK MÉRLEGE
&amp;R&amp;"Times New Roman CE,Félkövér dőlt"&amp;11 1.4. melléklet a ........./2017.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6" t="s">
        <v>159</v>
      </c>
      <c r="C1" s="337"/>
      <c r="D1" s="337"/>
      <c r="E1" s="337"/>
      <c r="F1" s="599" t="s">
        <v>620</v>
      </c>
    </row>
    <row r="2" spans="5:6" ht="14.25" thickBot="1">
      <c r="E2" s="338" t="str">
        <f>'1.4.sz.mell.'!C2</f>
        <v>Forintban!</v>
      </c>
      <c r="F2" s="599"/>
    </row>
    <row r="3" spans="1:6" ht="18" customHeight="1" thickBot="1">
      <c r="A3" s="597" t="s">
        <v>70</v>
      </c>
      <c r="B3" s="339" t="s">
        <v>57</v>
      </c>
      <c r="C3" s="340"/>
      <c r="D3" s="339" t="s">
        <v>58</v>
      </c>
      <c r="E3" s="341"/>
      <c r="F3" s="599"/>
    </row>
    <row r="4" spans="1:6" s="342" customFormat="1" ht="35.25" customHeight="1" thickBot="1">
      <c r="A4" s="598"/>
      <c r="B4" s="199" t="s">
        <v>62</v>
      </c>
      <c r="C4" s="200" t="str">
        <f>+'1.1.sz.mell.'!C3</f>
        <v>2017. évi előirányzat</v>
      </c>
      <c r="D4" s="199" t="s">
        <v>62</v>
      </c>
      <c r="E4" s="54" t="str">
        <f>+C4</f>
        <v>2017. évi előirányzat</v>
      </c>
      <c r="F4" s="599"/>
    </row>
    <row r="5" spans="1:6" s="347" customFormat="1" ht="12" customHeight="1" thickBot="1">
      <c r="A5" s="343"/>
      <c r="B5" s="344" t="s">
        <v>499</v>
      </c>
      <c r="C5" s="345" t="s">
        <v>500</v>
      </c>
      <c r="D5" s="344" t="s">
        <v>501</v>
      </c>
      <c r="E5" s="346" t="s">
        <v>503</v>
      </c>
      <c r="F5" s="599"/>
    </row>
    <row r="6" spans="1:6" ht="12.75" customHeight="1">
      <c r="A6" s="348" t="s">
        <v>19</v>
      </c>
      <c r="B6" s="349" t="s">
        <v>379</v>
      </c>
      <c r="C6" s="325">
        <v>310488583</v>
      </c>
      <c r="D6" s="349" t="s">
        <v>63</v>
      </c>
      <c r="E6" s="331">
        <v>586842257</v>
      </c>
      <c r="F6" s="599"/>
    </row>
    <row r="7" spans="1:6" ht="12.75" customHeight="1">
      <c r="A7" s="350" t="s">
        <v>20</v>
      </c>
      <c r="B7" s="351" t="s">
        <v>380</v>
      </c>
      <c r="C7" s="326">
        <v>437665000</v>
      </c>
      <c r="D7" s="351" t="s">
        <v>184</v>
      </c>
      <c r="E7" s="332">
        <v>101818000</v>
      </c>
      <c r="F7" s="599"/>
    </row>
    <row r="8" spans="1:6" ht="12.75" customHeight="1">
      <c r="A8" s="350" t="s">
        <v>21</v>
      </c>
      <c r="B8" s="351" t="s">
        <v>401</v>
      </c>
      <c r="C8" s="326"/>
      <c r="D8" s="351" t="s">
        <v>236</v>
      </c>
      <c r="E8" s="332">
        <v>249068000</v>
      </c>
      <c r="F8" s="599"/>
    </row>
    <row r="9" spans="1:6" ht="12.75" customHeight="1">
      <c r="A9" s="350" t="s">
        <v>22</v>
      </c>
      <c r="B9" s="351" t="s">
        <v>175</v>
      </c>
      <c r="C9" s="326">
        <v>158900000</v>
      </c>
      <c r="D9" s="351" t="s">
        <v>185</v>
      </c>
      <c r="E9" s="332">
        <v>19920000</v>
      </c>
      <c r="F9" s="599"/>
    </row>
    <row r="10" spans="1:6" ht="12.75" customHeight="1">
      <c r="A10" s="350" t="s">
        <v>23</v>
      </c>
      <c r="B10" s="352" t="s">
        <v>427</v>
      </c>
      <c r="C10" s="326">
        <v>81250417</v>
      </c>
      <c r="D10" s="351" t="s">
        <v>186</v>
      </c>
      <c r="E10" s="332">
        <v>5100000</v>
      </c>
      <c r="F10" s="599"/>
    </row>
    <row r="11" spans="1:6" ht="12.75" customHeight="1">
      <c r="A11" s="350" t="s">
        <v>24</v>
      </c>
      <c r="B11" s="351" t="s">
        <v>381</v>
      </c>
      <c r="C11" s="327"/>
      <c r="D11" s="351" t="s">
        <v>51</v>
      </c>
      <c r="E11" s="332">
        <v>4000000</v>
      </c>
      <c r="F11" s="599"/>
    </row>
    <row r="12" spans="1:6" ht="12.75" customHeight="1">
      <c r="A12" s="350" t="s">
        <v>25</v>
      </c>
      <c r="B12" s="351" t="s">
        <v>487</v>
      </c>
      <c r="C12" s="326"/>
      <c r="D12" s="47"/>
      <c r="E12" s="332"/>
      <c r="F12" s="599"/>
    </row>
    <row r="13" spans="1:6" ht="12.75" customHeight="1">
      <c r="A13" s="350" t="s">
        <v>26</v>
      </c>
      <c r="B13" s="47"/>
      <c r="C13" s="326"/>
      <c r="D13" s="47"/>
      <c r="E13" s="332"/>
      <c r="F13" s="599"/>
    </row>
    <row r="14" spans="1:6" ht="12.75" customHeight="1">
      <c r="A14" s="350" t="s">
        <v>27</v>
      </c>
      <c r="B14" s="457"/>
      <c r="C14" s="327"/>
      <c r="D14" s="47"/>
      <c r="E14" s="332"/>
      <c r="F14" s="599"/>
    </row>
    <row r="15" spans="1:6" ht="12.75" customHeight="1">
      <c r="A15" s="350" t="s">
        <v>28</v>
      </c>
      <c r="B15" s="47"/>
      <c r="C15" s="326"/>
      <c r="D15" s="47"/>
      <c r="E15" s="332"/>
      <c r="F15" s="599"/>
    </row>
    <row r="16" spans="1:6" ht="12.75" customHeight="1">
      <c r="A16" s="350" t="s">
        <v>29</v>
      </c>
      <c r="B16" s="47"/>
      <c r="C16" s="326"/>
      <c r="D16" s="47"/>
      <c r="E16" s="332"/>
      <c r="F16" s="599"/>
    </row>
    <row r="17" spans="1:6" ht="12.75" customHeight="1" thickBot="1">
      <c r="A17" s="350" t="s">
        <v>30</v>
      </c>
      <c r="B17" s="59"/>
      <c r="C17" s="328"/>
      <c r="D17" s="47"/>
      <c r="E17" s="333"/>
      <c r="F17" s="599"/>
    </row>
    <row r="18" spans="1:6" ht="15.75" customHeight="1" thickBot="1">
      <c r="A18" s="353" t="s">
        <v>31</v>
      </c>
      <c r="B18" s="132" t="s">
        <v>488</v>
      </c>
      <c r="C18" s="329">
        <f>SUM(C6:C17)</f>
        <v>988304000</v>
      </c>
      <c r="D18" s="132" t="s">
        <v>387</v>
      </c>
      <c r="E18" s="334">
        <f>SUM(E6:E17)</f>
        <v>966748257</v>
      </c>
      <c r="F18" s="599"/>
    </row>
    <row r="19" spans="1:6" ht="12.75" customHeight="1">
      <c r="A19" s="354" t="s">
        <v>32</v>
      </c>
      <c r="B19" s="355" t="s">
        <v>384</v>
      </c>
      <c r="C19" s="516">
        <f>+C20+C21+C22+C23</f>
        <v>0</v>
      </c>
      <c r="D19" s="356" t="s">
        <v>618</v>
      </c>
      <c r="E19" s="335">
        <v>11177743</v>
      </c>
      <c r="F19" s="599"/>
    </row>
    <row r="20" spans="1:6" ht="12.75" customHeight="1">
      <c r="A20" s="357" t="s">
        <v>33</v>
      </c>
      <c r="B20" s="356" t="s">
        <v>229</v>
      </c>
      <c r="C20" s="82"/>
      <c r="D20" s="356" t="s">
        <v>386</v>
      </c>
      <c r="E20" s="83"/>
      <c r="F20" s="599"/>
    </row>
    <row r="21" spans="1:6" ht="12.75" customHeight="1">
      <c r="A21" s="357" t="s">
        <v>34</v>
      </c>
      <c r="B21" s="356" t="s">
        <v>230</v>
      </c>
      <c r="C21" s="82"/>
      <c r="D21" s="356" t="s">
        <v>157</v>
      </c>
      <c r="E21" s="83">
        <v>10137000</v>
      </c>
      <c r="F21" s="599"/>
    </row>
    <row r="22" spans="1:6" ht="12.75" customHeight="1">
      <c r="A22" s="357" t="s">
        <v>35</v>
      </c>
      <c r="B22" s="356" t="s">
        <v>234</v>
      </c>
      <c r="C22" s="82"/>
      <c r="D22" s="356" t="s">
        <v>158</v>
      </c>
      <c r="E22" s="83"/>
      <c r="F22" s="599"/>
    </row>
    <row r="23" spans="1:6" ht="12.75" customHeight="1">
      <c r="A23" s="357" t="s">
        <v>36</v>
      </c>
      <c r="B23" s="356" t="s">
        <v>235</v>
      </c>
      <c r="C23" s="82"/>
      <c r="D23" s="355" t="s">
        <v>237</v>
      </c>
      <c r="E23" s="83"/>
      <c r="F23" s="599"/>
    </row>
    <row r="24" spans="1:6" ht="12.75" customHeight="1">
      <c r="A24" s="357" t="s">
        <v>37</v>
      </c>
      <c r="B24" s="356" t="s">
        <v>385</v>
      </c>
      <c r="C24" s="358">
        <f>+C25+C26</f>
        <v>0</v>
      </c>
      <c r="D24" s="356" t="s">
        <v>193</v>
      </c>
      <c r="E24" s="83"/>
      <c r="F24" s="599"/>
    </row>
    <row r="25" spans="1:6" ht="12.75" customHeight="1">
      <c r="A25" s="354" t="s">
        <v>38</v>
      </c>
      <c r="B25" s="355" t="s">
        <v>382</v>
      </c>
      <c r="C25" s="330"/>
      <c r="D25" s="349" t="s">
        <v>470</v>
      </c>
      <c r="E25" s="335"/>
      <c r="F25" s="599"/>
    </row>
    <row r="26" spans="1:6" ht="12.75" customHeight="1">
      <c r="A26" s="357" t="s">
        <v>39</v>
      </c>
      <c r="B26" s="356" t="s">
        <v>383</v>
      </c>
      <c r="C26" s="82"/>
      <c r="D26" s="351" t="s">
        <v>476</v>
      </c>
      <c r="E26" s="83"/>
      <c r="F26" s="599"/>
    </row>
    <row r="27" spans="1:6" ht="12.75" customHeight="1">
      <c r="A27" s="350" t="s">
        <v>40</v>
      </c>
      <c r="B27" s="356" t="s">
        <v>481</v>
      </c>
      <c r="C27" s="82"/>
      <c r="D27" s="351" t="s">
        <v>477</v>
      </c>
      <c r="E27" s="83"/>
      <c r="F27" s="599"/>
    </row>
    <row r="28" spans="1:6" ht="12.75" customHeight="1" thickBot="1">
      <c r="A28" s="419" t="s">
        <v>41</v>
      </c>
      <c r="B28" s="355" t="s">
        <v>340</v>
      </c>
      <c r="C28" s="330"/>
      <c r="D28" s="459"/>
      <c r="E28" s="335"/>
      <c r="F28" s="599"/>
    </row>
    <row r="29" spans="1:6" ht="15.75" customHeight="1" thickBot="1">
      <c r="A29" s="353" t="s">
        <v>42</v>
      </c>
      <c r="B29" s="132" t="s">
        <v>489</v>
      </c>
      <c r="C29" s="329">
        <f>+C19+C24+C27+C28</f>
        <v>0</v>
      </c>
      <c r="D29" s="132" t="s">
        <v>491</v>
      </c>
      <c r="E29" s="334">
        <f>SUM(E19:E28)</f>
        <v>21314743</v>
      </c>
      <c r="F29" s="599"/>
    </row>
    <row r="30" spans="1:6" ht="13.5" thickBot="1">
      <c r="A30" s="353" t="s">
        <v>43</v>
      </c>
      <c r="B30" s="359" t="s">
        <v>490</v>
      </c>
      <c r="C30" s="360">
        <f>+C18+C29</f>
        <v>988304000</v>
      </c>
      <c r="D30" s="359" t="s">
        <v>492</v>
      </c>
      <c r="E30" s="360">
        <f>+E18+E29</f>
        <v>988063000</v>
      </c>
      <c r="F30" s="599"/>
    </row>
    <row r="31" spans="1:6" ht="13.5" thickBot="1">
      <c r="A31" s="353" t="s">
        <v>44</v>
      </c>
      <c r="B31" s="359" t="s">
        <v>170</v>
      </c>
      <c r="C31" s="360" t="str">
        <f>IF(C18-E18&lt;0,E18-C18,"-")</f>
        <v>-</v>
      </c>
      <c r="D31" s="359" t="s">
        <v>171</v>
      </c>
      <c r="E31" s="360">
        <f>IF(C18-E18&gt;0,C18-E18,"-")</f>
        <v>21555743</v>
      </c>
      <c r="F31" s="599"/>
    </row>
    <row r="32" spans="1:6" ht="13.5" thickBot="1">
      <c r="A32" s="353" t="s">
        <v>45</v>
      </c>
      <c r="B32" s="359" t="s">
        <v>575</v>
      </c>
      <c r="C32" s="360" t="str">
        <f>IF(C30-E30&lt;0,E30-C30,"-")</f>
        <v>-</v>
      </c>
      <c r="D32" s="359" t="s">
        <v>576</v>
      </c>
      <c r="E32" s="360">
        <f>IF(C30-E30&gt;0,C30-E30,"-")</f>
        <v>241000</v>
      </c>
      <c r="F32" s="599"/>
    </row>
    <row r="33" spans="2:4" ht="18.75">
      <c r="B33" s="600"/>
      <c r="C33" s="600"/>
      <c r="D33" s="60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0" zoomScaleNormal="110" zoomScaleSheetLayoutView="115" workbookViewId="0" topLeftCell="A1">
      <selection activeCell="B1" sqref="B1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6" t="s">
        <v>160</v>
      </c>
      <c r="C1" s="337"/>
      <c r="D1" s="337"/>
      <c r="E1" s="337"/>
      <c r="F1" s="599" t="s">
        <v>619</v>
      </c>
    </row>
    <row r="2" spans="5:6" ht="14.25" thickBot="1">
      <c r="E2" s="338" t="str">
        <f>'2.1.sz.mell  '!E2</f>
        <v>Forintban!</v>
      </c>
      <c r="F2" s="599"/>
    </row>
    <row r="3" spans="1:6" ht="13.5" thickBot="1">
      <c r="A3" s="601" t="s">
        <v>70</v>
      </c>
      <c r="B3" s="339" t="s">
        <v>57</v>
      </c>
      <c r="C3" s="340"/>
      <c r="D3" s="339" t="s">
        <v>58</v>
      </c>
      <c r="E3" s="341"/>
      <c r="F3" s="599"/>
    </row>
    <row r="4" spans="1:6" s="342" customFormat="1" ht="24.75" thickBot="1">
      <c r="A4" s="602"/>
      <c r="B4" s="199" t="s">
        <v>62</v>
      </c>
      <c r="C4" s="200" t="str">
        <f>+'2.1.sz.mell  '!C4</f>
        <v>2017. évi előirányzat</v>
      </c>
      <c r="D4" s="199" t="s">
        <v>62</v>
      </c>
      <c r="E4" s="54" t="str">
        <f>+'2.1.sz.mell  '!C4</f>
        <v>2017. évi előirányzat</v>
      </c>
      <c r="F4" s="599"/>
    </row>
    <row r="5" spans="1:6" s="342" customFormat="1" ht="13.5" thickBot="1">
      <c r="A5" s="343"/>
      <c r="B5" s="344" t="s">
        <v>499</v>
      </c>
      <c r="C5" s="345" t="s">
        <v>500</v>
      </c>
      <c r="D5" s="344" t="s">
        <v>501</v>
      </c>
      <c r="E5" s="346" t="s">
        <v>503</v>
      </c>
      <c r="F5" s="599"/>
    </row>
    <row r="6" spans="1:6" ht="12.75" customHeight="1">
      <c r="A6" s="348" t="s">
        <v>19</v>
      </c>
      <c r="B6" s="349" t="s">
        <v>388</v>
      </c>
      <c r="C6" s="325">
        <v>787393000</v>
      </c>
      <c r="D6" s="349" t="s">
        <v>231</v>
      </c>
      <c r="E6" s="331">
        <v>548205215</v>
      </c>
      <c r="F6" s="599"/>
    </row>
    <row r="7" spans="1:6" ht="12.75">
      <c r="A7" s="350" t="s">
        <v>20</v>
      </c>
      <c r="B7" s="351" t="s">
        <v>389</v>
      </c>
      <c r="C7" s="326"/>
      <c r="D7" s="351" t="s">
        <v>394</v>
      </c>
      <c r="E7" s="332"/>
      <c r="F7" s="599"/>
    </row>
    <row r="8" spans="1:6" ht="12.75" customHeight="1">
      <c r="A8" s="350" t="s">
        <v>21</v>
      </c>
      <c r="B8" s="351" t="s">
        <v>10</v>
      </c>
      <c r="C8" s="326"/>
      <c r="D8" s="351" t="s">
        <v>188</v>
      </c>
      <c r="E8" s="332">
        <v>238828785</v>
      </c>
      <c r="F8" s="599"/>
    </row>
    <row r="9" spans="1:6" ht="12.75" customHeight="1">
      <c r="A9" s="350" t="s">
        <v>22</v>
      </c>
      <c r="B9" s="351" t="s">
        <v>390</v>
      </c>
      <c r="C9" s="326"/>
      <c r="D9" s="351" t="s">
        <v>395</v>
      </c>
      <c r="E9" s="332"/>
      <c r="F9" s="599"/>
    </row>
    <row r="10" spans="1:6" ht="12.75" customHeight="1">
      <c r="A10" s="350" t="s">
        <v>23</v>
      </c>
      <c r="B10" s="351" t="s">
        <v>391</v>
      </c>
      <c r="C10" s="326"/>
      <c r="D10" s="351" t="s">
        <v>233</v>
      </c>
      <c r="E10" s="332">
        <v>600000</v>
      </c>
      <c r="F10" s="599"/>
    </row>
    <row r="11" spans="1:6" ht="12.75" customHeight="1">
      <c r="A11" s="350" t="s">
        <v>24</v>
      </c>
      <c r="B11" s="351" t="s">
        <v>392</v>
      </c>
      <c r="C11" s="327"/>
      <c r="D11" s="460"/>
      <c r="E11" s="332"/>
      <c r="F11" s="599"/>
    </row>
    <row r="12" spans="1:6" ht="12.75" customHeight="1">
      <c r="A12" s="350" t="s">
        <v>25</v>
      </c>
      <c r="B12" s="47"/>
      <c r="C12" s="326"/>
      <c r="D12" s="460"/>
      <c r="E12" s="332"/>
      <c r="F12" s="599"/>
    </row>
    <row r="13" spans="1:6" ht="12.75" customHeight="1">
      <c r="A13" s="350" t="s">
        <v>26</v>
      </c>
      <c r="B13" s="47"/>
      <c r="C13" s="326"/>
      <c r="D13" s="461"/>
      <c r="E13" s="332"/>
      <c r="F13" s="599"/>
    </row>
    <row r="14" spans="1:6" ht="12.75" customHeight="1">
      <c r="A14" s="350" t="s">
        <v>27</v>
      </c>
      <c r="B14" s="458"/>
      <c r="C14" s="327"/>
      <c r="D14" s="460"/>
      <c r="E14" s="332"/>
      <c r="F14" s="599"/>
    </row>
    <row r="15" spans="1:6" ht="12.75">
      <c r="A15" s="350" t="s">
        <v>28</v>
      </c>
      <c r="B15" s="47"/>
      <c r="C15" s="327"/>
      <c r="D15" s="460"/>
      <c r="E15" s="332"/>
      <c r="F15" s="599"/>
    </row>
    <row r="16" spans="1:6" ht="12.75" customHeight="1" thickBot="1">
      <c r="A16" s="419" t="s">
        <v>29</v>
      </c>
      <c r="B16" s="459"/>
      <c r="C16" s="421"/>
      <c r="D16" s="420" t="s">
        <v>51</v>
      </c>
      <c r="E16" s="381"/>
      <c r="F16" s="599"/>
    </row>
    <row r="17" spans="1:6" ht="15.75" customHeight="1" thickBot="1">
      <c r="A17" s="353" t="s">
        <v>30</v>
      </c>
      <c r="B17" s="132" t="s">
        <v>402</v>
      </c>
      <c r="C17" s="329">
        <f>+C6+C8+C9+C11+C12+C13+C14+C15+C16</f>
        <v>787393000</v>
      </c>
      <c r="D17" s="132" t="s">
        <v>403</v>
      </c>
      <c r="E17" s="334">
        <f>+E6+E8+E10+E11+E12+E13+E14+E15+E16</f>
        <v>787634000</v>
      </c>
      <c r="F17" s="599"/>
    </row>
    <row r="18" spans="1:6" ht="12.75" customHeight="1">
      <c r="A18" s="348" t="s">
        <v>31</v>
      </c>
      <c r="B18" s="363" t="s">
        <v>249</v>
      </c>
      <c r="C18" s="370">
        <f>SUM(C19:C23)</f>
        <v>0</v>
      </c>
      <c r="D18" s="356" t="s">
        <v>192</v>
      </c>
      <c r="E18" s="80"/>
      <c r="F18" s="599"/>
    </row>
    <row r="19" spans="1:6" ht="12.75" customHeight="1">
      <c r="A19" s="350" t="s">
        <v>32</v>
      </c>
      <c r="B19" s="364" t="s">
        <v>238</v>
      </c>
      <c r="C19" s="82"/>
      <c r="D19" s="356" t="s">
        <v>195</v>
      </c>
      <c r="E19" s="83"/>
      <c r="F19" s="599"/>
    </row>
    <row r="20" spans="1:6" ht="12.75" customHeight="1">
      <c r="A20" s="348" t="s">
        <v>33</v>
      </c>
      <c r="B20" s="364" t="s">
        <v>239</v>
      </c>
      <c r="C20" s="82"/>
      <c r="D20" s="356" t="s">
        <v>157</v>
      </c>
      <c r="E20" s="83"/>
      <c r="F20" s="599"/>
    </row>
    <row r="21" spans="1:6" ht="12.75" customHeight="1">
      <c r="A21" s="350" t="s">
        <v>34</v>
      </c>
      <c r="B21" s="364" t="s">
        <v>240</v>
      </c>
      <c r="C21" s="82"/>
      <c r="D21" s="356" t="s">
        <v>158</v>
      </c>
      <c r="E21" s="83"/>
      <c r="F21" s="599"/>
    </row>
    <row r="22" spans="1:6" ht="12.75" customHeight="1">
      <c r="A22" s="348" t="s">
        <v>35</v>
      </c>
      <c r="B22" s="364" t="s">
        <v>241</v>
      </c>
      <c r="C22" s="82"/>
      <c r="D22" s="355" t="s">
        <v>237</v>
      </c>
      <c r="E22" s="83"/>
      <c r="F22" s="599"/>
    </row>
    <row r="23" spans="1:6" ht="12.75" customHeight="1">
      <c r="A23" s="350" t="s">
        <v>36</v>
      </c>
      <c r="B23" s="365" t="s">
        <v>242</v>
      </c>
      <c r="C23" s="82"/>
      <c r="D23" s="356" t="s">
        <v>196</v>
      </c>
      <c r="E23" s="83"/>
      <c r="F23" s="599"/>
    </row>
    <row r="24" spans="1:6" ht="12.75" customHeight="1">
      <c r="A24" s="348" t="s">
        <v>37</v>
      </c>
      <c r="B24" s="366" t="s">
        <v>243</v>
      </c>
      <c r="C24" s="358">
        <f>+C25+C26+C27+C28+C29</f>
        <v>0</v>
      </c>
      <c r="D24" s="367" t="s">
        <v>194</v>
      </c>
      <c r="E24" s="83"/>
      <c r="F24" s="599"/>
    </row>
    <row r="25" spans="1:6" ht="12.75" customHeight="1">
      <c r="A25" s="350" t="s">
        <v>38</v>
      </c>
      <c r="B25" s="365" t="s">
        <v>244</v>
      </c>
      <c r="C25" s="82"/>
      <c r="D25" s="367" t="s">
        <v>396</v>
      </c>
      <c r="E25" s="83"/>
      <c r="F25" s="599"/>
    </row>
    <row r="26" spans="1:6" ht="12.75" customHeight="1">
      <c r="A26" s="348" t="s">
        <v>39</v>
      </c>
      <c r="B26" s="365" t="s">
        <v>245</v>
      </c>
      <c r="C26" s="82"/>
      <c r="D26" s="362"/>
      <c r="E26" s="83"/>
      <c r="F26" s="599"/>
    </row>
    <row r="27" spans="1:6" ht="12.75" customHeight="1">
      <c r="A27" s="350" t="s">
        <v>40</v>
      </c>
      <c r="B27" s="364" t="s">
        <v>246</v>
      </c>
      <c r="C27" s="82"/>
      <c r="D27" s="128"/>
      <c r="E27" s="83"/>
      <c r="F27" s="599"/>
    </row>
    <row r="28" spans="1:6" ht="12.75" customHeight="1">
      <c r="A28" s="348" t="s">
        <v>41</v>
      </c>
      <c r="B28" s="368" t="s">
        <v>247</v>
      </c>
      <c r="C28" s="82"/>
      <c r="D28" s="47"/>
      <c r="E28" s="83"/>
      <c r="F28" s="599"/>
    </row>
    <row r="29" spans="1:6" ht="12.75" customHeight="1" thickBot="1">
      <c r="A29" s="350" t="s">
        <v>42</v>
      </c>
      <c r="B29" s="369" t="s">
        <v>248</v>
      </c>
      <c r="C29" s="82"/>
      <c r="D29" s="128"/>
      <c r="E29" s="83"/>
      <c r="F29" s="599"/>
    </row>
    <row r="30" spans="1:6" ht="21.75" customHeight="1" thickBot="1">
      <c r="A30" s="353" t="s">
        <v>43</v>
      </c>
      <c r="B30" s="132" t="s">
        <v>393</v>
      </c>
      <c r="C30" s="329">
        <f>+C18+C24</f>
        <v>0</v>
      </c>
      <c r="D30" s="132" t="s">
        <v>397</v>
      </c>
      <c r="E30" s="334">
        <f>SUM(E18:E29)</f>
        <v>0</v>
      </c>
      <c r="F30" s="599"/>
    </row>
    <row r="31" spans="1:6" ht="13.5" thickBot="1">
      <c r="A31" s="353" t="s">
        <v>44</v>
      </c>
      <c r="B31" s="359" t="s">
        <v>398</v>
      </c>
      <c r="C31" s="360">
        <f>+C17+C30</f>
        <v>787393000</v>
      </c>
      <c r="D31" s="359" t="s">
        <v>399</v>
      </c>
      <c r="E31" s="360">
        <f>+E17+E30</f>
        <v>787634000</v>
      </c>
      <c r="F31" s="599"/>
    </row>
    <row r="32" spans="1:6" ht="13.5" thickBot="1">
      <c r="A32" s="353" t="s">
        <v>45</v>
      </c>
      <c r="B32" s="359" t="s">
        <v>170</v>
      </c>
      <c r="C32" s="360">
        <f>IF(C17-E17&lt;0,E17-C17,"-")</f>
        <v>241000</v>
      </c>
      <c r="D32" s="359" t="s">
        <v>171</v>
      </c>
      <c r="E32" s="360" t="str">
        <f>IF(C17-E17&gt;0,C17-E17,"-")</f>
        <v>-</v>
      </c>
      <c r="F32" s="599"/>
    </row>
    <row r="33" spans="1:6" ht="13.5" thickBot="1">
      <c r="A33" s="353" t="s">
        <v>46</v>
      </c>
      <c r="B33" s="359" t="s">
        <v>575</v>
      </c>
      <c r="C33" s="360">
        <f>IF(C31-E31&lt;0,E31-C31,"-")</f>
        <v>241000</v>
      </c>
      <c r="D33" s="359" t="s">
        <v>576</v>
      </c>
      <c r="E33" s="360" t="str">
        <f>IF(C31-E31&gt;0,C31-E31,"-")</f>
        <v>-</v>
      </c>
      <c r="F33" s="59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2017.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551</v>
      </c>
      <c r="B6" s="143">
        <f>+'1.1.sz.mell.'!C62</f>
        <v>1775697000</v>
      </c>
      <c r="C6" s="142" t="s">
        <v>493</v>
      </c>
      <c r="D6" s="145">
        <f>+'2.1.sz.mell  '!C18+'2.2.sz.mell  '!C17</f>
        <v>1775697000</v>
      </c>
      <c r="E6" s="143">
        <f aca="true" t="shared" si="0" ref="E6:E15">+B6-D6</f>
        <v>0</v>
      </c>
    </row>
    <row r="7" spans="1:5" ht="12.75">
      <c r="A7" s="142" t="s">
        <v>552</v>
      </c>
      <c r="B7" s="143">
        <f>+'1.1.sz.mell.'!C86</f>
        <v>0</v>
      </c>
      <c r="C7" s="142" t="s">
        <v>494</v>
      </c>
      <c r="D7" s="145">
        <f>+'2.1.sz.mell  '!C29+'2.2.sz.mell  '!C30</f>
        <v>0</v>
      </c>
      <c r="E7" s="143">
        <f t="shared" si="0"/>
        <v>0</v>
      </c>
    </row>
    <row r="8" spans="1:5" ht="12.75">
      <c r="A8" s="142" t="s">
        <v>553</v>
      </c>
      <c r="B8" s="143">
        <f>+'1.1.sz.mell.'!C87</f>
        <v>1775697000</v>
      </c>
      <c r="C8" s="142" t="s">
        <v>495</v>
      </c>
      <c r="D8" s="145">
        <f>+'2.1.sz.mell  '!C30+'2.2.sz.mell  '!C31</f>
        <v>1775697000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2017.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554</v>
      </c>
      <c r="B13" s="143">
        <f>+'1.1.sz.mell.'!C128</f>
        <v>1754382257</v>
      </c>
      <c r="C13" s="142" t="s">
        <v>496</v>
      </c>
      <c r="D13" s="145">
        <f>+'2.1.sz.mell  '!E18+'2.2.sz.mell  '!E17</f>
        <v>1754382257</v>
      </c>
      <c r="E13" s="143">
        <f t="shared" si="0"/>
        <v>0</v>
      </c>
    </row>
    <row r="14" spans="1:5" ht="12.75">
      <c r="A14" s="142" t="s">
        <v>555</v>
      </c>
      <c r="B14" s="143">
        <f>+'1.1.sz.mell.'!C153</f>
        <v>21314743</v>
      </c>
      <c r="C14" s="142" t="s">
        <v>497</v>
      </c>
      <c r="D14" s="145">
        <f>+'2.1.sz.mell  '!E29+'2.2.sz.mell  '!E30</f>
        <v>21314743</v>
      </c>
      <c r="E14" s="143">
        <f t="shared" si="0"/>
        <v>0</v>
      </c>
    </row>
    <row r="15" spans="1:5" ht="12.75">
      <c r="A15" s="142" t="s">
        <v>556</v>
      </c>
      <c r="B15" s="143">
        <f>+'1.1.sz.mell.'!C154</f>
        <v>1775697000</v>
      </c>
      <c r="C15" s="142" t="s">
        <v>498</v>
      </c>
      <c r="D15" s="145">
        <f>+'2.1.sz.mell  '!E30+'2.2.sz.mell  '!E31</f>
        <v>1775697000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workbookViewId="0" topLeftCell="A1">
      <selection activeCell="E15" sqref="E15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03" t="s">
        <v>577</v>
      </c>
      <c r="B1" s="603"/>
      <c r="C1" s="603"/>
      <c r="D1" s="603"/>
      <c r="E1" s="603"/>
      <c r="F1" s="603"/>
    </row>
    <row r="2" spans="1:7" ht="15.75" customHeight="1" thickBot="1">
      <c r="A2" s="157"/>
      <c r="B2" s="157"/>
      <c r="C2" s="604"/>
      <c r="D2" s="604"/>
      <c r="E2" s="611" t="str">
        <f>'2.2.sz.mell  '!E2</f>
        <v>Forintban!</v>
      </c>
      <c r="F2" s="611"/>
      <c r="G2" s="163"/>
    </row>
    <row r="3" spans="1:6" ht="63" customHeight="1">
      <c r="A3" s="607" t="s">
        <v>17</v>
      </c>
      <c r="B3" s="609" t="s">
        <v>198</v>
      </c>
      <c r="C3" s="609" t="s">
        <v>253</v>
      </c>
      <c r="D3" s="609"/>
      <c r="E3" s="609"/>
      <c r="F3" s="605" t="s">
        <v>508</v>
      </c>
    </row>
    <row r="4" spans="1:6" ht="15.75" thickBot="1">
      <c r="A4" s="608"/>
      <c r="B4" s="610"/>
      <c r="C4" s="508">
        <f>+LEFT(ÖSSZEFÜGGÉSEK!A5,4)+1</f>
        <v>2018</v>
      </c>
      <c r="D4" s="508">
        <f>+C4+1</f>
        <v>2019</v>
      </c>
      <c r="E4" s="508">
        <f>+D4+1</f>
        <v>2020</v>
      </c>
      <c r="F4" s="606"/>
    </row>
    <row r="5" spans="1:6" ht="15.75" thickBot="1">
      <c r="A5" s="160"/>
      <c r="B5" s="161" t="s">
        <v>499</v>
      </c>
      <c r="C5" s="161" t="s">
        <v>500</v>
      </c>
      <c r="D5" s="161" t="s">
        <v>501</v>
      </c>
      <c r="E5" s="161" t="s">
        <v>503</v>
      </c>
      <c r="F5" s="162" t="s">
        <v>502</v>
      </c>
    </row>
    <row r="6" spans="1:6" ht="15">
      <c r="A6" s="159" t="s">
        <v>19</v>
      </c>
      <c r="B6" s="179"/>
      <c r="C6" s="551"/>
      <c r="D6" s="551"/>
      <c r="E6" s="551"/>
      <c r="F6" s="552">
        <f>SUM(C6:E6)</f>
        <v>0</v>
      </c>
    </row>
    <row r="7" spans="1:6" ht="15">
      <c r="A7" s="158" t="s">
        <v>20</v>
      </c>
      <c r="B7" s="180"/>
      <c r="C7" s="553"/>
      <c r="D7" s="553"/>
      <c r="E7" s="553"/>
      <c r="F7" s="554">
        <f>SUM(C7:E7)</f>
        <v>0</v>
      </c>
    </row>
    <row r="8" spans="1:6" ht="15">
      <c r="A8" s="158" t="s">
        <v>21</v>
      </c>
      <c r="B8" s="180"/>
      <c r="C8" s="553"/>
      <c r="D8" s="553"/>
      <c r="E8" s="553"/>
      <c r="F8" s="554">
        <f>SUM(C8:E8)</f>
        <v>0</v>
      </c>
    </row>
    <row r="9" spans="1:6" ht="15">
      <c r="A9" s="158" t="s">
        <v>22</v>
      </c>
      <c r="B9" s="180"/>
      <c r="C9" s="553"/>
      <c r="D9" s="553"/>
      <c r="E9" s="553"/>
      <c r="F9" s="554">
        <f>SUM(C9:E9)</f>
        <v>0</v>
      </c>
    </row>
    <row r="10" spans="1:6" ht="15.75" thickBot="1">
      <c r="A10" s="164" t="s">
        <v>23</v>
      </c>
      <c r="B10" s="181"/>
      <c r="C10" s="555"/>
      <c r="D10" s="555"/>
      <c r="E10" s="555"/>
      <c r="F10" s="554">
        <f>SUM(C10:E10)</f>
        <v>0</v>
      </c>
    </row>
    <row r="11" spans="1:6" s="495" customFormat="1" ht="15" thickBot="1">
      <c r="A11" s="494" t="s">
        <v>24</v>
      </c>
      <c r="B11" s="165" t="s">
        <v>199</v>
      </c>
      <c r="C11" s="556">
        <f>SUM(C6:C10)</f>
        <v>0</v>
      </c>
      <c r="D11" s="556">
        <f>SUM(D6:D10)</f>
        <v>0</v>
      </c>
      <c r="E11" s="556">
        <f>SUM(E6:E10)</f>
        <v>0</v>
      </c>
      <c r="F11" s="55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3/2017.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2017-02-16T09:10:06Z</cp:lastPrinted>
  <dcterms:created xsi:type="dcterms:W3CDTF">1999-10-30T10:30:45Z</dcterms:created>
  <dcterms:modified xsi:type="dcterms:W3CDTF">2017-02-16T09:10:08Z</dcterms:modified>
  <cp:category/>
  <cp:version/>
  <cp:contentType/>
  <cp:contentStatus/>
</cp:coreProperties>
</file>