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B8575844-6186-4F02-988F-876615424330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10.1 BKÖ" sheetId="9" r:id="rId1"/>
    <sheet name="10.2 BPH" sheetId="27" r:id="rId2"/>
    <sheet name="10.3 BNVÓ" sheetId="10" r:id="rId3"/>
    <sheet name="10.4 BNI" sheetId="28" r:id="rId4"/>
  </sheets>
  <definedNames>
    <definedName name="_xlnm.Print_Area" localSheetId="0">'10.1 BKÖ'!$A$1:$O$30</definedName>
    <definedName name="_xlnm.Print_Area" localSheetId="1">'10.2 BPH'!$A$1:$O$26</definedName>
    <definedName name="_xlnm.Print_Area" localSheetId="2">'10.3 BNVÓ'!$A$1:$O$26</definedName>
    <definedName name="_xlnm.Print_Area" localSheetId="3">'10.4 BNI'!$A$1:$O$26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8" l="1"/>
  <c r="I16" i="28"/>
  <c r="M16" i="28"/>
  <c r="B16" i="28"/>
  <c r="O15" i="28"/>
  <c r="D14" i="28"/>
  <c r="E14" i="28"/>
  <c r="F14" i="28"/>
  <c r="G14" i="28"/>
  <c r="H14" i="28"/>
  <c r="I14" i="28"/>
  <c r="J14" i="28"/>
  <c r="K14" i="28"/>
  <c r="L14" i="28"/>
  <c r="M14" i="28"/>
  <c r="N14" i="28"/>
  <c r="C14" i="28"/>
  <c r="D13" i="28"/>
  <c r="E13" i="28"/>
  <c r="F13" i="28"/>
  <c r="G13" i="28"/>
  <c r="H13" i="28"/>
  <c r="I13" i="28"/>
  <c r="J13" i="28"/>
  <c r="K13" i="28"/>
  <c r="L13" i="28"/>
  <c r="M13" i="28"/>
  <c r="N13" i="28"/>
  <c r="C13" i="28"/>
  <c r="D12" i="28"/>
  <c r="D16" i="28" s="1"/>
  <c r="E12" i="28"/>
  <c r="F12" i="28"/>
  <c r="F16" i="28" s="1"/>
  <c r="G12" i="28"/>
  <c r="G16" i="28" s="1"/>
  <c r="H12" i="28"/>
  <c r="H16" i="28" s="1"/>
  <c r="I12" i="28"/>
  <c r="J12" i="28"/>
  <c r="J16" i="28" s="1"/>
  <c r="K12" i="28"/>
  <c r="K16" i="28" s="1"/>
  <c r="L12" i="28"/>
  <c r="L16" i="28" s="1"/>
  <c r="M12" i="28"/>
  <c r="N12" i="28"/>
  <c r="N16" i="28" s="1"/>
  <c r="C12" i="28"/>
  <c r="C16" i="28" s="1"/>
  <c r="B11" i="28"/>
  <c r="D10" i="28"/>
  <c r="E10" i="28"/>
  <c r="F10" i="28"/>
  <c r="G10" i="28"/>
  <c r="H10" i="28"/>
  <c r="I10" i="28"/>
  <c r="J10" i="28"/>
  <c r="K10" i="28"/>
  <c r="L10" i="28"/>
  <c r="M10" i="28"/>
  <c r="N10" i="28"/>
  <c r="C10" i="28"/>
  <c r="D9" i="28"/>
  <c r="D11" i="28" s="1"/>
  <c r="E9" i="28"/>
  <c r="E11" i="28" s="1"/>
  <c r="F9" i="28"/>
  <c r="F11" i="28" s="1"/>
  <c r="G9" i="28"/>
  <c r="G11" i="28" s="1"/>
  <c r="H9" i="28"/>
  <c r="H11" i="28" s="1"/>
  <c r="I9" i="28"/>
  <c r="I11" i="28" s="1"/>
  <c r="J9" i="28"/>
  <c r="J11" i="28" s="1"/>
  <c r="K9" i="28"/>
  <c r="K11" i="28" s="1"/>
  <c r="L9" i="28"/>
  <c r="L11" i="28" s="1"/>
  <c r="M9" i="28"/>
  <c r="M11" i="28" s="1"/>
  <c r="N9" i="28"/>
  <c r="N11" i="28" s="1"/>
  <c r="C9" i="28"/>
  <c r="C11" i="28" s="1"/>
  <c r="B16" i="10"/>
  <c r="D14" i="10" l="1"/>
  <c r="E14" i="10"/>
  <c r="F14" i="10"/>
  <c r="G14" i="10"/>
  <c r="H14" i="10"/>
  <c r="I14" i="10"/>
  <c r="J14" i="10"/>
  <c r="K14" i="10"/>
  <c r="L14" i="10"/>
  <c r="M14" i="10"/>
  <c r="N14" i="10"/>
  <c r="C14" i="10"/>
  <c r="D13" i="10"/>
  <c r="E13" i="10"/>
  <c r="F13" i="10"/>
  <c r="G13" i="10"/>
  <c r="H13" i="10"/>
  <c r="I13" i="10"/>
  <c r="J13" i="10"/>
  <c r="K13" i="10"/>
  <c r="L13" i="10"/>
  <c r="M13" i="10"/>
  <c r="N13" i="10"/>
  <c r="C13" i="10"/>
  <c r="D12" i="10"/>
  <c r="D16" i="10" s="1"/>
  <c r="E12" i="10"/>
  <c r="E16" i="10" s="1"/>
  <c r="F12" i="10"/>
  <c r="F16" i="10" s="1"/>
  <c r="G12" i="10"/>
  <c r="G16" i="10" s="1"/>
  <c r="H12" i="10"/>
  <c r="H16" i="10" s="1"/>
  <c r="I12" i="10"/>
  <c r="I16" i="10" s="1"/>
  <c r="J12" i="10"/>
  <c r="J16" i="10" s="1"/>
  <c r="K12" i="10"/>
  <c r="K16" i="10" s="1"/>
  <c r="L12" i="10"/>
  <c r="L16" i="10" s="1"/>
  <c r="M12" i="10"/>
  <c r="M16" i="10" s="1"/>
  <c r="N12" i="10"/>
  <c r="N16" i="10" s="1"/>
  <c r="C12" i="10"/>
  <c r="C16" i="10" s="1"/>
  <c r="B11" i="10"/>
  <c r="D10" i="10"/>
  <c r="E10" i="10"/>
  <c r="E11" i="10" s="1"/>
  <c r="F10" i="10"/>
  <c r="F11" i="10" s="1"/>
  <c r="G10" i="10"/>
  <c r="H10" i="10"/>
  <c r="I10" i="10"/>
  <c r="J10" i="10"/>
  <c r="J11" i="10" s="1"/>
  <c r="K10" i="10"/>
  <c r="L10" i="10"/>
  <c r="M10" i="10"/>
  <c r="M11" i="10" s="1"/>
  <c r="N10" i="10"/>
  <c r="C10" i="10"/>
  <c r="H9" i="10"/>
  <c r="H11" i="10" s="1"/>
  <c r="I9" i="10"/>
  <c r="I11" i="10" s="1"/>
  <c r="N9" i="10"/>
  <c r="N11" i="10" s="1"/>
  <c r="M9" i="10"/>
  <c r="L9" i="10"/>
  <c r="L11" i="10" s="1"/>
  <c r="K9" i="10"/>
  <c r="K11" i="10" s="1"/>
  <c r="D9" i="10"/>
  <c r="D11" i="10" s="1"/>
  <c r="E9" i="10"/>
  <c r="F9" i="10"/>
  <c r="G9" i="10"/>
  <c r="G11" i="10" s="1"/>
  <c r="C9" i="10"/>
  <c r="C11" i="10" s="1"/>
  <c r="D14" i="27"/>
  <c r="E14" i="27"/>
  <c r="F14" i="27"/>
  <c r="G14" i="27"/>
  <c r="H14" i="27"/>
  <c r="I14" i="27"/>
  <c r="J14" i="27"/>
  <c r="K14" i="27"/>
  <c r="L14" i="27"/>
  <c r="M14" i="27"/>
  <c r="N14" i="27"/>
  <c r="C14" i="27"/>
  <c r="D13" i="27"/>
  <c r="E13" i="27"/>
  <c r="F13" i="27"/>
  <c r="G13" i="27"/>
  <c r="H13" i="27"/>
  <c r="I13" i="27"/>
  <c r="J13" i="27"/>
  <c r="K13" i="27"/>
  <c r="L13" i="27"/>
  <c r="M13" i="27"/>
  <c r="N13" i="27"/>
  <c r="C13" i="27"/>
  <c r="D12" i="27"/>
  <c r="E12" i="27"/>
  <c r="F12" i="27"/>
  <c r="G12" i="27"/>
  <c r="H12" i="27"/>
  <c r="I12" i="27"/>
  <c r="J12" i="27"/>
  <c r="K12" i="27"/>
  <c r="L12" i="27"/>
  <c r="M12" i="27"/>
  <c r="N12" i="27"/>
  <c r="C12" i="27"/>
  <c r="D10" i="27"/>
  <c r="E10" i="27"/>
  <c r="F10" i="27"/>
  <c r="G10" i="27"/>
  <c r="H10" i="27"/>
  <c r="I10" i="27"/>
  <c r="J10" i="27"/>
  <c r="K10" i="27"/>
  <c r="L10" i="27"/>
  <c r="M10" i="27"/>
  <c r="N10" i="27"/>
  <c r="C10" i="27"/>
  <c r="N22" i="9"/>
  <c r="M22" i="9"/>
  <c r="L22" i="9"/>
  <c r="K22" i="9"/>
  <c r="J22" i="9"/>
  <c r="I22" i="9"/>
  <c r="H22" i="9"/>
  <c r="G22" i="9"/>
  <c r="F22" i="9"/>
  <c r="E22" i="9"/>
  <c r="D22" i="9"/>
  <c r="C22" i="9"/>
  <c r="N19" i="9"/>
  <c r="D19" i="9"/>
  <c r="E19" i="9"/>
  <c r="F19" i="9"/>
  <c r="G19" i="9"/>
  <c r="H19" i="9"/>
  <c r="I19" i="9"/>
  <c r="J19" i="9"/>
  <c r="K19" i="9"/>
  <c r="L19" i="9"/>
  <c r="M19" i="9"/>
  <c r="C19" i="9"/>
  <c r="D18" i="9"/>
  <c r="E18" i="9"/>
  <c r="F18" i="9"/>
  <c r="G18" i="9"/>
  <c r="H18" i="9"/>
  <c r="I18" i="9"/>
  <c r="J18" i="9"/>
  <c r="K18" i="9"/>
  <c r="L18" i="9"/>
  <c r="M18" i="9"/>
  <c r="N18" i="9"/>
  <c r="C18" i="9"/>
  <c r="D17" i="9"/>
  <c r="E17" i="9"/>
  <c r="F17" i="9"/>
  <c r="G17" i="9"/>
  <c r="H17" i="9"/>
  <c r="I17" i="9"/>
  <c r="J17" i="9"/>
  <c r="K17" i="9"/>
  <c r="L17" i="9"/>
  <c r="M17" i="9"/>
  <c r="N17" i="9"/>
  <c r="C17" i="9"/>
  <c r="D16" i="9"/>
  <c r="E16" i="9"/>
  <c r="F16" i="9"/>
  <c r="G16" i="9"/>
  <c r="H16" i="9"/>
  <c r="I16" i="9"/>
  <c r="J16" i="9"/>
  <c r="K16" i="9"/>
  <c r="L16" i="9"/>
  <c r="M16" i="9"/>
  <c r="N16" i="9"/>
  <c r="C16" i="9"/>
  <c r="D15" i="27"/>
  <c r="E15" i="27"/>
  <c r="F15" i="27"/>
  <c r="G15" i="27"/>
  <c r="H15" i="27"/>
  <c r="I15" i="27"/>
  <c r="J15" i="27"/>
  <c r="K15" i="27"/>
  <c r="L15" i="27"/>
  <c r="M15" i="27"/>
  <c r="N15" i="27"/>
  <c r="D15" i="9"/>
  <c r="E15" i="9"/>
  <c r="F15" i="9"/>
  <c r="G15" i="9"/>
  <c r="H15" i="9"/>
  <c r="I15" i="9"/>
  <c r="J15" i="9"/>
  <c r="K15" i="9"/>
  <c r="L15" i="9"/>
  <c r="M15" i="9"/>
  <c r="N15" i="9"/>
  <c r="C15" i="27"/>
  <c r="C15" i="9"/>
  <c r="K12" i="9"/>
  <c r="D12" i="9"/>
  <c r="E12" i="9"/>
  <c r="F12" i="9"/>
  <c r="G12" i="9"/>
  <c r="H12" i="9"/>
  <c r="I12" i="9"/>
  <c r="J12" i="9"/>
  <c r="L12" i="9"/>
  <c r="M12" i="9"/>
  <c r="N12" i="9"/>
  <c r="C12" i="9"/>
  <c r="D13" i="9"/>
  <c r="E13" i="9"/>
  <c r="F13" i="9"/>
  <c r="G13" i="9"/>
  <c r="H13" i="9"/>
  <c r="I13" i="9"/>
  <c r="J13" i="9"/>
  <c r="K13" i="9"/>
  <c r="L13" i="9"/>
  <c r="M13" i="9"/>
  <c r="N13" i="9"/>
  <c r="C13" i="9"/>
  <c r="D11" i="27"/>
  <c r="E11" i="27"/>
  <c r="F11" i="27"/>
  <c r="G11" i="27"/>
  <c r="H11" i="27"/>
  <c r="I11" i="27"/>
  <c r="J11" i="27"/>
  <c r="K11" i="27"/>
  <c r="L11" i="27"/>
  <c r="M11" i="27"/>
  <c r="N11" i="27"/>
  <c r="D11" i="9"/>
  <c r="E11" i="9"/>
  <c r="F11" i="9"/>
  <c r="G11" i="9"/>
  <c r="H11" i="9"/>
  <c r="I11" i="9"/>
  <c r="J11" i="9"/>
  <c r="K11" i="9"/>
  <c r="L11" i="9"/>
  <c r="M11" i="9"/>
  <c r="N11" i="9"/>
  <c r="C11" i="27"/>
  <c r="C11" i="9"/>
  <c r="K9" i="9"/>
  <c r="E9" i="9"/>
  <c r="D9" i="9"/>
  <c r="F9" i="9"/>
  <c r="G9" i="9"/>
  <c r="H9" i="9"/>
  <c r="I9" i="9"/>
  <c r="J9" i="9"/>
  <c r="L9" i="9"/>
  <c r="M9" i="9"/>
  <c r="N9" i="9"/>
  <c r="C9" i="9"/>
  <c r="B24" i="9"/>
  <c r="O15" i="10" l="1"/>
  <c r="O9" i="28" l="1"/>
  <c r="K14" i="9" l="1"/>
  <c r="I14" i="9"/>
  <c r="C14" i="9"/>
  <c r="N14" i="9"/>
  <c r="O17" i="9"/>
  <c r="O18" i="9"/>
  <c r="O19" i="9"/>
  <c r="O14" i="27"/>
  <c r="O12" i="27"/>
  <c r="O14" i="28"/>
  <c r="O13" i="28"/>
  <c r="O12" i="28"/>
  <c r="O16" i="28" s="1"/>
  <c r="O10" i="28"/>
  <c r="O11" i="28" s="1"/>
  <c r="O14" i="10"/>
  <c r="O13" i="10"/>
  <c r="O12" i="10"/>
  <c r="O16" i="10" s="1"/>
  <c r="O9" i="10"/>
  <c r="O13" i="27"/>
  <c r="O9" i="27"/>
  <c r="D14" i="9"/>
  <c r="E14" i="9"/>
  <c r="F14" i="9"/>
  <c r="G14" i="9"/>
  <c r="H14" i="9"/>
  <c r="J14" i="9"/>
  <c r="L14" i="9"/>
  <c r="M14" i="9"/>
  <c r="B14" i="9"/>
  <c r="O11" i="9"/>
  <c r="O12" i="9"/>
  <c r="O13" i="9"/>
  <c r="O15" i="27" l="1"/>
  <c r="O10" i="9"/>
  <c r="O22" i="9"/>
  <c r="O10" i="27"/>
  <c r="O11" i="27" s="1"/>
  <c r="N24" i="9" l="1"/>
  <c r="M24" i="9"/>
  <c r="L24" i="9"/>
  <c r="K24" i="9"/>
  <c r="J24" i="9"/>
  <c r="I24" i="9"/>
  <c r="H24" i="9"/>
  <c r="F24" i="9"/>
  <c r="E24" i="9"/>
  <c r="D24" i="9"/>
  <c r="C24" i="9"/>
  <c r="G24" i="9"/>
  <c r="O23" i="9"/>
  <c r="O21" i="9"/>
  <c r="O20" i="9"/>
  <c r="O16" i="9"/>
  <c r="O15" i="9"/>
  <c r="O9" i="9"/>
  <c r="O14" i="9" l="1"/>
  <c r="O24" i="9"/>
  <c r="O10" i="10" l="1"/>
  <c r="O11" i="10" s="1"/>
</calcChain>
</file>

<file path=xl/sharedStrings.xml><?xml version="1.0" encoding="utf-8"?>
<sst xmlns="http://schemas.openxmlformats.org/spreadsheetml/2006/main" count="197" uniqueCount="74">
  <si>
    <t>Megnevezés</t>
  </si>
  <si>
    <t>Összesen</t>
  </si>
  <si>
    <t>Előirányzat</t>
  </si>
  <si>
    <t>jan.</t>
  </si>
  <si>
    <t>febr.</t>
  </si>
  <si>
    <t>márc.</t>
  </si>
  <si>
    <t>ápr.</t>
  </si>
  <si>
    <t>máj.</t>
  </si>
  <si>
    <t>júl.</t>
  </si>
  <si>
    <t>aug.</t>
  </si>
  <si>
    <t>szept.</t>
  </si>
  <si>
    <t>okt.</t>
  </si>
  <si>
    <t>nov.</t>
  </si>
  <si>
    <t>dec.</t>
  </si>
  <si>
    <t>jún.</t>
  </si>
  <si>
    <t>2. Közhatalmi bevételek</t>
  </si>
  <si>
    <t>1. Működési bevételek</t>
  </si>
  <si>
    <t>dr. Horváth Zsolt</t>
  </si>
  <si>
    <t>jegyző</t>
  </si>
  <si>
    <t xml:space="preserve">        Várai Róbert</t>
  </si>
  <si>
    <t xml:space="preserve">        polgármester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</si>
  <si>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</si>
  <si>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</si>
  <si>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</si>
  <si>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</si>
  <si>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</si>
  <si>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</si>
  <si>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</si>
  <si>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</si>
  <si>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</si>
  <si>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</si>
  <si>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5. Munkaadókat terhelő járulékok és szociális hozzájárulási adó</t>
  </si>
  <si>
    <t>6. Dologi kiadások</t>
  </si>
  <si>
    <t>A</t>
  </si>
  <si>
    <t>B</t>
  </si>
  <si>
    <t>10. sz. melléklet 1. pontja</t>
  </si>
  <si>
    <t>M</t>
  </si>
  <si>
    <t>N</t>
  </si>
  <si>
    <t>1. Intézményi működési bevételek</t>
  </si>
  <si>
    <t>10. sz. melléklet 2. pontja</t>
  </si>
  <si>
    <t>10. sz. melléklet 3. pontja</t>
  </si>
  <si>
    <t>2. Intézményfinanszírozás</t>
  </si>
  <si>
    <t>3. BEVÉTELEK ÖSSZESEN</t>
  </si>
  <si>
    <t>4. Személyi juttatások</t>
  </si>
  <si>
    <t>7. KIADÁSOK ÖSSZESEN</t>
  </si>
  <si>
    <t>10. sz. melléklet 4. pontja</t>
  </si>
  <si>
    <t>O</t>
  </si>
  <si>
    <t>3. Általános működési támogatás</t>
  </si>
  <si>
    <t>4. Átvett pénzeszközök</t>
  </si>
  <si>
    <t>5. Felhalmozási bevételek</t>
  </si>
  <si>
    <t>6. BEVÉTELEK ÖSSZESEN</t>
  </si>
  <si>
    <t>7. Személyi juttatások</t>
  </si>
  <si>
    <t>8. Munkaadókat terhelő járulékok és szociális hozzájárulási adó</t>
  </si>
  <si>
    <t>9. Dologi kiadások</t>
  </si>
  <si>
    <t>10. Pénzeszköz átadás</t>
  </si>
  <si>
    <t>11. Ellátottak pénzbeli juttatásai</t>
  </si>
  <si>
    <t>12. Beruházás</t>
  </si>
  <si>
    <t>15. Finanszírozási kiadások</t>
  </si>
  <si>
    <t>16. Költségvetési tartalék</t>
  </si>
  <si>
    <t>17. KIADÁSOK ÖSSZESEN</t>
  </si>
  <si>
    <t xml:space="preserve"> Ft-ban</t>
  </si>
  <si>
    <t>7. Felhalmozási kiadások</t>
  </si>
  <si>
    <t>13. Felhalmozási célú pénzeszköz átadás</t>
  </si>
  <si>
    <t>Baracs, 2020. február …</t>
  </si>
  <si>
    <t>Baracs Község Önkormányzata 2020. évi előirányzat-felhasználási ütemterve</t>
  </si>
  <si>
    <t>Baracs Község Önkormányzata Képviselő-testülete 2020. évi költségvetésről szóló .../2020. (II…..) Önkormányzati Rendelete</t>
  </si>
  <si>
    <t>Várai Róbert</t>
  </si>
  <si>
    <t>polgármester</t>
  </si>
  <si>
    <t>Baracs, 2020 február ....</t>
  </si>
  <si>
    <t>A Baracsi Népjóléti Intézmény 2020. évi előirányzat-felhasználási ütemterve</t>
  </si>
  <si>
    <t>A Baracsi Négy Vándor Óvoda 2020. évi előirányzat-felhasználási ütemterve</t>
  </si>
  <si>
    <t>A Baracsi Polgármesteri Hivatal 2020. évi előirányzat-felhasználási ütemterve</t>
  </si>
  <si>
    <t>Baracs Község Önkormányzata Képviselő-testülete 2020. évi költségvetésről szóló 2/2020. (II.26) Önkormányzati Rendelete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</si>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</sst>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" fontId="0" fillId="0" borderId="0" xfId="0" applyNumberFormat="1"/>
    <xf numFmtId="0" fontId="0" fillId="0" borderId="0" xfId="0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/>
    </xf>
    <xf numFmtId="3" fontId="0" fillId="0" borderId="2" xfId="0" applyNumberFormat="1" applyBorder="1"/>
    <xf numFmtId="3" fontId="2" fillId="0" borderId="2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zoomScaleNormal="100" zoomScaleSheetLayoutView="85" workbookViewId="0">
      <selection activeCell="A2" sqref="A2:C2"/>
    </sheetView>
  </sheetViews>
  <sheetFormatPr defaultRowHeight="15" x14ac:dyDescent="0.25"/>
  <cols>
    <col min="1" max="1" width="33.85546875" style="1" bestFit="1" customWidth="1"/>
    <col min="2" max="2" width="10.85546875" style="1" bestFit="1" customWidth="1"/>
    <col min="3" max="3" width="10.140625" style="1" customWidth="1"/>
    <col min="4" max="4" width="10.28515625" style="1" customWidth="1"/>
    <col min="5" max="5" width="10.7109375" style="1" customWidth="1"/>
    <col min="6" max="6" width="10.140625" style="1" customWidth="1"/>
    <col min="7" max="7" width="10" style="1" customWidth="1"/>
    <col min="8" max="8" width="10.28515625" style="1" customWidth="1"/>
    <col min="9" max="9" width="10.42578125" style="1" customWidth="1"/>
    <col min="10" max="10" width="11.140625" style="1" customWidth="1"/>
    <col min="11" max="11" width="9.7109375" style="1" customWidth="1"/>
    <col min="12" max="12" width="10.7109375" style="1" customWidth="1"/>
    <col min="13" max="13" width="9.5703125" style="1" customWidth="1"/>
    <col min="14" max="14" width="10.140625" style="1" customWidth="1"/>
    <col min="15" max="15" width="10.85546875" style="1" customWidth="1"/>
  </cols>
  <sheetData>
    <row r="1" spans="1:16" ht="15" customHeight="1" x14ac:dyDescent="0.25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x14ac:dyDescent="0.25">
      <c r="A2" s="28" t="s">
        <v>35</v>
      </c>
      <c r="B2" s="28"/>
      <c r="C2" s="28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7" t="s">
        <v>64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6" t="s">
        <v>60</v>
      </c>
      <c r="O6" s="26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/>
    </row>
    <row r="9" spans="1:16" x14ac:dyDescent="0.25">
      <c r="A9" s="7" t="s">
        <v>38</v>
      </c>
      <c r="B9" s="5">
        <v>26773799</v>
      </c>
      <c r="C9" s="5">
        <f>20773799/12</f>
        <v>1731149.9166666667</v>
      </c>
      <c r="D9" s="5">
        <f t="shared" ref="D9:N9" si="0">20773799/12</f>
        <v>1731149.9166666667</v>
      </c>
      <c r="E9" s="5">
        <f>20773799/12+3000000</f>
        <v>4731149.916666667</v>
      </c>
      <c r="F9" s="5">
        <f t="shared" si="0"/>
        <v>1731149.9166666667</v>
      </c>
      <c r="G9" s="5">
        <f t="shared" si="0"/>
        <v>1731149.9166666667</v>
      </c>
      <c r="H9" s="5">
        <f t="shared" si="0"/>
        <v>1731149.9166666667</v>
      </c>
      <c r="I9" s="5">
        <f t="shared" si="0"/>
        <v>1731149.9166666667</v>
      </c>
      <c r="J9" s="5">
        <f t="shared" si="0"/>
        <v>1731149.9166666667</v>
      </c>
      <c r="K9" s="5">
        <f>20773799/12+3000000</f>
        <v>4731149.916666667</v>
      </c>
      <c r="L9" s="5">
        <f t="shared" si="0"/>
        <v>1731149.9166666667</v>
      </c>
      <c r="M9" s="5">
        <f t="shared" si="0"/>
        <v>1731149.9166666667</v>
      </c>
      <c r="N9" s="5">
        <f t="shared" si="0"/>
        <v>1731149.9166666667</v>
      </c>
      <c r="O9" s="5">
        <f>SUM(C9:N9)</f>
        <v>26773799.000000004</v>
      </c>
      <c r="P9" s="11"/>
    </row>
    <row r="10" spans="1:16" x14ac:dyDescent="0.25">
      <c r="A10" s="7" t="s">
        <v>15</v>
      </c>
      <c r="B10" s="5">
        <v>119500000</v>
      </c>
      <c r="C10" s="5">
        <v>6628149</v>
      </c>
      <c r="D10" s="5">
        <v>6628149</v>
      </c>
      <c r="E10" s="5">
        <v>26576702</v>
      </c>
      <c r="F10" s="5">
        <v>600000</v>
      </c>
      <c r="G10" s="5">
        <v>20614148</v>
      </c>
      <c r="H10" s="5">
        <v>4500000</v>
      </c>
      <c r="I10" s="5">
        <v>7755072</v>
      </c>
      <c r="J10" s="5">
        <v>9080021</v>
      </c>
      <c r="K10" s="5">
        <v>15000000</v>
      </c>
      <c r="L10" s="5">
        <v>2887720</v>
      </c>
      <c r="M10" s="5">
        <v>8877281</v>
      </c>
      <c r="N10" s="5">
        <v>10352758</v>
      </c>
      <c r="O10" s="5">
        <f t="shared" ref="O10:O13" si="1">SUM(C10:N10)</f>
        <v>119500000</v>
      </c>
      <c r="P10" s="12"/>
    </row>
    <row r="11" spans="1:16" x14ac:dyDescent="0.25">
      <c r="A11" s="7" t="s">
        <v>47</v>
      </c>
      <c r="B11" s="5">
        <v>182330144</v>
      </c>
      <c r="C11" s="5">
        <f>182330144/12</f>
        <v>15194178.666666666</v>
      </c>
      <c r="D11" s="5">
        <f t="shared" ref="D11:N11" si="2">182330144/12</f>
        <v>15194178.666666666</v>
      </c>
      <c r="E11" s="5">
        <f t="shared" si="2"/>
        <v>15194178.666666666</v>
      </c>
      <c r="F11" s="5">
        <f t="shared" si="2"/>
        <v>15194178.666666666</v>
      </c>
      <c r="G11" s="5">
        <f t="shared" si="2"/>
        <v>15194178.666666666</v>
      </c>
      <c r="H11" s="5">
        <f t="shared" si="2"/>
        <v>15194178.666666666</v>
      </c>
      <c r="I11" s="5">
        <f t="shared" si="2"/>
        <v>15194178.666666666</v>
      </c>
      <c r="J11" s="5">
        <f t="shared" si="2"/>
        <v>15194178.666666666</v>
      </c>
      <c r="K11" s="5">
        <f t="shared" si="2"/>
        <v>15194178.666666666</v>
      </c>
      <c r="L11" s="5">
        <f t="shared" si="2"/>
        <v>15194178.666666666</v>
      </c>
      <c r="M11" s="5">
        <f t="shared" si="2"/>
        <v>15194178.666666666</v>
      </c>
      <c r="N11" s="5">
        <f t="shared" si="2"/>
        <v>15194178.666666666</v>
      </c>
      <c r="O11" s="5">
        <f t="shared" si="1"/>
        <v>182330143.99999997</v>
      </c>
      <c r="P11" s="11"/>
    </row>
    <row r="12" spans="1:16" x14ac:dyDescent="0.25">
      <c r="A12" s="7" t="s">
        <v>48</v>
      </c>
      <c r="B12" s="5">
        <v>19108474</v>
      </c>
      <c r="C12" s="5">
        <f>15217565/12</f>
        <v>1268130.4166666667</v>
      </c>
      <c r="D12" s="5">
        <f t="shared" ref="D12:N12" si="3">15217565/12</f>
        <v>1268130.4166666667</v>
      </c>
      <c r="E12" s="5">
        <f t="shared" si="3"/>
        <v>1268130.4166666667</v>
      </c>
      <c r="F12" s="5">
        <f t="shared" si="3"/>
        <v>1268130.4166666667</v>
      </c>
      <c r="G12" s="5">
        <f t="shared" si="3"/>
        <v>1268130.4166666667</v>
      </c>
      <c r="H12" s="5">
        <f t="shared" si="3"/>
        <v>1268130.4166666667</v>
      </c>
      <c r="I12" s="5">
        <f t="shared" si="3"/>
        <v>1268130.4166666667</v>
      </c>
      <c r="J12" s="5">
        <f t="shared" si="3"/>
        <v>1268130.4166666667</v>
      </c>
      <c r="K12" s="5">
        <f>15217565/12+3890910-1</f>
        <v>5159039.416666667</v>
      </c>
      <c r="L12" s="5">
        <f t="shared" si="3"/>
        <v>1268130.4166666667</v>
      </c>
      <c r="M12" s="5">
        <f t="shared" si="3"/>
        <v>1268130.4166666667</v>
      </c>
      <c r="N12" s="5">
        <f t="shared" si="3"/>
        <v>1268130.4166666667</v>
      </c>
      <c r="O12" s="5">
        <f t="shared" si="1"/>
        <v>19108474</v>
      </c>
      <c r="P12" s="11"/>
    </row>
    <row r="13" spans="1:16" ht="15.75" thickBot="1" x14ac:dyDescent="0.3">
      <c r="A13" s="17" t="s">
        <v>49</v>
      </c>
      <c r="B13" s="18">
        <v>141608</v>
      </c>
      <c r="C13" s="18">
        <f>141608/12</f>
        <v>11800.666666666666</v>
      </c>
      <c r="D13" s="18">
        <f t="shared" ref="D13:N13" si="4">141608/12</f>
        <v>11800.666666666666</v>
      </c>
      <c r="E13" s="18">
        <f t="shared" si="4"/>
        <v>11800.666666666666</v>
      </c>
      <c r="F13" s="18">
        <f t="shared" si="4"/>
        <v>11800.666666666666</v>
      </c>
      <c r="G13" s="18">
        <f t="shared" si="4"/>
        <v>11800.666666666666</v>
      </c>
      <c r="H13" s="18">
        <f t="shared" si="4"/>
        <v>11800.666666666666</v>
      </c>
      <c r="I13" s="18">
        <f t="shared" si="4"/>
        <v>11800.666666666666</v>
      </c>
      <c r="J13" s="18">
        <f t="shared" si="4"/>
        <v>11800.666666666666</v>
      </c>
      <c r="K13" s="18">
        <f t="shared" si="4"/>
        <v>11800.666666666666</v>
      </c>
      <c r="L13" s="18">
        <f t="shared" si="4"/>
        <v>11800.666666666666</v>
      </c>
      <c r="M13" s="18">
        <f t="shared" si="4"/>
        <v>11800.666666666666</v>
      </c>
      <c r="N13" s="18">
        <f t="shared" si="4"/>
        <v>11800.666666666666</v>
      </c>
      <c r="O13" s="18">
        <f t="shared" si="1"/>
        <v>141608.00000000003</v>
      </c>
      <c r="P13" s="12"/>
    </row>
    <row r="14" spans="1:16" ht="15.75" thickBot="1" x14ac:dyDescent="0.3">
      <c r="A14" s="19" t="s">
        <v>50</v>
      </c>
      <c r="B14" s="20">
        <f t="shared" ref="B14:O14" si="5">SUM(B9:B13)</f>
        <v>347854025</v>
      </c>
      <c r="C14" s="20">
        <f t="shared" si="5"/>
        <v>24833408.666666668</v>
      </c>
      <c r="D14" s="20">
        <f t="shared" si="5"/>
        <v>24833408.666666668</v>
      </c>
      <c r="E14" s="20">
        <f t="shared" si="5"/>
        <v>47781961.666666664</v>
      </c>
      <c r="F14" s="20">
        <f t="shared" si="5"/>
        <v>18805259.666666668</v>
      </c>
      <c r="G14" s="20">
        <f t="shared" si="5"/>
        <v>38819407.666666664</v>
      </c>
      <c r="H14" s="20">
        <f t="shared" si="5"/>
        <v>22705259.666666668</v>
      </c>
      <c r="I14" s="20">
        <f t="shared" si="5"/>
        <v>25960331.666666668</v>
      </c>
      <c r="J14" s="20">
        <f t="shared" si="5"/>
        <v>27285280.666666668</v>
      </c>
      <c r="K14" s="20">
        <f t="shared" si="5"/>
        <v>40096168.666666664</v>
      </c>
      <c r="L14" s="20">
        <f t="shared" si="5"/>
        <v>21092979.666666668</v>
      </c>
      <c r="M14" s="20">
        <f t="shared" si="5"/>
        <v>27082540.666666668</v>
      </c>
      <c r="N14" s="20">
        <f t="shared" si="5"/>
        <v>28558017.666666668</v>
      </c>
      <c r="O14" s="21">
        <f t="shared" si="5"/>
        <v>347854025</v>
      </c>
      <c r="P14" s="9"/>
    </row>
    <row r="15" spans="1:16" x14ac:dyDescent="0.25">
      <c r="A15" s="8" t="s">
        <v>51</v>
      </c>
      <c r="B15" s="5">
        <v>46746448</v>
      </c>
      <c r="C15" s="5">
        <f>46746448/12</f>
        <v>3895537.3333333335</v>
      </c>
      <c r="D15" s="5">
        <f t="shared" ref="D15:N15" si="6">46746448/12</f>
        <v>3895537.3333333335</v>
      </c>
      <c r="E15" s="5">
        <f t="shared" si="6"/>
        <v>3895537.3333333335</v>
      </c>
      <c r="F15" s="5">
        <f t="shared" si="6"/>
        <v>3895537.3333333335</v>
      </c>
      <c r="G15" s="5">
        <f t="shared" si="6"/>
        <v>3895537.3333333335</v>
      </c>
      <c r="H15" s="5">
        <f t="shared" si="6"/>
        <v>3895537.3333333335</v>
      </c>
      <c r="I15" s="5">
        <f t="shared" si="6"/>
        <v>3895537.3333333335</v>
      </c>
      <c r="J15" s="5">
        <f t="shared" si="6"/>
        <v>3895537.3333333335</v>
      </c>
      <c r="K15" s="5">
        <f t="shared" si="6"/>
        <v>3895537.3333333335</v>
      </c>
      <c r="L15" s="5">
        <f t="shared" si="6"/>
        <v>3895537.3333333335</v>
      </c>
      <c r="M15" s="5">
        <f t="shared" si="6"/>
        <v>3895537.3333333335</v>
      </c>
      <c r="N15" s="5">
        <f t="shared" si="6"/>
        <v>3895537.3333333335</v>
      </c>
      <c r="O15" s="5">
        <f t="shared" ref="O15:O23" si="7">SUM(C15:N15)</f>
        <v>46746448.000000007</v>
      </c>
      <c r="P15" s="14"/>
    </row>
    <row r="16" spans="1:16" ht="25.5" x14ac:dyDescent="0.25">
      <c r="A16" s="7" t="s">
        <v>52</v>
      </c>
      <c r="B16" s="5">
        <v>7548088</v>
      </c>
      <c r="C16" s="5">
        <f>7548088/12</f>
        <v>629007.33333333337</v>
      </c>
      <c r="D16" s="5">
        <f t="shared" ref="D16:N16" si="8">7548088/12</f>
        <v>629007.33333333337</v>
      </c>
      <c r="E16" s="5">
        <f t="shared" si="8"/>
        <v>629007.33333333337</v>
      </c>
      <c r="F16" s="5">
        <f t="shared" si="8"/>
        <v>629007.33333333337</v>
      </c>
      <c r="G16" s="5">
        <f t="shared" si="8"/>
        <v>629007.33333333337</v>
      </c>
      <c r="H16" s="5">
        <f t="shared" si="8"/>
        <v>629007.33333333337</v>
      </c>
      <c r="I16" s="5">
        <f t="shared" si="8"/>
        <v>629007.33333333337</v>
      </c>
      <c r="J16" s="5">
        <f t="shared" si="8"/>
        <v>629007.33333333337</v>
      </c>
      <c r="K16" s="5">
        <f t="shared" si="8"/>
        <v>629007.33333333337</v>
      </c>
      <c r="L16" s="5">
        <f t="shared" si="8"/>
        <v>629007.33333333337</v>
      </c>
      <c r="M16" s="5">
        <f t="shared" si="8"/>
        <v>629007.33333333337</v>
      </c>
      <c r="N16" s="5">
        <f t="shared" si="8"/>
        <v>629007.33333333337</v>
      </c>
      <c r="O16" s="5">
        <f t="shared" si="7"/>
        <v>7548087.9999999991</v>
      </c>
      <c r="P16" s="14"/>
    </row>
    <row r="17" spans="1:16" x14ac:dyDescent="0.25">
      <c r="A17" s="8" t="s">
        <v>53</v>
      </c>
      <c r="B17" s="5">
        <v>64368947</v>
      </c>
      <c r="C17" s="5">
        <f>64368947/12</f>
        <v>5364078.916666667</v>
      </c>
      <c r="D17" s="5">
        <f t="shared" ref="D17:N17" si="9">64368947/12</f>
        <v>5364078.916666667</v>
      </c>
      <c r="E17" s="5">
        <f t="shared" si="9"/>
        <v>5364078.916666667</v>
      </c>
      <c r="F17" s="5">
        <f t="shared" si="9"/>
        <v>5364078.916666667</v>
      </c>
      <c r="G17" s="5">
        <f t="shared" si="9"/>
        <v>5364078.916666667</v>
      </c>
      <c r="H17" s="5">
        <f t="shared" si="9"/>
        <v>5364078.916666667</v>
      </c>
      <c r="I17" s="5">
        <f t="shared" si="9"/>
        <v>5364078.916666667</v>
      </c>
      <c r="J17" s="5">
        <f t="shared" si="9"/>
        <v>5364078.916666667</v>
      </c>
      <c r="K17" s="5">
        <f t="shared" si="9"/>
        <v>5364078.916666667</v>
      </c>
      <c r="L17" s="5">
        <f t="shared" si="9"/>
        <v>5364078.916666667</v>
      </c>
      <c r="M17" s="5">
        <f t="shared" si="9"/>
        <v>5364078.916666667</v>
      </c>
      <c r="N17" s="5">
        <f t="shared" si="9"/>
        <v>5364078.916666667</v>
      </c>
      <c r="O17" s="5">
        <f t="shared" si="7"/>
        <v>64368946.999999993</v>
      </c>
      <c r="P17" s="14"/>
    </row>
    <row r="18" spans="1:16" x14ac:dyDescent="0.25">
      <c r="A18" s="8" t="s">
        <v>54</v>
      </c>
      <c r="B18" s="5">
        <v>14703497</v>
      </c>
      <c r="C18" s="5">
        <f>14703497/12</f>
        <v>1225291.4166666667</v>
      </c>
      <c r="D18" s="5">
        <f t="shared" ref="D18:N18" si="10">14703497/12</f>
        <v>1225291.4166666667</v>
      </c>
      <c r="E18" s="5">
        <f t="shared" si="10"/>
        <v>1225291.4166666667</v>
      </c>
      <c r="F18" s="5">
        <f t="shared" si="10"/>
        <v>1225291.4166666667</v>
      </c>
      <c r="G18" s="5">
        <f t="shared" si="10"/>
        <v>1225291.4166666667</v>
      </c>
      <c r="H18" s="5">
        <f t="shared" si="10"/>
        <v>1225291.4166666667</v>
      </c>
      <c r="I18" s="5">
        <f t="shared" si="10"/>
        <v>1225291.4166666667</v>
      </c>
      <c r="J18" s="5">
        <f t="shared" si="10"/>
        <v>1225291.4166666667</v>
      </c>
      <c r="K18" s="5">
        <f t="shared" si="10"/>
        <v>1225291.4166666667</v>
      </c>
      <c r="L18" s="5">
        <f t="shared" si="10"/>
        <v>1225291.4166666667</v>
      </c>
      <c r="M18" s="5">
        <f t="shared" si="10"/>
        <v>1225291.4166666667</v>
      </c>
      <c r="N18" s="5">
        <f t="shared" si="10"/>
        <v>1225291.4166666667</v>
      </c>
      <c r="O18" s="5">
        <f t="shared" si="7"/>
        <v>14703496.999999998</v>
      </c>
      <c r="P18" s="14"/>
    </row>
    <row r="19" spans="1:16" x14ac:dyDescent="0.25">
      <c r="A19" s="8" t="s">
        <v>55</v>
      </c>
      <c r="B19" s="5">
        <v>5038800</v>
      </c>
      <c r="C19" s="5">
        <f>300433</f>
        <v>300433</v>
      </c>
      <c r="D19" s="5">
        <f t="shared" ref="D19:M19" si="11">300433</f>
        <v>300433</v>
      </c>
      <c r="E19" s="5">
        <f t="shared" si="11"/>
        <v>300433</v>
      </c>
      <c r="F19" s="5">
        <f t="shared" si="11"/>
        <v>300433</v>
      </c>
      <c r="G19" s="5">
        <f t="shared" si="11"/>
        <v>300433</v>
      </c>
      <c r="H19" s="5">
        <f t="shared" si="11"/>
        <v>300433</v>
      </c>
      <c r="I19" s="5">
        <f t="shared" si="11"/>
        <v>300433</v>
      </c>
      <c r="J19" s="5">
        <f t="shared" si="11"/>
        <v>300433</v>
      </c>
      <c r="K19" s="5">
        <f t="shared" si="11"/>
        <v>300433</v>
      </c>
      <c r="L19" s="5">
        <f t="shared" si="11"/>
        <v>300433</v>
      </c>
      <c r="M19" s="5">
        <f t="shared" si="11"/>
        <v>300433</v>
      </c>
      <c r="N19" s="5">
        <f>1433600+300433+4</f>
        <v>1734037</v>
      </c>
      <c r="O19" s="5">
        <f t="shared" si="7"/>
        <v>5038800</v>
      </c>
      <c r="P19" s="14"/>
    </row>
    <row r="20" spans="1:16" x14ac:dyDescent="0.25">
      <c r="A20" s="8" t="s">
        <v>56</v>
      </c>
      <c r="B20" s="5">
        <v>3054995</v>
      </c>
      <c r="C20" s="5">
        <v>0</v>
      </c>
      <c r="D20" s="5">
        <v>0</v>
      </c>
      <c r="E20" s="5">
        <v>0</v>
      </c>
      <c r="F20" s="5">
        <v>2268000</v>
      </c>
      <c r="G20" s="5">
        <v>786995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f>SUM(C20:N20)</f>
        <v>3054995</v>
      </c>
      <c r="P20" s="14"/>
    </row>
    <row r="21" spans="1:16" x14ac:dyDescent="0.25">
      <c r="A21" s="7" t="s">
        <v>62</v>
      </c>
      <c r="B21" s="5">
        <v>3400000</v>
      </c>
      <c r="C21" s="5">
        <v>0</v>
      </c>
      <c r="D21" s="5">
        <v>0</v>
      </c>
      <c r="E21" s="5">
        <v>425000</v>
      </c>
      <c r="F21" s="5">
        <v>425000</v>
      </c>
      <c r="G21" s="5">
        <v>0</v>
      </c>
      <c r="H21" s="5">
        <v>425000</v>
      </c>
      <c r="I21" s="5">
        <v>425000</v>
      </c>
      <c r="J21" s="5">
        <v>0</v>
      </c>
      <c r="K21" s="5">
        <v>425000</v>
      </c>
      <c r="L21" s="5">
        <v>425000</v>
      </c>
      <c r="M21" s="5">
        <v>425000</v>
      </c>
      <c r="N21" s="5">
        <v>425000</v>
      </c>
      <c r="O21" s="5">
        <f t="shared" si="7"/>
        <v>3400000</v>
      </c>
      <c r="P21" s="14"/>
    </row>
    <row r="22" spans="1:16" x14ac:dyDescent="0.25">
      <c r="A22" s="7" t="s">
        <v>57</v>
      </c>
      <c r="B22" s="5">
        <v>201593654</v>
      </c>
      <c r="C22" s="5">
        <f t="shared" ref="C22:M22" si="12">201593654/12</f>
        <v>16799471.166666668</v>
      </c>
      <c r="D22" s="5">
        <f t="shared" si="12"/>
        <v>16799471.166666668</v>
      </c>
      <c r="E22" s="5">
        <f t="shared" si="12"/>
        <v>16799471.166666668</v>
      </c>
      <c r="F22" s="5">
        <f t="shared" si="12"/>
        <v>16799471.166666668</v>
      </c>
      <c r="G22" s="5">
        <f t="shared" si="12"/>
        <v>16799471.166666668</v>
      </c>
      <c r="H22" s="5">
        <f t="shared" si="12"/>
        <v>16799471.166666668</v>
      </c>
      <c r="I22" s="5">
        <f t="shared" si="12"/>
        <v>16799471.166666668</v>
      </c>
      <c r="J22" s="5">
        <f t="shared" si="12"/>
        <v>16799471.166666668</v>
      </c>
      <c r="K22" s="5">
        <f t="shared" si="12"/>
        <v>16799471.166666668</v>
      </c>
      <c r="L22" s="5">
        <f t="shared" si="12"/>
        <v>16799471.166666668</v>
      </c>
      <c r="M22" s="5">
        <f t="shared" si="12"/>
        <v>16799471.166666668</v>
      </c>
      <c r="N22" s="5">
        <f>201593654/12-1</f>
        <v>16799470.166666668</v>
      </c>
      <c r="O22" s="5">
        <f t="shared" si="7"/>
        <v>201593652.99999997</v>
      </c>
      <c r="P22" s="14"/>
    </row>
    <row r="23" spans="1:16" x14ac:dyDescent="0.25">
      <c r="A23" s="8" t="s">
        <v>58</v>
      </c>
      <c r="B23" s="5">
        <v>1399597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1399597</v>
      </c>
      <c r="O23" s="5">
        <f t="shared" si="7"/>
        <v>1399597</v>
      </c>
      <c r="P23" s="14"/>
    </row>
    <row r="24" spans="1:16" x14ac:dyDescent="0.25">
      <c r="A24" s="16" t="s">
        <v>59</v>
      </c>
      <c r="B24" s="6">
        <f>SUM(B15:B23)-1</f>
        <v>347854025</v>
      </c>
      <c r="C24" s="6">
        <f t="shared" ref="C24:O24" si="13">SUM(C15:C23)</f>
        <v>28213819.166666668</v>
      </c>
      <c r="D24" s="6">
        <f t="shared" si="13"/>
        <v>28213819.166666668</v>
      </c>
      <c r="E24" s="6">
        <f t="shared" si="13"/>
        <v>28638819.166666668</v>
      </c>
      <c r="F24" s="6">
        <f t="shared" si="13"/>
        <v>30906819.166666668</v>
      </c>
      <c r="G24" s="6">
        <f t="shared" si="13"/>
        <v>29000814.166666668</v>
      </c>
      <c r="H24" s="6">
        <f t="shared" si="13"/>
        <v>28638819.166666668</v>
      </c>
      <c r="I24" s="6">
        <f t="shared" si="13"/>
        <v>28638819.166666668</v>
      </c>
      <c r="J24" s="6">
        <f t="shared" si="13"/>
        <v>28213819.166666668</v>
      </c>
      <c r="K24" s="6">
        <f t="shared" si="13"/>
        <v>28638819.166666668</v>
      </c>
      <c r="L24" s="6">
        <f t="shared" si="13"/>
        <v>28638819.166666668</v>
      </c>
      <c r="M24" s="6">
        <f t="shared" si="13"/>
        <v>28638819.166666668</v>
      </c>
      <c r="N24" s="6">
        <f t="shared" si="13"/>
        <v>31472019.166666668</v>
      </c>
      <c r="O24" s="6">
        <f t="shared" si="13"/>
        <v>347854025</v>
      </c>
      <c r="P24" s="13"/>
    </row>
    <row r="26" spans="1:16" x14ac:dyDescent="0.25">
      <c r="A26" s="1" t="s">
        <v>63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/>
    </row>
    <row r="27" spans="1:16" x14ac:dyDescent="0.25">
      <c r="C27" s="15"/>
      <c r="D27" s="15"/>
      <c r="E27"/>
      <c r="F27"/>
      <c r="G27"/>
      <c r="H27"/>
      <c r="I27"/>
      <c r="J27"/>
      <c r="K27"/>
      <c r="L27"/>
      <c r="M27"/>
      <c r="N27"/>
      <c r="O27"/>
    </row>
    <row r="28" spans="1:16" x14ac:dyDescent="0.25">
      <c r="C28" s="15"/>
      <c r="D28" s="15"/>
      <c r="E28"/>
      <c r="F28"/>
      <c r="G28"/>
      <c r="H28"/>
      <c r="I28"/>
      <c r="J28"/>
      <c r="K28"/>
      <c r="L28"/>
      <c r="M28"/>
      <c r="N28"/>
      <c r="O28"/>
    </row>
    <row r="29" spans="1:16" x14ac:dyDescent="0.25">
      <c r="C29" s="23" t="s">
        <v>19</v>
      </c>
      <c r="D29" s="23"/>
      <c r="E29" s="23"/>
      <c r="F29"/>
      <c r="G29"/>
      <c r="H29"/>
      <c r="I29" s="24" t="s">
        <v>17</v>
      </c>
      <c r="J29" s="24"/>
      <c r="K29" s="24"/>
      <c r="L29"/>
      <c r="M29"/>
      <c r="N29"/>
      <c r="O29"/>
    </row>
    <row r="30" spans="1:16" x14ac:dyDescent="0.25">
      <c r="C30" s="23" t="s">
        <v>20</v>
      </c>
      <c r="D30" s="23"/>
      <c r="E30" s="23"/>
      <c r="F30"/>
      <c r="G30"/>
      <c r="H30"/>
      <c r="I30" s="24" t="s">
        <v>18</v>
      </c>
      <c r="J30" s="24"/>
      <c r="K30" s="24"/>
      <c r="L30"/>
      <c r="M30"/>
      <c r="N30"/>
      <c r="O30"/>
    </row>
  </sheetData>
  <mergeCells count="8">
    <mergeCell ref="C30:E30"/>
    <mergeCell ref="I29:K29"/>
    <mergeCell ref="I30:K30"/>
    <mergeCell ref="A1:O1"/>
    <mergeCell ref="N6:O6"/>
    <mergeCell ref="A4:O4"/>
    <mergeCell ref="A2:C2"/>
    <mergeCell ref="C29:E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zoomScaleNormal="100" zoomScaleSheetLayoutView="85" workbookViewId="0">
      <selection activeCell="A19" sqref="A19"/>
    </sheetView>
  </sheetViews>
  <sheetFormatPr defaultRowHeight="15" x14ac:dyDescent="0.25"/>
  <cols>
    <col min="1" max="1" width="33.85546875" style="1" customWidth="1"/>
    <col min="2" max="15" width="12.42578125" style="1" customWidth="1"/>
  </cols>
  <sheetData>
    <row r="1" spans="1:16" ht="15" customHeight="1" x14ac:dyDescent="0.25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x14ac:dyDescent="0.25">
      <c r="A2" s="28" t="s">
        <v>39</v>
      </c>
      <c r="B2" s="28"/>
      <c r="C2" s="28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7" t="s">
        <v>71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6" t="s">
        <v>60</v>
      </c>
      <c r="O6" s="26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 t="s">
        <v>46</v>
      </c>
    </row>
    <row r="9" spans="1:16" x14ac:dyDescent="0.25">
      <c r="A9" s="7" t="s">
        <v>38</v>
      </c>
      <c r="B9" s="5">
        <v>40000</v>
      </c>
      <c r="C9" s="5">
        <v>0</v>
      </c>
      <c r="D9" s="5">
        <v>0</v>
      </c>
      <c r="E9" s="5">
        <v>10000</v>
      </c>
      <c r="F9" s="5">
        <v>10000</v>
      </c>
      <c r="G9" s="5">
        <v>10000</v>
      </c>
      <c r="H9" s="5">
        <v>10000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f>SUM(C9:N9)</f>
        <v>40000</v>
      </c>
      <c r="P9" s="11"/>
    </row>
    <row r="10" spans="1:16" ht="15.75" thickBot="1" x14ac:dyDescent="0.3">
      <c r="A10" s="7" t="s">
        <v>41</v>
      </c>
      <c r="B10" s="5">
        <v>59210054</v>
      </c>
      <c r="C10" s="5">
        <f>59210054/12</f>
        <v>4934171.166666667</v>
      </c>
      <c r="D10" s="5">
        <f t="shared" ref="D10:N10" si="0">59210054/12</f>
        <v>4934171.166666667</v>
      </c>
      <c r="E10" s="5">
        <f t="shared" si="0"/>
        <v>4934171.166666667</v>
      </c>
      <c r="F10" s="5">
        <f t="shared" si="0"/>
        <v>4934171.166666667</v>
      </c>
      <c r="G10" s="5">
        <f t="shared" si="0"/>
        <v>4934171.166666667</v>
      </c>
      <c r="H10" s="5">
        <f t="shared" si="0"/>
        <v>4934171.166666667</v>
      </c>
      <c r="I10" s="5">
        <f t="shared" si="0"/>
        <v>4934171.166666667</v>
      </c>
      <c r="J10" s="5">
        <f t="shared" si="0"/>
        <v>4934171.166666667</v>
      </c>
      <c r="K10" s="5">
        <f t="shared" si="0"/>
        <v>4934171.166666667</v>
      </c>
      <c r="L10" s="5">
        <f t="shared" si="0"/>
        <v>4934171.166666667</v>
      </c>
      <c r="M10" s="5">
        <f t="shared" si="0"/>
        <v>4934171.166666667</v>
      </c>
      <c r="N10" s="5">
        <f t="shared" si="0"/>
        <v>4934171.166666667</v>
      </c>
      <c r="O10" s="5">
        <f t="shared" ref="O10" si="1">SUM(C10:N10)</f>
        <v>59210053.999999993</v>
      </c>
      <c r="P10" s="12"/>
    </row>
    <row r="11" spans="1:16" ht="15.75" thickBot="1" x14ac:dyDescent="0.3">
      <c r="A11" s="19" t="s">
        <v>42</v>
      </c>
      <c r="B11" s="20">
        <v>182330144</v>
      </c>
      <c r="C11" s="20">
        <f>182330144/12</f>
        <v>15194178.666666666</v>
      </c>
      <c r="D11" s="20">
        <f t="shared" ref="D11:N11" si="2">182330144/12</f>
        <v>15194178.666666666</v>
      </c>
      <c r="E11" s="20">
        <f t="shared" si="2"/>
        <v>15194178.666666666</v>
      </c>
      <c r="F11" s="20">
        <f t="shared" si="2"/>
        <v>15194178.666666666</v>
      </c>
      <c r="G11" s="20">
        <f t="shared" si="2"/>
        <v>15194178.666666666</v>
      </c>
      <c r="H11" s="20">
        <f t="shared" si="2"/>
        <v>15194178.666666666</v>
      </c>
      <c r="I11" s="20">
        <f t="shared" si="2"/>
        <v>15194178.666666666</v>
      </c>
      <c r="J11" s="20">
        <f t="shared" si="2"/>
        <v>15194178.666666666</v>
      </c>
      <c r="K11" s="20">
        <f t="shared" si="2"/>
        <v>15194178.666666666</v>
      </c>
      <c r="L11" s="20">
        <f t="shared" si="2"/>
        <v>15194178.666666666</v>
      </c>
      <c r="M11" s="20">
        <f t="shared" si="2"/>
        <v>15194178.666666666</v>
      </c>
      <c r="N11" s="20">
        <f t="shared" si="2"/>
        <v>15194178.666666666</v>
      </c>
      <c r="O11" s="21">
        <f t="shared" ref="O11" si="3">SUM(O9:O10)</f>
        <v>59250053.999999993</v>
      </c>
      <c r="P11" s="9"/>
    </row>
    <row r="12" spans="1:16" x14ac:dyDescent="0.25">
      <c r="A12" s="8" t="s">
        <v>43</v>
      </c>
      <c r="B12" s="5">
        <v>43132334</v>
      </c>
      <c r="C12" s="5">
        <f>43132334/12</f>
        <v>3594361.1666666665</v>
      </c>
      <c r="D12" s="5">
        <f t="shared" ref="D12:N12" si="4">43132334/12</f>
        <v>3594361.1666666665</v>
      </c>
      <c r="E12" s="5">
        <f t="shared" si="4"/>
        <v>3594361.1666666665</v>
      </c>
      <c r="F12" s="5">
        <f t="shared" si="4"/>
        <v>3594361.1666666665</v>
      </c>
      <c r="G12" s="5">
        <f t="shared" si="4"/>
        <v>3594361.1666666665</v>
      </c>
      <c r="H12" s="5">
        <f t="shared" si="4"/>
        <v>3594361.1666666665</v>
      </c>
      <c r="I12" s="5">
        <f t="shared" si="4"/>
        <v>3594361.1666666665</v>
      </c>
      <c r="J12" s="5">
        <f t="shared" si="4"/>
        <v>3594361.1666666665</v>
      </c>
      <c r="K12" s="5">
        <f t="shared" si="4"/>
        <v>3594361.1666666665</v>
      </c>
      <c r="L12" s="5">
        <f t="shared" si="4"/>
        <v>3594361.1666666665</v>
      </c>
      <c r="M12" s="5">
        <f t="shared" si="4"/>
        <v>3594361.1666666665</v>
      </c>
      <c r="N12" s="5">
        <f t="shared" si="4"/>
        <v>3594361.1666666665</v>
      </c>
      <c r="O12" s="5">
        <f t="shared" ref="O12:O13" si="5">SUM(C12:N12)</f>
        <v>43132334</v>
      </c>
      <c r="P12" s="14"/>
    </row>
    <row r="13" spans="1:16" ht="25.5" x14ac:dyDescent="0.25">
      <c r="A13" s="7" t="s">
        <v>31</v>
      </c>
      <c r="B13" s="5">
        <v>7160810</v>
      </c>
      <c r="C13" s="5">
        <f>7160810/12</f>
        <v>596734.16666666663</v>
      </c>
      <c r="D13" s="5">
        <f t="shared" ref="D13:N13" si="6">7160810/12</f>
        <v>596734.16666666663</v>
      </c>
      <c r="E13" s="5">
        <f t="shared" si="6"/>
        <v>596734.16666666663</v>
      </c>
      <c r="F13" s="5">
        <f t="shared" si="6"/>
        <v>596734.16666666663</v>
      </c>
      <c r="G13" s="5">
        <f t="shared" si="6"/>
        <v>596734.16666666663</v>
      </c>
      <c r="H13" s="5">
        <f t="shared" si="6"/>
        <v>596734.16666666663</v>
      </c>
      <c r="I13" s="5">
        <f t="shared" si="6"/>
        <v>596734.16666666663</v>
      </c>
      <c r="J13" s="5">
        <f t="shared" si="6"/>
        <v>596734.16666666663</v>
      </c>
      <c r="K13" s="5">
        <f t="shared" si="6"/>
        <v>596734.16666666663</v>
      </c>
      <c r="L13" s="5">
        <f t="shared" si="6"/>
        <v>596734.16666666663</v>
      </c>
      <c r="M13" s="5">
        <f t="shared" si="6"/>
        <v>596734.16666666663</v>
      </c>
      <c r="N13" s="5">
        <f t="shared" si="6"/>
        <v>596734.16666666663</v>
      </c>
      <c r="O13" s="5">
        <f t="shared" si="5"/>
        <v>7160810.0000000009</v>
      </c>
      <c r="P13" s="14"/>
    </row>
    <row r="14" spans="1:16" x14ac:dyDescent="0.25">
      <c r="A14" s="8" t="s">
        <v>32</v>
      </c>
      <c r="B14" s="5">
        <v>8956910</v>
      </c>
      <c r="C14" s="5">
        <f>8956910/12</f>
        <v>746409.16666666663</v>
      </c>
      <c r="D14" s="5">
        <f t="shared" ref="D14:N14" si="7">8956910/12</f>
        <v>746409.16666666663</v>
      </c>
      <c r="E14" s="5">
        <f t="shared" si="7"/>
        <v>746409.16666666663</v>
      </c>
      <c r="F14" s="5">
        <f t="shared" si="7"/>
        <v>746409.16666666663</v>
      </c>
      <c r="G14" s="5">
        <f t="shared" si="7"/>
        <v>746409.16666666663</v>
      </c>
      <c r="H14" s="5">
        <f t="shared" si="7"/>
        <v>746409.16666666663</v>
      </c>
      <c r="I14" s="5">
        <f t="shared" si="7"/>
        <v>746409.16666666663</v>
      </c>
      <c r="J14" s="5">
        <f t="shared" si="7"/>
        <v>746409.16666666663</v>
      </c>
      <c r="K14" s="5">
        <f t="shared" si="7"/>
        <v>746409.16666666663</v>
      </c>
      <c r="L14" s="5">
        <f t="shared" si="7"/>
        <v>746409.16666666663</v>
      </c>
      <c r="M14" s="5">
        <f t="shared" si="7"/>
        <v>746409.16666666663</v>
      </c>
      <c r="N14" s="5">
        <f t="shared" si="7"/>
        <v>746409.16666666663</v>
      </c>
      <c r="O14" s="5">
        <f>SUM(C14:N14)</f>
        <v>8956910.0000000019</v>
      </c>
      <c r="P14" s="14"/>
    </row>
    <row r="15" spans="1:16" x14ac:dyDescent="0.25">
      <c r="A15" s="16" t="s">
        <v>44</v>
      </c>
      <c r="B15" s="6">
        <v>46746448</v>
      </c>
      <c r="C15" s="6">
        <f>46746448/12</f>
        <v>3895537.3333333335</v>
      </c>
      <c r="D15" s="6">
        <f t="shared" ref="D15:N15" si="8">46746448/12</f>
        <v>3895537.3333333335</v>
      </c>
      <c r="E15" s="6">
        <f t="shared" si="8"/>
        <v>3895537.3333333335</v>
      </c>
      <c r="F15" s="6">
        <f t="shared" si="8"/>
        <v>3895537.3333333335</v>
      </c>
      <c r="G15" s="6">
        <f t="shared" si="8"/>
        <v>3895537.3333333335</v>
      </c>
      <c r="H15" s="6">
        <f t="shared" si="8"/>
        <v>3895537.3333333335</v>
      </c>
      <c r="I15" s="6">
        <f t="shared" si="8"/>
        <v>3895537.3333333335</v>
      </c>
      <c r="J15" s="6">
        <f t="shared" si="8"/>
        <v>3895537.3333333335</v>
      </c>
      <c r="K15" s="6">
        <f t="shared" si="8"/>
        <v>3895537.3333333335</v>
      </c>
      <c r="L15" s="6">
        <f t="shared" si="8"/>
        <v>3895537.3333333335</v>
      </c>
      <c r="M15" s="6">
        <f t="shared" si="8"/>
        <v>3895537.3333333335</v>
      </c>
      <c r="N15" s="6">
        <f t="shared" si="8"/>
        <v>3895537.3333333335</v>
      </c>
      <c r="O15" s="6">
        <f>SUM(O12:O14)</f>
        <v>59250054</v>
      </c>
      <c r="P15" s="13"/>
    </row>
    <row r="18" spans="1:14" customFormat="1" x14ac:dyDescent="0.25">
      <c r="A18" s="1" t="s">
        <v>63</v>
      </c>
      <c r="B18" s="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customFormat="1" x14ac:dyDescent="0.25">
      <c r="A19" s="1"/>
      <c r="B19" s="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4" customFormat="1" x14ac:dyDescent="0.25">
      <c r="A20" s="1"/>
      <c r="B20" s="1"/>
      <c r="C20" s="15"/>
      <c r="D20" s="15"/>
    </row>
    <row r="21" spans="1:14" customFormat="1" x14ac:dyDescent="0.25">
      <c r="A21" s="1"/>
      <c r="B21" s="1"/>
      <c r="C21" s="23" t="s">
        <v>66</v>
      </c>
      <c r="D21" s="23"/>
      <c r="E21" s="23"/>
      <c r="I21" s="24" t="s">
        <v>17</v>
      </c>
      <c r="J21" s="24"/>
      <c r="K21" s="24"/>
    </row>
    <row r="22" spans="1:14" customFormat="1" x14ac:dyDescent="0.25">
      <c r="A22" s="1"/>
      <c r="B22" s="1"/>
      <c r="C22" s="23" t="s">
        <v>67</v>
      </c>
      <c r="D22" s="23"/>
      <c r="E22" s="23"/>
      <c r="F22" s="22"/>
      <c r="G22" s="22"/>
      <c r="H22" s="22"/>
      <c r="I22" s="24" t="s">
        <v>18</v>
      </c>
      <c r="J22" s="24"/>
      <c r="K22" s="24"/>
      <c r="L22" s="22"/>
      <c r="M22" s="22"/>
      <c r="N22" s="22"/>
    </row>
    <row r="24" spans="1:14" x14ac:dyDescent="0.25">
      <c r="B24" s="15"/>
    </row>
    <row r="26" spans="1:14" x14ac:dyDescent="0.25">
      <c r="A26" s="1" t="s">
        <v>63</v>
      </c>
    </row>
  </sheetData>
  <mergeCells count="8">
    <mergeCell ref="C22:E22"/>
    <mergeCell ref="I22:K22"/>
    <mergeCell ref="A1:O1"/>
    <mergeCell ref="A2:C2"/>
    <mergeCell ref="A4:O4"/>
    <mergeCell ref="N6:O6"/>
    <mergeCell ref="C21:E21"/>
    <mergeCell ref="I21:K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6"/>
  <sheetViews>
    <sheetView zoomScaleNormal="100" zoomScaleSheetLayoutView="85" workbookViewId="0">
      <selection activeCell="A5" sqref="A5"/>
    </sheetView>
  </sheetViews>
  <sheetFormatPr defaultRowHeight="15" x14ac:dyDescent="0.25"/>
  <cols>
    <col min="1" max="1" width="33.85546875" style="1" customWidth="1"/>
    <col min="2" max="14" width="11.85546875" style="1" customWidth="1"/>
    <col min="15" max="15" width="10" style="1" customWidth="1"/>
  </cols>
  <sheetData>
    <row r="1" spans="1:16" ht="15" customHeight="1" x14ac:dyDescent="0.25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x14ac:dyDescent="0.25">
      <c r="A2" s="28" t="s">
        <v>40</v>
      </c>
      <c r="B2" s="28"/>
      <c r="C2" s="28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7" t="s">
        <v>70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6" t="s">
        <v>60</v>
      </c>
      <c r="O6" s="26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 t="s">
        <v>46</v>
      </c>
    </row>
    <row r="9" spans="1:16" x14ac:dyDescent="0.25">
      <c r="A9" s="7" t="s">
        <v>38</v>
      </c>
      <c r="B9" s="5">
        <v>2534717</v>
      </c>
      <c r="C9" s="5">
        <f>2534717/10</f>
        <v>253471.7</v>
      </c>
      <c r="D9" s="5">
        <f t="shared" ref="D9:N9" si="0">2534717/10</f>
        <v>253471.7</v>
      </c>
      <c r="E9" s="5">
        <f t="shared" si="0"/>
        <v>253471.7</v>
      </c>
      <c r="F9" s="5">
        <f t="shared" si="0"/>
        <v>253471.7</v>
      </c>
      <c r="G9" s="5">
        <f t="shared" si="0"/>
        <v>253471.7</v>
      </c>
      <c r="H9" s="5">
        <f>2534717/10-(253472/2)</f>
        <v>126735.70000000001</v>
      </c>
      <c r="I9" s="5">
        <f>2534717/10-(253472/2)</f>
        <v>126735.70000000001</v>
      </c>
      <c r="J9" s="5">
        <v>0</v>
      </c>
      <c r="K9" s="5">
        <f t="shared" si="0"/>
        <v>253471.7</v>
      </c>
      <c r="L9" s="5">
        <f t="shared" si="0"/>
        <v>253471.7</v>
      </c>
      <c r="M9" s="5">
        <f t="shared" si="0"/>
        <v>253471.7</v>
      </c>
      <c r="N9" s="5">
        <f t="shared" si="0"/>
        <v>253471.7</v>
      </c>
      <c r="O9" s="5">
        <f>SUM(C9:N9)</f>
        <v>2534716.7000000002</v>
      </c>
      <c r="P9" s="11"/>
    </row>
    <row r="10" spans="1:16" ht="15.75" thickBot="1" x14ac:dyDescent="0.3">
      <c r="A10" s="7" t="s">
        <v>41</v>
      </c>
      <c r="B10" s="5">
        <v>82714148</v>
      </c>
      <c r="C10" s="5">
        <f>82714148/12</f>
        <v>6892845.666666667</v>
      </c>
      <c r="D10" s="5">
        <f t="shared" ref="D10:N10" si="1">82714148/12</f>
        <v>6892845.666666667</v>
      </c>
      <c r="E10" s="5">
        <f t="shared" si="1"/>
        <v>6892845.666666667</v>
      </c>
      <c r="F10" s="5">
        <f t="shared" si="1"/>
        <v>6892845.666666667</v>
      </c>
      <c r="G10" s="5">
        <f t="shared" si="1"/>
        <v>6892845.666666667</v>
      </c>
      <c r="H10" s="5">
        <f t="shared" si="1"/>
        <v>6892845.666666667</v>
      </c>
      <c r="I10" s="5">
        <f t="shared" si="1"/>
        <v>6892845.666666667</v>
      </c>
      <c r="J10" s="5">
        <f t="shared" si="1"/>
        <v>6892845.666666667</v>
      </c>
      <c r="K10" s="5">
        <f t="shared" si="1"/>
        <v>6892845.666666667</v>
      </c>
      <c r="L10" s="5">
        <f t="shared" si="1"/>
        <v>6892845.666666667</v>
      </c>
      <c r="M10" s="5">
        <f t="shared" si="1"/>
        <v>6892845.666666667</v>
      </c>
      <c r="N10" s="5">
        <f t="shared" si="1"/>
        <v>6892845.666666667</v>
      </c>
      <c r="O10" s="5">
        <f t="shared" ref="O10" si="2">SUM(C10:N10)</f>
        <v>82714148</v>
      </c>
      <c r="P10" s="12"/>
    </row>
    <row r="11" spans="1:16" ht="15.75" thickBot="1" x14ac:dyDescent="0.3">
      <c r="A11" s="19" t="s">
        <v>42</v>
      </c>
      <c r="B11" s="20">
        <f>SUM(B9:B10)</f>
        <v>85248865</v>
      </c>
      <c r="C11" s="20">
        <f t="shared" ref="C11:N11" si="3">SUM(C9:C10)</f>
        <v>7146317.3666666672</v>
      </c>
      <c r="D11" s="20">
        <f t="shared" si="3"/>
        <v>7146317.3666666672</v>
      </c>
      <c r="E11" s="20">
        <f t="shared" si="3"/>
        <v>7146317.3666666672</v>
      </c>
      <c r="F11" s="20">
        <f t="shared" si="3"/>
        <v>7146317.3666666672</v>
      </c>
      <c r="G11" s="20">
        <f t="shared" si="3"/>
        <v>7146317.3666666672</v>
      </c>
      <c r="H11" s="20">
        <f t="shared" si="3"/>
        <v>7019581.3666666672</v>
      </c>
      <c r="I11" s="20">
        <f t="shared" si="3"/>
        <v>7019581.3666666672</v>
      </c>
      <c r="J11" s="20">
        <f t="shared" si="3"/>
        <v>6892845.666666667</v>
      </c>
      <c r="K11" s="20">
        <f t="shared" si="3"/>
        <v>7146317.3666666672</v>
      </c>
      <c r="L11" s="20">
        <f t="shared" si="3"/>
        <v>7146317.3666666672</v>
      </c>
      <c r="M11" s="20">
        <f t="shared" si="3"/>
        <v>7146317.3666666672</v>
      </c>
      <c r="N11" s="20">
        <f t="shared" si="3"/>
        <v>7146317.3666666672</v>
      </c>
      <c r="O11" s="21">
        <f t="shared" ref="O11" si="4">SUM(O9:O10)</f>
        <v>85248864.700000003</v>
      </c>
      <c r="P11" s="9"/>
    </row>
    <row r="12" spans="1:16" x14ac:dyDescent="0.25">
      <c r="A12" s="8" t="s">
        <v>43</v>
      </c>
      <c r="B12" s="5">
        <v>52573818</v>
      </c>
      <c r="C12" s="5">
        <f>52573818/12</f>
        <v>4381151.5</v>
      </c>
      <c r="D12" s="5">
        <f t="shared" ref="D12:N12" si="5">52573818/12</f>
        <v>4381151.5</v>
      </c>
      <c r="E12" s="5">
        <f t="shared" si="5"/>
        <v>4381151.5</v>
      </c>
      <c r="F12" s="5">
        <f t="shared" si="5"/>
        <v>4381151.5</v>
      </c>
      <c r="G12" s="5">
        <f t="shared" si="5"/>
        <v>4381151.5</v>
      </c>
      <c r="H12" s="5">
        <f t="shared" si="5"/>
        <v>4381151.5</v>
      </c>
      <c r="I12" s="5">
        <f t="shared" si="5"/>
        <v>4381151.5</v>
      </c>
      <c r="J12" s="5">
        <f t="shared" si="5"/>
        <v>4381151.5</v>
      </c>
      <c r="K12" s="5">
        <f t="shared" si="5"/>
        <v>4381151.5</v>
      </c>
      <c r="L12" s="5">
        <f t="shared" si="5"/>
        <v>4381151.5</v>
      </c>
      <c r="M12" s="5">
        <f t="shared" si="5"/>
        <v>4381151.5</v>
      </c>
      <c r="N12" s="5">
        <f t="shared" si="5"/>
        <v>4381151.5</v>
      </c>
      <c r="O12" s="5">
        <f t="shared" ref="O12:O13" si="6">SUM(C12:N12)</f>
        <v>52573818</v>
      </c>
      <c r="P12" s="14"/>
    </row>
    <row r="13" spans="1:16" ht="25.5" x14ac:dyDescent="0.25">
      <c r="A13" s="7" t="s">
        <v>31</v>
      </c>
      <c r="B13" s="5">
        <v>8883035</v>
      </c>
      <c r="C13" s="5">
        <f>8883035/12</f>
        <v>740252.91666666663</v>
      </c>
      <c r="D13" s="5">
        <f t="shared" ref="D13:N13" si="7">8883035/12</f>
        <v>740252.91666666663</v>
      </c>
      <c r="E13" s="5">
        <f t="shared" si="7"/>
        <v>740252.91666666663</v>
      </c>
      <c r="F13" s="5">
        <f t="shared" si="7"/>
        <v>740252.91666666663</v>
      </c>
      <c r="G13" s="5">
        <f t="shared" si="7"/>
        <v>740252.91666666663</v>
      </c>
      <c r="H13" s="5">
        <f t="shared" si="7"/>
        <v>740252.91666666663</v>
      </c>
      <c r="I13" s="5">
        <f t="shared" si="7"/>
        <v>740252.91666666663</v>
      </c>
      <c r="J13" s="5">
        <f t="shared" si="7"/>
        <v>740252.91666666663</v>
      </c>
      <c r="K13" s="5">
        <f t="shared" si="7"/>
        <v>740252.91666666663</v>
      </c>
      <c r="L13" s="5">
        <f t="shared" si="7"/>
        <v>740252.91666666663</v>
      </c>
      <c r="M13" s="5">
        <f t="shared" si="7"/>
        <v>740252.91666666663</v>
      </c>
      <c r="N13" s="5">
        <f t="shared" si="7"/>
        <v>740252.91666666663</v>
      </c>
      <c r="O13" s="5">
        <f t="shared" si="6"/>
        <v>8883035.0000000019</v>
      </c>
      <c r="P13" s="14"/>
    </row>
    <row r="14" spans="1:16" x14ac:dyDescent="0.25">
      <c r="A14" s="8" t="s">
        <v>32</v>
      </c>
      <c r="B14" s="5">
        <v>22472012</v>
      </c>
      <c r="C14" s="5">
        <f>22472012/12</f>
        <v>1872667.6666666667</v>
      </c>
      <c r="D14" s="5">
        <f t="shared" ref="D14:N14" si="8">22472012/12</f>
        <v>1872667.6666666667</v>
      </c>
      <c r="E14" s="5">
        <f t="shared" si="8"/>
        <v>1872667.6666666667</v>
      </c>
      <c r="F14" s="5">
        <f t="shared" si="8"/>
        <v>1872667.6666666667</v>
      </c>
      <c r="G14" s="5">
        <f t="shared" si="8"/>
        <v>1872667.6666666667</v>
      </c>
      <c r="H14" s="5">
        <f t="shared" si="8"/>
        <v>1872667.6666666667</v>
      </c>
      <c r="I14" s="5">
        <f t="shared" si="8"/>
        <v>1872667.6666666667</v>
      </c>
      <c r="J14" s="5">
        <f t="shared" si="8"/>
        <v>1872667.6666666667</v>
      </c>
      <c r="K14" s="5">
        <f t="shared" si="8"/>
        <v>1872667.6666666667</v>
      </c>
      <c r="L14" s="5">
        <f t="shared" si="8"/>
        <v>1872667.6666666667</v>
      </c>
      <c r="M14" s="5">
        <f t="shared" si="8"/>
        <v>1872667.6666666667</v>
      </c>
      <c r="N14" s="5">
        <f t="shared" si="8"/>
        <v>1872667.6666666667</v>
      </c>
      <c r="O14" s="5">
        <f>SUM(C14:N14)</f>
        <v>22472012.000000004</v>
      </c>
      <c r="P14" s="14"/>
    </row>
    <row r="15" spans="1:16" x14ac:dyDescent="0.25">
      <c r="A15" s="8" t="s">
        <v>61</v>
      </c>
      <c r="B15" s="5">
        <v>1320000</v>
      </c>
      <c r="C15" s="5">
        <v>0</v>
      </c>
      <c r="D15" s="5">
        <v>0</v>
      </c>
      <c r="E15" s="5">
        <v>440000</v>
      </c>
      <c r="F15" s="5">
        <v>440000</v>
      </c>
      <c r="G15" s="5">
        <v>440000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f>SUM(C15:N15)</f>
        <v>1320000</v>
      </c>
      <c r="P15" s="14"/>
    </row>
    <row r="16" spans="1:16" x14ac:dyDescent="0.25">
      <c r="A16" s="16" t="s">
        <v>44</v>
      </c>
      <c r="B16" s="6">
        <f>SUM(B12:B15)</f>
        <v>85248865</v>
      </c>
      <c r="C16" s="6">
        <f t="shared" ref="C16:N16" si="9">SUM(C12:C15)</f>
        <v>6994072.083333334</v>
      </c>
      <c r="D16" s="6">
        <f t="shared" si="9"/>
        <v>6994072.083333334</v>
      </c>
      <c r="E16" s="6">
        <f t="shared" si="9"/>
        <v>7434072.083333334</v>
      </c>
      <c r="F16" s="6">
        <f t="shared" si="9"/>
        <v>7434072.083333334</v>
      </c>
      <c r="G16" s="6">
        <f t="shared" si="9"/>
        <v>7434072.083333334</v>
      </c>
      <c r="H16" s="6">
        <f t="shared" si="9"/>
        <v>6994072.083333334</v>
      </c>
      <c r="I16" s="6">
        <f t="shared" si="9"/>
        <v>6994072.083333334</v>
      </c>
      <c r="J16" s="6">
        <f t="shared" si="9"/>
        <v>6994072.083333334</v>
      </c>
      <c r="K16" s="6">
        <f t="shared" si="9"/>
        <v>6994072.083333334</v>
      </c>
      <c r="L16" s="6">
        <f t="shared" si="9"/>
        <v>6994072.083333334</v>
      </c>
      <c r="M16" s="6">
        <f t="shared" si="9"/>
        <v>6994072.083333334</v>
      </c>
      <c r="N16" s="6">
        <f t="shared" si="9"/>
        <v>6994072.083333334</v>
      </c>
      <c r="O16" s="6">
        <f>SUM(O12:O15)</f>
        <v>85248865</v>
      </c>
      <c r="P16" s="13"/>
    </row>
    <row r="19" spans="1:14" customFormat="1" x14ac:dyDescent="0.25">
      <c r="A19" s="1" t="s">
        <v>68</v>
      </c>
      <c r="B19" s="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4" customFormat="1" x14ac:dyDescent="0.25">
      <c r="A20" s="1"/>
      <c r="B20" s="1"/>
      <c r="C20" s="15"/>
      <c r="D20" s="15"/>
    </row>
    <row r="21" spans="1:14" customFormat="1" x14ac:dyDescent="0.25">
      <c r="A21" s="1"/>
      <c r="B21" s="1"/>
      <c r="C21" s="15"/>
      <c r="D21" s="15"/>
    </row>
    <row r="22" spans="1:14" customFormat="1" x14ac:dyDescent="0.25">
      <c r="A22" s="1"/>
      <c r="B22" s="1"/>
      <c r="C22" s="23" t="s">
        <v>66</v>
      </c>
      <c r="D22" s="23"/>
      <c r="E22" s="23"/>
      <c r="F22" s="22"/>
      <c r="G22" s="22"/>
      <c r="H22" s="22"/>
      <c r="I22" s="24" t="s">
        <v>17</v>
      </c>
      <c r="J22" s="24"/>
      <c r="K22" s="24"/>
      <c r="L22" s="22"/>
      <c r="M22" s="22"/>
      <c r="N22" s="22"/>
    </row>
    <row r="23" spans="1:14" customFormat="1" x14ac:dyDescent="0.25">
      <c r="A23" s="1"/>
      <c r="B23" s="1"/>
      <c r="C23" s="23" t="s">
        <v>67</v>
      </c>
      <c r="D23" s="23"/>
      <c r="E23" s="23"/>
      <c r="I23" s="24" t="s">
        <v>18</v>
      </c>
      <c r="J23" s="24"/>
      <c r="K23" s="24"/>
    </row>
    <row r="24" spans="1:14" x14ac:dyDescent="0.25">
      <c r="B24" s="15"/>
    </row>
    <row r="26" spans="1:14" x14ac:dyDescent="0.25">
      <c r="A26" s="1" t="s">
        <v>63</v>
      </c>
    </row>
  </sheetData>
  <mergeCells count="8">
    <mergeCell ref="C22:E22"/>
    <mergeCell ref="I22:K22"/>
    <mergeCell ref="C23:E23"/>
    <mergeCell ref="I23:K23"/>
    <mergeCell ref="A1:O1"/>
    <mergeCell ref="A4:O4"/>
    <mergeCell ref="N6:O6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horizontalDpi="300" verticalDpi="300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6"/>
  <sheetViews>
    <sheetView tabSelected="1" zoomScaleNormal="100" zoomScaleSheetLayoutView="85" workbookViewId="0">
      <selection activeCell="A26" sqref="A26"/>
    </sheetView>
  </sheetViews>
  <sheetFormatPr defaultRowHeight="15" x14ac:dyDescent="0.25"/>
  <cols>
    <col min="1" max="1" width="33.85546875" style="1" customWidth="1"/>
    <col min="2" max="15" width="13.140625" style="1" customWidth="1"/>
  </cols>
  <sheetData>
    <row r="1" spans="1:16" ht="15" customHeight="1" x14ac:dyDescent="0.25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x14ac:dyDescent="0.25">
      <c r="A2" s="28" t="s">
        <v>45</v>
      </c>
      <c r="B2" s="28"/>
      <c r="C2" s="28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7" t="s">
        <v>69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6" t="s">
        <v>60</v>
      </c>
      <c r="O6" s="26"/>
    </row>
    <row r="7" spans="1:16" x14ac:dyDescent="0.25">
      <c r="A7" s="4" t="s">
        <v>0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14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</v>
      </c>
    </row>
    <row r="8" spans="1:16" x14ac:dyDescent="0.25">
      <c r="A8" s="4" t="s">
        <v>33</v>
      </c>
      <c r="B8" s="4" t="s">
        <v>34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4" t="s">
        <v>26</v>
      </c>
      <c r="I8" s="4" t="s">
        <v>27</v>
      </c>
      <c r="J8" s="4" t="s">
        <v>28</v>
      </c>
      <c r="K8" s="4" t="s">
        <v>29</v>
      </c>
      <c r="L8" s="4" t="s">
        <v>30</v>
      </c>
      <c r="M8" s="4" t="s">
        <v>36</v>
      </c>
      <c r="N8" s="4" t="s">
        <v>37</v>
      </c>
      <c r="O8" s="4" t="s">
        <v>46</v>
      </c>
    </row>
    <row r="9" spans="1:16" x14ac:dyDescent="0.25">
      <c r="A9" s="8" t="s">
        <v>16</v>
      </c>
      <c r="B9" s="5">
        <v>16493975</v>
      </c>
      <c r="C9" s="5">
        <f>16493975/12</f>
        <v>1374497.9166666667</v>
      </c>
      <c r="D9" s="5">
        <f t="shared" ref="D9:N9" si="0">16493975/12</f>
        <v>1374497.9166666667</v>
      </c>
      <c r="E9" s="5">
        <f t="shared" si="0"/>
        <v>1374497.9166666667</v>
      </c>
      <c r="F9" s="5">
        <f t="shared" si="0"/>
        <v>1374497.9166666667</v>
      </c>
      <c r="G9" s="5">
        <f t="shared" si="0"/>
        <v>1374497.9166666667</v>
      </c>
      <c r="H9" s="5">
        <f t="shared" si="0"/>
        <v>1374497.9166666667</v>
      </c>
      <c r="I9" s="5">
        <f t="shared" si="0"/>
        <v>1374497.9166666667</v>
      </c>
      <c r="J9" s="5">
        <f t="shared" si="0"/>
        <v>1374497.9166666667</v>
      </c>
      <c r="K9" s="5">
        <f t="shared" si="0"/>
        <v>1374497.9166666667</v>
      </c>
      <c r="L9" s="5">
        <f t="shared" si="0"/>
        <v>1374497.9166666667</v>
      </c>
      <c r="M9" s="5">
        <f t="shared" si="0"/>
        <v>1374497.9166666667</v>
      </c>
      <c r="N9" s="5">
        <f t="shared" si="0"/>
        <v>1374497.9166666667</v>
      </c>
      <c r="O9" s="5">
        <f t="shared" ref="O9:O10" si="1">SUM(C9:N9)</f>
        <v>16493974.999999998</v>
      </c>
    </row>
    <row r="10" spans="1:16" ht="15.75" thickBot="1" x14ac:dyDescent="0.3">
      <c r="A10" s="7" t="s">
        <v>41</v>
      </c>
      <c r="B10" s="5">
        <v>59669452</v>
      </c>
      <c r="C10" s="5">
        <f>59669452/12</f>
        <v>4972454.333333333</v>
      </c>
      <c r="D10" s="5">
        <f t="shared" ref="D10:N10" si="2">59669452/12</f>
        <v>4972454.333333333</v>
      </c>
      <c r="E10" s="5">
        <f t="shared" si="2"/>
        <v>4972454.333333333</v>
      </c>
      <c r="F10" s="5">
        <f t="shared" si="2"/>
        <v>4972454.333333333</v>
      </c>
      <c r="G10" s="5">
        <f t="shared" si="2"/>
        <v>4972454.333333333</v>
      </c>
      <c r="H10" s="5">
        <f t="shared" si="2"/>
        <v>4972454.333333333</v>
      </c>
      <c r="I10" s="5">
        <f t="shared" si="2"/>
        <v>4972454.333333333</v>
      </c>
      <c r="J10" s="5">
        <f t="shared" si="2"/>
        <v>4972454.333333333</v>
      </c>
      <c r="K10" s="5">
        <f t="shared" si="2"/>
        <v>4972454.333333333</v>
      </c>
      <c r="L10" s="5">
        <f t="shared" si="2"/>
        <v>4972454.333333333</v>
      </c>
      <c r="M10" s="5">
        <f t="shared" si="2"/>
        <v>4972454.333333333</v>
      </c>
      <c r="N10" s="5">
        <f t="shared" si="2"/>
        <v>4972454.333333333</v>
      </c>
      <c r="O10" s="5">
        <f t="shared" si="1"/>
        <v>59669452.000000007</v>
      </c>
      <c r="P10" s="12"/>
    </row>
    <row r="11" spans="1:16" ht="15.75" thickBot="1" x14ac:dyDescent="0.3">
      <c r="A11" s="19" t="s">
        <v>42</v>
      </c>
      <c r="B11" s="20">
        <f>SUM(B9:B10)</f>
        <v>76163427</v>
      </c>
      <c r="C11" s="20">
        <f t="shared" ref="C11:N11" si="3">SUM(C9:C10)</f>
        <v>6346952.25</v>
      </c>
      <c r="D11" s="20">
        <f t="shared" si="3"/>
        <v>6346952.25</v>
      </c>
      <c r="E11" s="20">
        <f t="shared" si="3"/>
        <v>6346952.25</v>
      </c>
      <c r="F11" s="20">
        <f t="shared" si="3"/>
        <v>6346952.25</v>
      </c>
      <c r="G11" s="20">
        <f t="shared" si="3"/>
        <v>6346952.25</v>
      </c>
      <c r="H11" s="20">
        <f t="shared" si="3"/>
        <v>6346952.25</v>
      </c>
      <c r="I11" s="20">
        <f t="shared" si="3"/>
        <v>6346952.25</v>
      </c>
      <c r="J11" s="20">
        <f t="shared" si="3"/>
        <v>6346952.25</v>
      </c>
      <c r="K11" s="20">
        <f t="shared" si="3"/>
        <v>6346952.25</v>
      </c>
      <c r="L11" s="20">
        <f t="shared" si="3"/>
        <v>6346952.25</v>
      </c>
      <c r="M11" s="20">
        <f t="shared" si="3"/>
        <v>6346952.25</v>
      </c>
      <c r="N11" s="20">
        <f t="shared" si="3"/>
        <v>6346952.25</v>
      </c>
      <c r="O11" s="21">
        <f>SUM(O9:O10)</f>
        <v>76163427</v>
      </c>
      <c r="P11" s="9"/>
    </row>
    <row r="12" spans="1:16" x14ac:dyDescent="0.25">
      <c r="A12" s="8" t="s">
        <v>43</v>
      </c>
      <c r="B12" s="5">
        <v>41758295</v>
      </c>
      <c r="C12" s="5">
        <f>41758295/12</f>
        <v>3479857.9166666665</v>
      </c>
      <c r="D12" s="5">
        <f t="shared" ref="D12:N12" si="4">41758295/12</f>
        <v>3479857.9166666665</v>
      </c>
      <c r="E12" s="5">
        <f t="shared" si="4"/>
        <v>3479857.9166666665</v>
      </c>
      <c r="F12" s="5">
        <f t="shared" si="4"/>
        <v>3479857.9166666665</v>
      </c>
      <c r="G12" s="5">
        <f t="shared" si="4"/>
        <v>3479857.9166666665</v>
      </c>
      <c r="H12" s="5">
        <f t="shared" si="4"/>
        <v>3479857.9166666665</v>
      </c>
      <c r="I12" s="5">
        <f t="shared" si="4"/>
        <v>3479857.9166666665</v>
      </c>
      <c r="J12" s="5">
        <f t="shared" si="4"/>
        <v>3479857.9166666665</v>
      </c>
      <c r="K12" s="5">
        <f t="shared" si="4"/>
        <v>3479857.9166666665</v>
      </c>
      <c r="L12" s="5">
        <f t="shared" si="4"/>
        <v>3479857.9166666665</v>
      </c>
      <c r="M12" s="5">
        <f t="shared" si="4"/>
        <v>3479857.9166666665</v>
      </c>
      <c r="N12" s="5">
        <f t="shared" si="4"/>
        <v>3479857.9166666665</v>
      </c>
      <c r="O12" s="5">
        <f t="shared" ref="O12:O13" si="5">SUM(C12:N12)</f>
        <v>41758295</v>
      </c>
      <c r="P12" s="14"/>
    </row>
    <row r="13" spans="1:16" ht="25.5" x14ac:dyDescent="0.25">
      <c r="A13" s="7" t="s">
        <v>31</v>
      </c>
      <c r="B13" s="5">
        <v>6479103</v>
      </c>
      <c r="C13" s="5">
        <f>6479103/12</f>
        <v>539925.25</v>
      </c>
      <c r="D13" s="5">
        <f t="shared" ref="D13:N13" si="6">6479103/12</f>
        <v>539925.25</v>
      </c>
      <c r="E13" s="5">
        <f t="shared" si="6"/>
        <v>539925.25</v>
      </c>
      <c r="F13" s="5">
        <f t="shared" si="6"/>
        <v>539925.25</v>
      </c>
      <c r="G13" s="5">
        <f t="shared" si="6"/>
        <v>539925.25</v>
      </c>
      <c r="H13" s="5">
        <f t="shared" si="6"/>
        <v>539925.25</v>
      </c>
      <c r="I13" s="5">
        <f t="shared" si="6"/>
        <v>539925.25</v>
      </c>
      <c r="J13" s="5">
        <f t="shared" si="6"/>
        <v>539925.25</v>
      </c>
      <c r="K13" s="5">
        <f t="shared" si="6"/>
        <v>539925.25</v>
      </c>
      <c r="L13" s="5">
        <f t="shared" si="6"/>
        <v>539925.25</v>
      </c>
      <c r="M13" s="5">
        <f t="shared" si="6"/>
        <v>539925.25</v>
      </c>
      <c r="N13" s="5">
        <f t="shared" si="6"/>
        <v>539925.25</v>
      </c>
      <c r="O13" s="5">
        <f t="shared" si="5"/>
        <v>6479103</v>
      </c>
      <c r="P13" s="14"/>
    </row>
    <row r="14" spans="1:16" x14ac:dyDescent="0.25">
      <c r="A14" s="8" t="s">
        <v>32</v>
      </c>
      <c r="B14" s="5">
        <v>27726029</v>
      </c>
      <c r="C14" s="5">
        <f>27726029/12</f>
        <v>2310502.4166666665</v>
      </c>
      <c r="D14" s="5">
        <f t="shared" ref="D14:N14" si="7">27726029/12</f>
        <v>2310502.4166666665</v>
      </c>
      <c r="E14" s="5">
        <f t="shared" si="7"/>
        <v>2310502.4166666665</v>
      </c>
      <c r="F14" s="5">
        <f t="shared" si="7"/>
        <v>2310502.4166666665</v>
      </c>
      <c r="G14" s="5">
        <f t="shared" si="7"/>
        <v>2310502.4166666665</v>
      </c>
      <c r="H14" s="5">
        <f t="shared" si="7"/>
        <v>2310502.4166666665</v>
      </c>
      <c r="I14" s="5">
        <f t="shared" si="7"/>
        <v>2310502.4166666665</v>
      </c>
      <c r="J14" s="5">
        <f t="shared" si="7"/>
        <v>2310502.4166666665</v>
      </c>
      <c r="K14" s="5">
        <f t="shared" si="7"/>
        <v>2310502.4166666665</v>
      </c>
      <c r="L14" s="5">
        <f t="shared" si="7"/>
        <v>2310502.4166666665</v>
      </c>
      <c r="M14" s="5">
        <f t="shared" si="7"/>
        <v>2310502.4166666665</v>
      </c>
      <c r="N14" s="5">
        <f t="shared" si="7"/>
        <v>2310502.4166666665</v>
      </c>
      <c r="O14" s="5">
        <f>SUM(C14:N14)</f>
        <v>27726029.000000004</v>
      </c>
      <c r="P14" s="14"/>
    </row>
    <row r="15" spans="1:16" x14ac:dyDescent="0.25">
      <c r="A15" s="8" t="s">
        <v>61</v>
      </c>
      <c r="B15" s="5">
        <v>200000</v>
      </c>
      <c r="C15" s="5">
        <v>0</v>
      </c>
      <c r="D15" s="5">
        <v>0</v>
      </c>
      <c r="E15" s="5">
        <v>0</v>
      </c>
      <c r="F15" s="5">
        <v>200000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f>SUM(C15:N15)</f>
        <v>200000</v>
      </c>
      <c r="P15" s="14"/>
    </row>
    <row r="16" spans="1:16" x14ac:dyDescent="0.25">
      <c r="A16" s="16" t="s">
        <v>44</v>
      </c>
      <c r="B16" s="6">
        <f>SUM(B12:B15)</f>
        <v>76163427</v>
      </c>
      <c r="C16" s="6">
        <f t="shared" ref="C16:N16" si="8">SUM(C12:C15)</f>
        <v>6330285.583333333</v>
      </c>
      <c r="D16" s="6">
        <f t="shared" si="8"/>
        <v>6330285.583333333</v>
      </c>
      <c r="E16" s="6">
        <f t="shared" si="8"/>
        <v>6330285.583333333</v>
      </c>
      <c r="F16" s="6">
        <f t="shared" si="8"/>
        <v>6530285.583333333</v>
      </c>
      <c r="G16" s="6">
        <f t="shared" si="8"/>
        <v>6330285.583333333</v>
      </c>
      <c r="H16" s="6">
        <f t="shared" si="8"/>
        <v>6330285.583333333</v>
      </c>
      <c r="I16" s="6">
        <f t="shared" si="8"/>
        <v>6330285.583333333</v>
      </c>
      <c r="J16" s="6">
        <f t="shared" si="8"/>
        <v>6330285.583333333</v>
      </c>
      <c r="K16" s="6">
        <f t="shared" si="8"/>
        <v>6330285.583333333</v>
      </c>
      <c r="L16" s="6">
        <f t="shared" si="8"/>
        <v>6330285.583333333</v>
      </c>
      <c r="M16" s="6">
        <f t="shared" si="8"/>
        <v>6330285.583333333</v>
      </c>
      <c r="N16" s="6">
        <f t="shared" si="8"/>
        <v>6330285.583333333</v>
      </c>
      <c r="O16" s="6">
        <f>SUM(O12:O15)</f>
        <v>76163427</v>
      </c>
      <c r="P16" s="13"/>
    </row>
    <row r="19" spans="1:15" x14ac:dyDescent="0.25">
      <c r="A19" s="1" t="s">
        <v>73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/>
      <c r="O19"/>
    </row>
    <row r="20" spans="1:15" x14ac:dyDescent="0.25">
      <c r="C20" s="15"/>
      <c r="D20" s="15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C21" s="15"/>
      <c r="D21" s="15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C22" s="23" t="s">
        <v>66</v>
      </c>
      <c r="D22" s="23"/>
      <c r="E22" s="23"/>
      <c r="F22" s="22"/>
      <c r="G22" s="22"/>
      <c r="H22" s="22"/>
      <c r="I22" s="24" t="s">
        <v>17</v>
      </c>
      <c r="J22" s="24"/>
      <c r="K22" s="24"/>
      <c r="L22" s="22"/>
      <c r="M22" s="22"/>
      <c r="N22" s="22"/>
      <c r="O22"/>
    </row>
    <row r="23" spans="1:15" x14ac:dyDescent="0.25">
      <c r="C23" s="23" t="s">
        <v>67</v>
      </c>
      <c r="D23" s="23"/>
      <c r="E23" s="23"/>
      <c r="F23"/>
      <c r="G23"/>
      <c r="H23"/>
      <c r="I23" s="24" t="s">
        <v>18</v>
      </c>
      <c r="J23" s="24"/>
      <c r="K23" s="24"/>
      <c r="L23"/>
      <c r="M23"/>
      <c r="N23"/>
      <c r="O23"/>
    </row>
    <row r="24" spans="1:15" x14ac:dyDescent="0.25">
      <c r="B24" s="15"/>
    </row>
    <row r="26" spans="1:15" x14ac:dyDescent="0.25">
      <c r="A26" s="1" t="s">
        <v>73</v>
      </c>
    </row>
  </sheetData>
  <mergeCells count="8">
    <mergeCell ref="C23:E23"/>
    <mergeCell ref="I23:K23"/>
    <mergeCell ref="A1:O1"/>
    <mergeCell ref="A2:C2"/>
    <mergeCell ref="A4:O4"/>
    <mergeCell ref="N6:O6"/>
    <mergeCell ref="C22:E22"/>
    <mergeCell ref="I22:K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ignoredErrors>
    <ignoredError sqref="O10 O12:O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10.1 BKÖ</vt:lpstr>
      <vt:lpstr>10.2 BPH</vt:lpstr>
      <vt:lpstr>10.3 BNVÓ</vt:lpstr>
      <vt:lpstr>10.4 BNI</vt:lpstr>
      <vt:lpstr>'10.1 BKÖ'!Nyomtatási_terület</vt:lpstr>
      <vt:lpstr>'10.2 BPH'!Nyomtatási_terület</vt:lpstr>
      <vt:lpstr>'10.3 BNVÓ'!Nyomtatási_terület</vt:lpstr>
      <vt:lpstr>'10.4 BNI'!Nyomtatási_terület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SzKlaudia</cp:lastModifiedBy>
  <cp:lastPrinted>2020-03-11T21:36:26Z</cp:lastPrinted>
  <dcterms:created xsi:type="dcterms:W3CDTF">2016-01-27T12:55:37Z</dcterms:created>
  <dcterms:modified xsi:type="dcterms:W3CDTF">2020-03-13T11:09:02Z</dcterms:modified>
</cp:coreProperties>
</file>