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570" windowHeight="8145" tabRatio="727" firstSheet="2" activeTab="8"/>
  </bookViews>
  <sheets>
    <sheet name="ÖSSZEFÜGGÉSEK" sheetId="1" r:id="rId1"/>
    <sheet name="1.1.sz.mell." sheetId="2" r:id="rId2"/>
    <sheet name="2.1.sz.mell  " sheetId="6" r:id="rId3"/>
    <sheet name="2.2.sz.mell  " sheetId="7" r:id="rId4"/>
    <sheet name="5. sz. mell. " sheetId="11" r:id="rId5"/>
    <sheet name="6.1. sz. mell" sheetId="12" r:id="rId6"/>
    <sheet name="7.1. sz. mell" sheetId="16" r:id="rId7"/>
    <sheet name="8.1. sz. mell." sheetId="20" r:id="rId8"/>
    <sheet name="8.2. sz. mell." sheetId="24" r:id="rId9"/>
    <sheet name="9. sz. mell" sheetId="32" r:id="rId10"/>
    <sheet name="4. tájékoztató tábla" sheetId="36" r:id="rId11"/>
    <sheet name="Munka1" sheetId="45" r:id="rId12"/>
  </sheets>
  <definedNames>
    <definedName name="_xlnm.Print_Titles" localSheetId="5">'6.1. sz. mell'!$3:$8</definedName>
    <definedName name="_xlnm.Print_Titles" localSheetId="6">'7.1. sz. mell'!$3:$8</definedName>
    <definedName name="_xlnm.Print_Titles" localSheetId="7">'8.1. sz. mell.'!$3:$8</definedName>
    <definedName name="_xlnm.Print_Titles" localSheetId="8">'8.2. sz. mell.'!$3:$8</definedName>
    <definedName name="_xlnm.Print_Area" localSheetId="1">'1.1.sz.mell.'!$A$4:$E$144</definedName>
    <definedName name="_xlnm.Print_Area" localSheetId="2">'2.1.sz.mell  '!$A$2:$J$35</definedName>
  </definedNames>
  <calcPr calcId="124519"/>
</workbook>
</file>

<file path=xl/calcChain.xml><?xml version="1.0" encoding="utf-8"?>
<calcChain xmlns="http://schemas.openxmlformats.org/spreadsheetml/2006/main">
  <c r="N1" i="11"/>
  <c r="A4" i="36"/>
  <c r="C24" i="11"/>
  <c r="B24"/>
  <c r="M166"/>
  <c r="L166"/>
  <c r="K166"/>
  <c r="A161"/>
  <c r="K158"/>
  <c r="J158"/>
  <c r="I158"/>
  <c r="H158"/>
  <c r="G158"/>
  <c r="F158"/>
  <c r="E158"/>
  <c r="D158"/>
  <c r="C158"/>
  <c r="B158"/>
  <c r="M157"/>
  <c r="L157"/>
  <c r="M156"/>
  <c r="L156"/>
  <c r="M155"/>
  <c r="L155"/>
  <c r="M154"/>
  <c r="L154"/>
  <c r="M153"/>
  <c r="L153"/>
  <c r="M152"/>
  <c r="L152"/>
  <c r="L158" s="1"/>
  <c r="K149"/>
  <c r="J149"/>
  <c r="I149"/>
  <c r="H149"/>
  <c r="G149"/>
  <c r="F149"/>
  <c r="E149"/>
  <c r="D149"/>
  <c r="C149"/>
  <c r="M149" s="1"/>
  <c r="B149"/>
  <c r="M148"/>
  <c r="L148"/>
  <c r="M147"/>
  <c r="L147"/>
  <c r="M146"/>
  <c r="L146"/>
  <c r="M145"/>
  <c r="L145"/>
  <c r="M144"/>
  <c r="L144"/>
  <c r="M143"/>
  <c r="L143"/>
  <c r="M142"/>
  <c r="L142"/>
  <c r="L149" s="1"/>
  <c r="M140"/>
  <c r="K140"/>
  <c r="J140"/>
  <c r="M133"/>
  <c r="L133"/>
  <c r="K133"/>
  <c r="A128"/>
  <c r="K125"/>
  <c r="J125"/>
  <c r="I125"/>
  <c r="H125"/>
  <c r="G125"/>
  <c r="F125"/>
  <c r="E125"/>
  <c r="D125"/>
  <c r="C125"/>
  <c r="M125" s="1"/>
  <c r="B125"/>
  <c r="M124"/>
  <c r="L124"/>
  <c r="M123"/>
  <c r="L123"/>
  <c r="M122"/>
  <c r="L122"/>
  <c r="M121"/>
  <c r="L121"/>
  <c r="M120"/>
  <c r="L120"/>
  <c r="M119"/>
  <c r="L119"/>
  <c r="L125" s="1"/>
  <c r="K116"/>
  <c r="J116"/>
  <c r="I116"/>
  <c r="H116"/>
  <c r="G116"/>
  <c r="F116"/>
  <c r="E116"/>
  <c r="D116"/>
  <c r="C116"/>
  <c r="M116" s="1"/>
  <c r="B116"/>
  <c r="M115"/>
  <c r="L115"/>
  <c r="M114"/>
  <c r="L114"/>
  <c r="M113"/>
  <c r="L113"/>
  <c r="M112"/>
  <c r="L112"/>
  <c r="M111"/>
  <c r="L111"/>
  <c r="M110"/>
  <c r="L110"/>
  <c r="M109"/>
  <c r="L109"/>
  <c r="L116" s="1"/>
  <c r="M107"/>
  <c r="K107"/>
  <c r="J107"/>
  <c r="K74"/>
  <c r="J74"/>
  <c r="K41"/>
  <c r="J41"/>
  <c r="M100"/>
  <c r="L100"/>
  <c r="K100"/>
  <c r="A95"/>
  <c r="K92"/>
  <c r="J92"/>
  <c r="I92"/>
  <c r="H92"/>
  <c r="G92"/>
  <c r="F92"/>
  <c r="E92"/>
  <c r="D92"/>
  <c r="C92"/>
  <c r="M92" s="1"/>
  <c r="B92"/>
  <c r="M91"/>
  <c r="L91"/>
  <c r="M90"/>
  <c r="L90"/>
  <c r="M89"/>
  <c r="L89"/>
  <c r="M88"/>
  <c r="L88"/>
  <c r="M87"/>
  <c r="L87"/>
  <c r="M86"/>
  <c r="L86"/>
  <c r="L92" s="1"/>
  <c r="K83"/>
  <c r="J83"/>
  <c r="I83"/>
  <c r="H83"/>
  <c r="G83"/>
  <c r="F83"/>
  <c r="E83"/>
  <c r="D83"/>
  <c r="C83"/>
  <c r="M83" s="1"/>
  <c r="B83"/>
  <c r="M82"/>
  <c r="L82"/>
  <c r="M81"/>
  <c r="L81"/>
  <c r="M80"/>
  <c r="L80"/>
  <c r="M79"/>
  <c r="L79"/>
  <c r="M78"/>
  <c r="L78"/>
  <c r="M77"/>
  <c r="L77"/>
  <c r="M76"/>
  <c r="L76"/>
  <c r="L83" s="1"/>
  <c r="M74"/>
  <c r="N69"/>
  <c r="M67"/>
  <c r="L67"/>
  <c r="K67"/>
  <c r="A62"/>
  <c r="K59"/>
  <c r="J59"/>
  <c r="I59"/>
  <c r="H59"/>
  <c r="G59"/>
  <c r="F59"/>
  <c r="E59"/>
  <c r="D59"/>
  <c r="C59"/>
  <c r="M59" s="1"/>
  <c r="B59"/>
  <c r="M58"/>
  <c r="L58"/>
  <c r="M57"/>
  <c r="L57"/>
  <c r="M56"/>
  <c r="L56"/>
  <c r="M55"/>
  <c r="L55"/>
  <c r="M54"/>
  <c r="L54"/>
  <c r="M53"/>
  <c r="L53"/>
  <c r="L59" s="1"/>
  <c r="K50"/>
  <c r="J50"/>
  <c r="I50"/>
  <c r="H50"/>
  <c r="G50"/>
  <c r="F50"/>
  <c r="E50"/>
  <c r="D50"/>
  <c r="C50"/>
  <c r="M50" s="1"/>
  <c r="B50"/>
  <c r="M49"/>
  <c r="L49"/>
  <c r="M48"/>
  <c r="L48"/>
  <c r="M47"/>
  <c r="L47"/>
  <c r="M46"/>
  <c r="L46"/>
  <c r="M45"/>
  <c r="L45"/>
  <c r="M44"/>
  <c r="L44"/>
  <c r="M43"/>
  <c r="L43"/>
  <c r="L50" s="1"/>
  <c r="M41"/>
  <c r="N36"/>
  <c r="C19" i="7"/>
  <c r="E20"/>
  <c r="D141" i="2"/>
  <c r="E141"/>
  <c r="C141"/>
  <c r="C143" s="1"/>
  <c r="E143"/>
  <c r="D143"/>
  <c r="D51" i="24"/>
  <c r="E51"/>
  <c r="C51"/>
  <c r="D45"/>
  <c r="D56" s="1"/>
  <c r="E45"/>
  <c r="E56" s="1"/>
  <c r="C45"/>
  <c r="C56" s="1"/>
  <c r="F42"/>
  <c r="D38"/>
  <c r="E38"/>
  <c r="C38"/>
  <c r="D31"/>
  <c r="E31"/>
  <c r="C31"/>
  <c r="E27"/>
  <c r="D27"/>
  <c r="C27"/>
  <c r="D21"/>
  <c r="E21"/>
  <c r="C21"/>
  <c r="D10"/>
  <c r="D37" s="1"/>
  <c r="D42" s="1"/>
  <c r="E10"/>
  <c r="E37" s="1"/>
  <c r="E42" s="1"/>
  <c r="C10"/>
  <c r="C37" s="1"/>
  <c r="C42" s="1"/>
  <c r="E56" i="20"/>
  <c r="E58" s="1"/>
  <c r="D45"/>
  <c r="D56" s="1"/>
  <c r="D58" s="1"/>
  <c r="E45"/>
  <c r="C45"/>
  <c r="C56" s="1"/>
  <c r="C58" s="1"/>
  <c r="D37"/>
  <c r="D42" s="1"/>
  <c r="C37"/>
  <c r="C42" s="1"/>
  <c r="D21"/>
  <c r="E21"/>
  <c r="E37" s="1"/>
  <c r="E42" s="1"/>
  <c r="C21"/>
  <c r="M158" i="11" l="1"/>
  <c r="E150" i="12"/>
  <c r="G21" i="6" l="1"/>
  <c r="G30"/>
  <c r="D52" i="16"/>
  <c r="E52"/>
  <c r="C52"/>
  <c r="D46"/>
  <c r="D57" s="1"/>
  <c r="E46"/>
  <c r="E57" s="1"/>
  <c r="C46"/>
  <c r="C57" s="1"/>
  <c r="D38"/>
  <c r="E38"/>
  <c r="C38"/>
  <c r="D21"/>
  <c r="E21"/>
  <c r="C21"/>
  <c r="D10"/>
  <c r="D37" s="1"/>
  <c r="D42" s="1"/>
  <c r="E10"/>
  <c r="E37" s="1"/>
  <c r="E42" s="1"/>
  <c r="C10"/>
  <c r="C37" s="1"/>
  <c r="C42" s="1"/>
  <c r="D142" i="12"/>
  <c r="E142"/>
  <c r="C142"/>
  <c r="D136"/>
  <c r="E136"/>
  <c r="C136"/>
  <c r="D131"/>
  <c r="E131"/>
  <c r="C131"/>
  <c r="D127"/>
  <c r="D147" s="1"/>
  <c r="E127"/>
  <c r="E147" s="1"/>
  <c r="C127"/>
  <c r="C147" s="1"/>
  <c r="D123"/>
  <c r="E123"/>
  <c r="C123"/>
  <c r="D109"/>
  <c r="E109"/>
  <c r="E126" s="1"/>
  <c r="E148" s="1"/>
  <c r="C109"/>
  <c r="D93"/>
  <c r="D126" s="1"/>
  <c r="E93"/>
  <c r="C93"/>
  <c r="C126" s="1"/>
  <c r="C148" s="1"/>
  <c r="C150" s="1"/>
  <c r="D82"/>
  <c r="E82"/>
  <c r="C82"/>
  <c r="D78"/>
  <c r="E78"/>
  <c r="C78"/>
  <c r="D75"/>
  <c r="E75"/>
  <c r="C75"/>
  <c r="D70"/>
  <c r="D88" s="1"/>
  <c r="E70"/>
  <c r="C70"/>
  <c r="C88" s="1"/>
  <c r="D66"/>
  <c r="E66"/>
  <c r="E88" s="1"/>
  <c r="C66"/>
  <c r="D60"/>
  <c r="E60"/>
  <c r="C60"/>
  <c r="D55"/>
  <c r="E55"/>
  <c r="C55"/>
  <c r="D49"/>
  <c r="E49"/>
  <c r="F49"/>
  <c r="C49"/>
  <c r="D38"/>
  <c r="E38"/>
  <c r="C38"/>
  <c r="D31"/>
  <c r="D32"/>
  <c r="E32"/>
  <c r="E31" s="1"/>
  <c r="C32"/>
  <c r="C31" s="1"/>
  <c r="D24"/>
  <c r="E24"/>
  <c r="C24"/>
  <c r="D17"/>
  <c r="E17"/>
  <c r="C17"/>
  <c r="D10"/>
  <c r="D65" s="1"/>
  <c r="D89" s="1"/>
  <c r="E10"/>
  <c r="E65" s="1"/>
  <c r="E89" s="1"/>
  <c r="C10"/>
  <c r="D134" i="2"/>
  <c r="E134"/>
  <c r="C134"/>
  <c r="D129"/>
  <c r="D140" s="1"/>
  <c r="E129"/>
  <c r="C129"/>
  <c r="C140" s="1"/>
  <c r="F128"/>
  <c r="D125"/>
  <c r="E125"/>
  <c r="C125"/>
  <c r="D111"/>
  <c r="E111"/>
  <c r="C111"/>
  <c r="D95"/>
  <c r="E95"/>
  <c r="C95"/>
  <c r="D81"/>
  <c r="E81"/>
  <c r="C81"/>
  <c r="D77"/>
  <c r="E77"/>
  <c r="C77"/>
  <c r="D74"/>
  <c r="E74"/>
  <c r="C74"/>
  <c r="C87" s="1"/>
  <c r="D69"/>
  <c r="E69"/>
  <c r="C69"/>
  <c r="D65"/>
  <c r="E65"/>
  <c r="F65"/>
  <c r="C65"/>
  <c r="D59"/>
  <c r="E59"/>
  <c r="C59"/>
  <c r="D54"/>
  <c r="E54"/>
  <c r="C54"/>
  <c r="D48"/>
  <c r="E48"/>
  <c r="C48"/>
  <c r="D37"/>
  <c r="E37"/>
  <c r="C37"/>
  <c r="D31"/>
  <c r="D30" s="1"/>
  <c r="E31"/>
  <c r="E30" s="1"/>
  <c r="C31"/>
  <c r="C30" s="1"/>
  <c r="D23"/>
  <c r="E23"/>
  <c r="C23"/>
  <c r="D16"/>
  <c r="E16"/>
  <c r="C16"/>
  <c r="D9"/>
  <c r="E9"/>
  <c r="C9"/>
  <c r="A10" i="1"/>
  <c r="A16"/>
  <c r="A22"/>
  <c r="A28"/>
  <c r="A34"/>
  <c r="C6" i="2"/>
  <c r="C92" s="1"/>
  <c r="C21" i="6"/>
  <c r="G32" s="1"/>
  <c r="D21"/>
  <c r="E21"/>
  <c r="H21"/>
  <c r="I21"/>
  <c r="C22"/>
  <c r="D22"/>
  <c r="E22"/>
  <c r="C27"/>
  <c r="D27"/>
  <c r="E27"/>
  <c r="H30"/>
  <c r="I30"/>
  <c r="H31"/>
  <c r="I31"/>
  <c r="D19" i="7"/>
  <c r="E19"/>
  <c r="G19"/>
  <c r="H19"/>
  <c r="I19"/>
  <c r="C20"/>
  <c r="D20"/>
  <c r="E32"/>
  <c r="C26"/>
  <c r="D26"/>
  <c r="E26"/>
  <c r="C32"/>
  <c r="G32"/>
  <c r="G33" s="1"/>
  <c r="H32"/>
  <c r="I32"/>
  <c r="I33" s="1"/>
  <c r="H33"/>
  <c r="C35"/>
  <c r="D35"/>
  <c r="E35"/>
  <c r="G35"/>
  <c r="H35"/>
  <c r="I35"/>
  <c r="D6" i="11"/>
  <c r="F6"/>
  <c r="K6" s="1"/>
  <c r="H6"/>
  <c r="J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D24"/>
  <c r="E24"/>
  <c r="F24"/>
  <c r="G24"/>
  <c r="H24"/>
  <c r="I24"/>
  <c r="J24"/>
  <c r="K24"/>
  <c r="L24"/>
  <c r="M24"/>
  <c r="A27"/>
  <c r="K32"/>
  <c r="L32"/>
  <c r="M32"/>
  <c r="M46" i="20"/>
  <c r="M47" s="1"/>
  <c r="E10" i="32"/>
  <c r="E11"/>
  <c r="E12"/>
  <c r="E13"/>
  <c r="E14"/>
  <c r="E15"/>
  <c r="E16"/>
  <c r="C17"/>
  <c r="D17"/>
  <c r="F17"/>
  <c r="G17"/>
  <c r="H10" i="36"/>
  <c r="I10" s="1"/>
  <c r="H11"/>
  <c r="I11" s="1"/>
  <c r="H12"/>
  <c r="I12" s="1"/>
  <c r="H13"/>
  <c r="I13" s="1"/>
  <c r="H14"/>
  <c r="I14" s="1"/>
  <c r="H15"/>
  <c r="I15" s="1"/>
  <c r="H16"/>
  <c r="I16" s="1"/>
  <c r="C17"/>
  <c r="D17"/>
  <c r="E17"/>
  <c r="F17"/>
  <c r="G17"/>
  <c r="H19"/>
  <c r="I19" s="1"/>
  <c r="H20"/>
  <c r="I20" s="1"/>
  <c r="C21"/>
  <c r="D21"/>
  <c r="E21"/>
  <c r="E22" s="1"/>
  <c r="F21"/>
  <c r="G21"/>
  <c r="G22"/>
  <c r="I21" l="1"/>
  <c r="C22"/>
  <c r="D32" i="7"/>
  <c r="C65" i="12"/>
  <c r="C89" s="1"/>
  <c r="D148"/>
  <c r="D150" s="1"/>
  <c r="E33" i="7"/>
  <c r="C33"/>
  <c r="E30" i="6"/>
  <c r="C30"/>
  <c r="D30"/>
  <c r="E140" i="2"/>
  <c r="C34" i="7"/>
  <c r="E34"/>
  <c r="D34"/>
  <c r="H34"/>
  <c r="I32" i="6"/>
  <c r="H32"/>
  <c r="G31"/>
  <c r="D31"/>
  <c r="D33" s="1"/>
  <c r="C32"/>
  <c r="E32"/>
  <c r="D32"/>
  <c r="E87" i="2"/>
  <c r="C128"/>
  <c r="D87"/>
  <c r="D151" s="1"/>
  <c r="E151"/>
  <c r="C151"/>
  <c r="C64"/>
  <c r="E64"/>
  <c r="D64"/>
  <c r="D88" s="1"/>
  <c r="E128"/>
  <c r="D128"/>
  <c r="E7" i="6"/>
  <c r="I7" s="1"/>
  <c r="C7"/>
  <c r="G7" s="1"/>
  <c r="I34" i="7"/>
  <c r="G34"/>
  <c r="H21" i="36"/>
  <c r="F22"/>
  <c r="D22"/>
  <c r="E17" i="32"/>
  <c r="J3" i="7"/>
  <c r="D7" i="6"/>
  <c r="J2"/>
  <c r="I17" i="36"/>
  <c r="I22" s="1"/>
  <c r="D33" i="7"/>
  <c r="E31" i="6"/>
  <c r="C31"/>
  <c r="G33" s="1"/>
  <c r="H17" i="36"/>
  <c r="H33" i="6" l="1"/>
  <c r="G6" i="7"/>
  <c r="C150" i="2"/>
  <c r="H22" i="36"/>
  <c r="D150" i="2"/>
  <c r="E88"/>
  <c r="C88"/>
  <c r="E150"/>
  <c r="I6" i="7"/>
  <c r="E6"/>
  <c r="C6"/>
  <c r="H7" i="6"/>
  <c r="H6" i="7"/>
  <c r="D6"/>
  <c r="C33" i="6"/>
  <c r="I33"/>
  <c r="E33"/>
</calcChain>
</file>

<file path=xl/sharedStrings.xml><?xml version="1.0" encoding="utf-8"?>
<sst xmlns="http://schemas.openxmlformats.org/spreadsheetml/2006/main" count="1925" uniqueCount="611">
  <si>
    <r>
      <t>EU-s projekt neve, azonosítója:</t>
    </r>
    <r>
      <rPr>
        <sz val="12"/>
        <rFont val="Times New Roman"/>
        <family val="1"/>
        <charset val="238"/>
      </rPr>
      <t>*</t>
    </r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</si>
  <si>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</si>
  <si>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</si>
  <si>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</si>
  <si>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</si>
  <si>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</si>
  <si>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</si>
  <si>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</si>
  <si>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</si>
  <si>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</si>
  <si>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</si>
  <si>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</si>
  <si>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</si>
  <si>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</si>
  <si>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</si>
  <si>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</si>
  <si>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</si>
  <si>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</si>
  <si>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</si>
  <si>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</si>
  <si>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</si>
  <si>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</si>
  <si>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</si>
  <si>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</si>
  <si>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</si>
  <si>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</si>
  <si>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</si>
  <si>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</si>
  <si>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</si>
  <si>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</si>
  <si>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</si>
  <si>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</si>
  <si>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</si>
  <si>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</si>
  <si>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</si>
  <si>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</si>
  <si>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</si>
  <si>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</si>
  <si>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</si>
  <si>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</si>
  <si>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</si>
  <si>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</si>
  <si>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</si>
  <si>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</si>
  <si>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</si>
  <si>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</si>
  <si>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</si>
  <si>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</si>
  <si>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</si>
  <si>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</si>
  <si>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</si>
  <si>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</si>
  <si>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</si>
  <si>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</si>
  <si>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</si>
  <si>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</si>
  <si>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</si>
  <si>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</si>
  <si>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</si>
  <si>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</si>
  <si>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</si>
  <si>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</si>
  <si>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</si>
  <si>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</si>
  <si>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</si>
  <si>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</si>
  <si>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</si>
  <si>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</si>
  <si>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</si>
  <si>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</si>
  <si>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</si>
  <si>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</si>
  <si>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</si>
  <si>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</si>
  <si>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</si>
  <si>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</si>
  <si>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</si>
  <si>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</si>
  <si>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</si>
  <si>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</si>
  <si>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</si>
  <si>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</si>
  <si>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</si>
  <si>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</si>
  <si>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</si>
  <si>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</si>
  <si>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</si>
  <si>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</si>
  <si>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</si>
  <si>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</si>
  <si>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</si>
  <si>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</si>
  <si>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</si>
  <si>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</si>
  <si>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</si>
  <si>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</si>
  <si>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</si>
  <si>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</si>
  <si>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</si>
  <si>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</si>
  <si>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</si>
  <si>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</si>
  <si>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</si>
  <si>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</si>
  <si>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</si>
  <si>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</si>
  <si>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</si>
  <si>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</si>
  <si>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</si>
  <si>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</si>
  <si>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</si>
  <si>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</si>
  <si>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</si>
  <si>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</si>
  <si>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</si>
  <si>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</si>
  <si>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</si>
  <si>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</si>
  <si>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</si>
  <si>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</si>
  <si>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</si>
  <si>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</si>
  <si>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</si>
  <si>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</si>
  <si>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</si>
  <si>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</si>
  <si>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</si>
  <si>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</si>
  <si>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</si>
  <si>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</si>
  <si>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</si>
  <si>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</si>
  <si>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</si>
  <si>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</si>
  <si>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</si>
  <si>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</si>
  <si>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</si>
  <si>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</si>
  <si>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</si>
  <si>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</si>
  <si>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</si>
  <si>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</si>
  <si>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</si>
  <si>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</si>
  <si>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</si>
  <si>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</si>
  <si>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</si>
  <si>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</si>
  <si>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</si>
  <si>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</si>
  <si>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</si>
  <si>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</si>
  <si>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</si>
  <si>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</si>
  <si>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</si>
  <si>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</si>
  <si>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</si>
  <si>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</si>
  <si>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</si>
  <si>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</si>
  <si>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</si>
  <si>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</si>
  <si>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</si>
  <si>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</si>
  <si>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</si>
  <si>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</si>
  <si>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</si>
  <si>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</si>
  <si>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</si>
  <si>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</si>
  <si>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</si>
  <si>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</si>
  <si>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</si>
  <si>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</si>
  <si>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</si>
  <si>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</si>
  <si>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</si>
  <si>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</si>
  <si>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</si>
  <si>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</si>
  <si>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</si>
  <si>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</si>
  <si>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</si>
  <si>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</si>
  <si>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</si>
  <si>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</si>
  <si>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</si>
  <si>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</si>
  <si>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</si>
  <si>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</si>
  <si>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</si>
  <si>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</si>
  <si>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</si>
  <si>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</si>
  <si>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</si>
  <si>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</si>
  <si>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</si>
  <si>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</si>
  <si>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</si>
  <si>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</si>
  <si>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</si>
  <si>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</si>
  <si>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</si>
  <si>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</si>
  <si>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</si>
  <si>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</si>
  <si>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</si>
  <si>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</si>
  <si>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</si>
  <si>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</si>
  <si>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</si>
  <si>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</si>
  <si>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</si>
  <si>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</si>
  <si>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</si>
  <si>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</si>
  <si>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</si>
  <si>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</si>
  <si>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</si>
  <si>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</si>
  <si>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</si>
  <si>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</si>
  <si>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</si>
  <si>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</si>
  <si>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</si>
  <si>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</si>
  <si>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</si>
  <si>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</si>
  <si>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</si>
  <si>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</si>
  <si>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</si>
  <si>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</si>
  <si>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</si>
  <si>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</si>
  <si>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</si>
  <si>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</si>
  <si>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</si>
  <si>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</si>
  <si>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</si>
  <si>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</si>
  <si>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</si>
  <si>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</si>
  <si>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</si>
  <si>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</si>
  <si>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</si>
  <si>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</si>
  <si>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</si>
  <si>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</si>
  <si>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</si>
  <si>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</si>
  <si>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</si>
  <si>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</si>
  <si>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</si>
  <si>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</si>
  <si>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</si>
  <si>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</si>
  <si>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</si>
  <si>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</si>
  <si>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</si>
  <si>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</si>
  <si>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</si>
  <si>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</si>
  <si>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</si>
  <si>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</si>
  <si>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</si>
  <si>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</si>
  <si>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</si>
  <si>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</si>
  <si>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</si>
  <si>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</si>
  <si>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</si>
  <si>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</si>
  <si>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</si>
  <si>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</si>
  <si>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</si>
  <si>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</si>
  <si>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</si>
  <si>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</si>
  <si>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</si>
  <si>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</si>
  <si>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</si>
  <si>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</si>
  <si>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</si>
  <si>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</si>
  <si>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</si>
  <si>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</si>
  <si>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</si>
  <si>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</si>
  <si>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</si>
  <si>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</si>
  <si>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</si>
  <si>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</si>
  <si>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</si>
  <si>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</si>
  <si>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</si>
  <si>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</si>
  <si>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</si>
  <si>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</si>
  <si>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</si>
  <si>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</si>
  <si>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</si>
  <si>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</si>
  <si>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</si>
  <si>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</si>
  <si>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</si>
  <si>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</si>
  <si>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</si>
  <si>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</si>
  <si>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</si>
  <si>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</si>
  <si>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</si>
  <si>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</si>
  <si>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</si>
  <si>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</si>
  <si>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</si>
  <si>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</si>
  <si>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</si>
  <si>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</si>
  <si>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</si>
  <si>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</si>
  <si>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</si>
  <si>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</si>
  <si>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</si>
  <si>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</si>
  <si>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</si>
  <si>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</si>
  <si>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</si>
  <si>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</si>
  <si>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</si>
  <si>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</si>
  <si>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</si>
  <si>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</si>
  <si>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</si>
  <si>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</si>
  <si>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</si>
  <si>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</si>
  <si>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</si>
  <si>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</si>
  <si>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</si>
  <si>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</si>
  <si>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</si>
  <si>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</si>
  <si>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</si>
  <si>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</si>
  <si>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</si>
  <si>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</si>
  <si>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</si>
  <si>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</si>
  <si>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</si>
  <si>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</si>
  <si>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</si>
  <si>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</si>
  <si>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</si>
  <si>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</si>
  <si>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</si>
  <si>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</si>
  <si>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</si>
  <si>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</si>
  <si>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</si>
  <si>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</si>
  <si>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</si>
  <si>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</si>
  <si>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</si>
  <si>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</si>
  <si>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</si>
  <si>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</si>
  <si>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</si>
  <si>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</si>
  <si>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</si>
  <si>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</si>
  <si>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</si>
  <si>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</si>
  <si>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</si>
  <si>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</si>
  <si>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</si>
  <si>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</si>
  <si>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</si>
  <si>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</si>
  <si>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</si>
  <si>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</si>
  <si>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</si>
  <si>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</si>
  <si>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</si>
  <si>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</si>
  <si>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</si>
  <si>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</si>
  <si>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</si>
  <si>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</si>
  <si>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</si>
  <si>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</si>
  <si>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</si>
  <si>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</si>
  <si>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</si>
  <si>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</si>
  <si>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</si>
  <si>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</si>
  <si>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</si>
  <si>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</si>
  <si>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</si>
  <si>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</si>
  <si>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</si>
  <si>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</si>
  <si>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</si>
  <si>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</si>
  <si>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</si>
  <si>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</si>
  <si>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</si>
  <si>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</si>
  <si>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</si>
  <si>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</si>
  <si>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</si>
  <si>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</si>
  <si>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</si>
  <si>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</si>
  <si>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</si>
  <si>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</si>
  <si>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</si>
  <si>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</si>
  <si>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</si>
  <si>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</si>
  <si>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</si>
  <si>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</si>
  <si>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</si>
  <si>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</si>
  <si>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</si>
  <si>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</si>
  <si>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</si>
  <si>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</si>
  <si>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</si>
  <si>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</si>
  <si>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</si>
  <si>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</si>
  <si>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</si>
  <si>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</si>
  <si>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</si>
  <si>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</si>
  <si>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</si>
  <si>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</si>
  <si>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</si>
  <si>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</si>
  <si>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</si>
  <si>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</si>
  <si>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</si>
  <si>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</si>
  <si>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</si>
  <si>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</si>
  <si>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</si>
  <si>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</si>
  <si>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</si>
  <si>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</si>
  <si>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</si>
  <si>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</si>
  <si>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</si>
  <si>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</si>
  <si>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</si>
  <si>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</si>
  <si>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</si>
  <si>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</si>
  <si>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</si>
  <si>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</si>
  <si>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</si>
  <si>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</si>
  <si>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</si>
  <si>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</si>
  <si>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</si>
  <si>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</si>
  <si>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</si>
  <si>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</si>
  <si>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</si>
  <si>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</si>
  <si>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</si>
  <si>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</si>
  <si>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</si>
  <si>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H=(D+…+G)</t>
  </si>
  <si>
    <t>I=(C+H)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</si>
  <si>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</si>
  <si>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</si>
  <si>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</si>
  <si>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</si>
  <si>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</si>
  <si>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</si>
  <si>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</si>
  <si>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</si>
  <si>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</si>
  <si>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</si>
  <si>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</si>
  <si>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</si>
  <si>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</si>
  <si>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</si>
  <si>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</si>
  <si>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</si>
  <si>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</si>
  <si>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</si>
  <si>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</si>
  <si>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</si>
  <si>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</si>
  <si>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</si>
  <si>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</si>
  <si>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</si>
  <si>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</si>
  <si>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</si>
  <si>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</si>
  <si>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</si>
  <si>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</si>
  <si>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</si>
  <si>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</si>
  <si>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</si>
  <si>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</si>
  <si>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</si>
  <si>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</si>
  <si>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</si>
  <si>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</si>
  <si>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</si>
  <si>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</si>
  <si>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</si>
  <si>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</si>
  <si>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</si>
  <si>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</si>
  <si>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</si>
  <si>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</si>
  <si>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</si>
  <si>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</si>
  <si>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</si>
  <si>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</si>
  <si>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</si>
  <si>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</si>
  <si>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</si>
  <si>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</si>
  <si>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</si>
  <si>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</si>
  <si>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</si>
  <si>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</si>
  <si>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</si>
  <si>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</si>
  <si>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</si>
  <si>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</si>
  <si>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</si>
  <si>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</si>
  <si>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</si>
  <si>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</si>
  <si>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</si>
  <si>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</si>
  <si>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</si>
  <si>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</si>
  <si>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</si>
  <si>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</si>
  <si>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</si>
  <si>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</si>
  <si>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</si>
  <si>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</si>
  <si>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</si>
  <si>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</si>
  <si>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</si>
  <si>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</si>
  <si>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</si>
  <si>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</si>
  <si>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</si>
  <si>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</si>
  <si>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</si>
  <si>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</si>
  <si>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</si>
  <si>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</si>
  <si>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</si>
  <si>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</si>
  <si>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</si>
  <si>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</si>
  <si>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</si>
  <si>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</si>
  <si>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</si>
  <si>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</si>
  <si>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</si>
  <si>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</si>
  <si>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</si>
  <si>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</si>
  <si>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</si>
  <si>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</si>
  <si>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</si>
  <si>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>Tárkány Község Önkormányzat</t>
  </si>
  <si>
    <t>Tárkányi Közös Önkormányzati Hivatal</t>
  </si>
  <si>
    <t xml:space="preserve">2.1 melléklet </t>
  </si>
  <si>
    <t xml:space="preserve">2.2 melléklet </t>
  </si>
  <si>
    <t>Beruházásra adott előleg</t>
  </si>
  <si>
    <t>KIADÁSOK ÖSSZESEN: (10+11)</t>
  </si>
  <si>
    <t>Tárkány -Ete Köznevelési Társulás</t>
  </si>
  <si>
    <t>KÖLTSÉGVETÉSI KIADÁSOK ÖSSZESEN (1+2)</t>
  </si>
  <si>
    <t>KIADÁSOK ÖSSZESEN: (3.+4.)</t>
  </si>
  <si>
    <t>Tárkány - Ete Közös Fenntartású Óvoda és Konyhája</t>
  </si>
  <si>
    <t>KÖLTSÉGVETÉSI SZERVEK PÉNZMARADVÁNYÁNAK ALAKULÁSA</t>
  </si>
  <si>
    <t>Tárkány Község Önkormányzata</t>
  </si>
  <si>
    <t>Tárkány - Ete Közös Fenntartású Óvoda és konyhája</t>
  </si>
  <si>
    <t xml:space="preserve">   Egyéb belső finanszírozási bevételek( államháztartáson belüli megelőlegezés)</t>
  </si>
  <si>
    <t xml:space="preserve">KEOP-1.2.0/2F/09-2010-0047 Tárkány-Csép-Ete agglomeráció szennyvízelvezetési és tisztítási problémájának megoldása </t>
  </si>
  <si>
    <t>Beruházások, beszerzésekre adott előleg</t>
  </si>
  <si>
    <t>Nem volt</t>
  </si>
  <si>
    <t>KEOP-5.5.0/A/12-2013-0066 Tárkány Község Polgármesteri Hivatal, Iskola, Óvoda épületenergetikai fejlesztése</t>
  </si>
  <si>
    <t>2014.előtt</t>
  </si>
  <si>
    <t>2014.évi</t>
  </si>
  <si>
    <t>2014. után</t>
  </si>
  <si>
    <t>LEADER Közösségi tér kialakítása</t>
  </si>
  <si>
    <t>LEADER Tárkány Község Polgármesteri _Hivatal tetőszerkezet felújítás</t>
  </si>
  <si>
    <t>LEADER Tárkány Község Művelődésiház tetőszerkezet felújítás</t>
  </si>
  <si>
    <t>a felújítási kiadások teljesítésének alakulása 2014. évben</t>
  </si>
  <si>
    <t>12.  melléklet</t>
  </si>
  <si>
    <t>a  9./2015. (IV.30.) önkormányzati rendelethez</t>
  </si>
  <si>
    <t>Egyéb adósság KEM Önkormányzat</t>
  </si>
  <si>
    <t xml:space="preserve">a 9/2015(IV.30.) önkormányzati rendelethez </t>
  </si>
  <si>
    <t>6.1. melléklet</t>
  </si>
  <si>
    <t>7.1. melléklet</t>
  </si>
  <si>
    <t>8.1.melléklet</t>
  </si>
  <si>
    <t>8.2. melléklet</t>
  </si>
  <si>
    <t>9.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</si>
</sst>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7" formatCode="#,##0.0"/>
  </numFmts>
  <fonts count="6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4" borderId="0" applyNumberFormat="0" applyBorder="0" applyAlignment="0" applyProtection="0"/>
    <xf numFmtId="0" fontId="42" fillId="7" borderId="0" applyNumberFormat="0" applyBorder="0" applyAlignment="0" applyProtection="0"/>
    <xf numFmtId="0" fontId="42" fillId="6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11" borderId="0" applyNumberFormat="0" applyBorder="0" applyAlignment="0" applyProtection="0"/>
    <xf numFmtId="0" fontId="42" fillId="10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3" fillId="2" borderId="0" applyNumberFormat="0" applyBorder="0" applyAlignment="0" applyProtection="0"/>
    <xf numFmtId="0" fontId="43" fillId="13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3" fillId="10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4" fillId="11" borderId="1" applyNumberFormat="0" applyAlignment="0" applyProtection="0"/>
    <xf numFmtId="0" fontId="45" fillId="0" borderId="0" applyNumberFormat="0" applyFill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49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1" fillId="0" borderId="6" applyNumberFormat="0" applyFill="0" applyAlignment="0" applyProtection="0"/>
    <xf numFmtId="0" fontId="13" fillId="6" borderId="7" applyNumberFormat="0" applyFont="0" applyAlignment="0" applyProtection="0"/>
    <xf numFmtId="0" fontId="52" fillId="15" borderId="0" applyNumberFormat="0" applyBorder="0" applyAlignment="0" applyProtection="0"/>
    <xf numFmtId="0" fontId="53" fillId="16" borderId="8" applyNumberFormat="0" applyAlignment="0" applyProtection="0"/>
    <xf numFmtId="0" fontId="5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5" fillId="0" borderId="9" applyNumberFormat="0" applyFill="0" applyAlignment="0" applyProtection="0"/>
    <xf numFmtId="0" fontId="56" fillId="17" borderId="0" applyNumberFormat="0" applyBorder="0" applyAlignment="0" applyProtection="0"/>
    <xf numFmtId="0" fontId="57" fillId="11" borderId="0" applyNumberFormat="0" applyBorder="0" applyAlignment="0" applyProtection="0"/>
    <xf numFmtId="0" fontId="58" fillId="16" borderId="1" applyNumberFormat="0" applyAlignment="0" applyProtection="0"/>
  </cellStyleXfs>
  <cellXfs count="495">
    <xf numFmtId="0" fontId="0" fillId="0" borderId="0" xfId="0"/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3" fillId="0" borderId="10" xfId="0" applyNumberFormat="1" applyFont="1" applyFill="1" applyBorder="1" applyAlignment="1" applyProtection="1">
      <alignment vertical="center"/>
      <protection locked="0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164" fontId="22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/>
    </xf>
    <xf numFmtId="164" fontId="22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164" fontId="28" fillId="0" borderId="20" xfId="42" applyNumberFormat="1" applyFont="1" applyFill="1" applyBorder="1" applyAlignment="1" applyProtection="1">
      <alignment vertical="center"/>
    </xf>
    <xf numFmtId="164" fontId="28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 wrapText="1"/>
    </xf>
    <xf numFmtId="49" fontId="23" fillId="0" borderId="28" xfId="0" applyNumberFormat="1" applyFont="1" applyFill="1" applyBorder="1" applyAlignment="1">
      <alignment horizontal="left" vertical="center"/>
    </xf>
    <xf numFmtId="3" fontId="23" fillId="0" borderId="29" xfId="0" applyNumberFormat="1" applyFont="1" applyFill="1" applyBorder="1" applyAlignment="1" applyProtection="1">
      <alignment horizontal="right" vertical="center"/>
      <protection locked="0"/>
    </xf>
    <xf numFmtId="164" fontId="22" fillId="0" borderId="30" xfId="0" applyNumberFormat="1" applyFont="1" applyFill="1" applyBorder="1" applyAlignment="1">
      <alignment horizontal="right" vertical="center" wrapText="1"/>
    </xf>
    <xf numFmtId="49" fontId="26" fillId="0" borderId="31" xfId="0" quotePrefix="1" applyNumberFormat="1" applyFont="1" applyFill="1" applyBorder="1" applyAlignment="1">
      <alignment horizontal="left" vertical="center" indent="1"/>
    </xf>
    <xf numFmtId="3" fontId="26" fillId="0" borderId="32" xfId="0" applyNumberFormat="1" applyFont="1" applyFill="1" applyBorder="1" applyAlignment="1" applyProtection="1">
      <alignment horizontal="right" vertical="center"/>
      <protection locked="0"/>
    </xf>
    <xf numFmtId="3" fontId="2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2" xfId="0" applyNumberFormat="1" applyFont="1" applyFill="1" applyBorder="1" applyAlignment="1">
      <alignment horizontal="right" vertical="center" wrapText="1"/>
    </xf>
    <xf numFmtId="49" fontId="23" fillId="0" borderId="31" xfId="0" applyNumberFormat="1" applyFont="1" applyFill="1" applyBorder="1" applyAlignment="1">
      <alignment horizontal="left" vertical="center"/>
    </xf>
    <xf numFmtId="3" fontId="23" fillId="0" borderId="32" xfId="0" applyNumberFormat="1" applyFont="1" applyFill="1" applyBorder="1" applyAlignment="1" applyProtection="1">
      <alignment horizontal="right" vertical="center"/>
      <protection locked="0"/>
    </xf>
    <xf numFmtId="49" fontId="23" fillId="0" borderId="33" xfId="0" applyNumberFormat="1" applyFont="1" applyFill="1" applyBorder="1" applyAlignment="1" applyProtection="1">
      <alignment horizontal="left" vertical="center"/>
      <protection locked="0"/>
    </xf>
    <xf numFmtId="3" fontId="23" fillId="0" borderId="34" xfId="0" applyNumberFormat="1" applyFont="1" applyFill="1" applyBorder="1" applyAlignment="1" applyProtection="1">
      <alignment horizontal="righ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22" fillId="0" borderId="25" xfId="0" applyNumberFormat="1" applyFont="1" applyFill="1" applyBorder="1" applyAlignment="1">
      <alignment vertical="center"/>
    </xf>
    <xf numFmtId="4" fontId="17" fillId="0" borderId="25" xfId="0" applyNumberFormat="1" applyFont="1" applyFill="1" applyBorder="1" applyAlignment="1" applyProtection="1">
      <alignment vertical="center" wrapText="1"/>
      <protection locked="0"/>
    </xf>
    <xf numFmtId="49" fontId="22" fillId="0" borderId="36" xfId="0" applyNumberFormat="1" applyFont="1" applyFill="1" applyBorder="1" applyAlignment="1" applyProtection="1">
      <alignment vertical="center"/>
      <protection locked="0"/>
    </xf>
    <xf numFmtId="49" fontId="22" fillId="0" borderId="36" xfId="0" applyNumberFormat="1" applyFont="1" applyFill="1" applyBorder="1" applyAlignment="1" applyProtection="1">
      <alignment horizontal="right" vertical="center"/>
      <protection locked="0"/>
    </xf>
    <xf numFmtId="3" fontId="17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0" xfId="0" applyNumberFormat="1" applyFont="1" applyFill="1" applyBorder="1" applyAlignment="1" applyProtection="1">
      <alignment vertical="center"/>
      <protection locked="0"/>
    </xf>
    <xf numFmtId="49" fontId="22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37" xfId="0" applyNumberFormat="1" applyFont="1" applyFill="1" applyBorder="1" applyAlignment="1">
      <alignment horizontal="left" vertical="center"/>
    </xf>
    <xf numFmtId="3" fontId="23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/>
    </xf>
    <xf numFmtId="49" fontId="23" fillId="0" borderId="12" xfId="0" applyNumberFormat="1" applyFont="1" applyFill="1" applyBorder="1" applyAlignment="1">
      <alignment horizontal="left" vertical="center"/>
    </xf>
    <xf numFmtId="3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2" xfId="0" applyNumberFormat="1" applyFont="1" applyFill="1" applyBorder="1" applyAlignment="1" applyProtection="1">
      <alignment horizontal="right" vertical="center" wrapText="1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14" xfId="0" applyNumberFormat="1" applyFont="1" applyFill="1" applyBorder="1" applyAlignment="1" applyProtection="1">
      <alignment horizontal="left" vertical="center"/>
      <protection locked="0"/>
    </xf>
    <xf numFmtId="3" fontId="23" fillId="0" borderId="34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5" xfId="0" applyNumberFormat="1" applyFont="1" applyFill="1" applyBorder="1" applyAlignment="1">
      <alignment horizontal="left" vertical="center" wrapText="1" indent="1"/>
    </xf>
    <xf numFmtId="167" fontId="35" fillId="0" borderId="0" xfId="0" applyNumberFormat="1" applyFont="1" applyFill="1" applyBorder="1" applyAlignment="1">
      <alignment horizontal="left" vertical="center" wrapText="1"/>
    </xf>
    <xf numFmtId="164" fontId="22" fillId="0" borderId="25" xfId="0" applyNumberFormat="1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3" fillId="0" borderId="38" xfId="0" applyNumberFormat="1" applyFont="1" applyFill="1" applyBorder="1" applyAlignment="1" applyProtection="1">
      <alignment horizontal="right" vertical="center" wrapText="1"/>
      <protection locked="0"/>
    </xf>
    <xf numFmtId="3" fontId="2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25" xfId="0" applyNumberFormat="1" applyFont="1" applyFill="1" applyBorder="1" applyAlignment="1">
      <alignment horizontal="right" vertical="center" wrapText="1"/>
    </xf>
    <xf numFmtId="4" fontId="16" fillId="0" borderId="30" xfId="0" applyNumberFormat="1" applyFont="1" applyFill="1" applyBorder="1" applyAlignment="1">
      <alignment horizontal="right" vertical="center" wrapText="1"/>
    </xf>
    <xf numFmtId="4" fontId="16" fillId="0" borderId="32" xfId="0" applyNumberFormat="1" applyFont="1" applyFill="1" applyBorder="1" applyAlignment="1">
      <alignment horizontal="right" vertical="center" wrapText="1"/>
    </xf>
    <xf numFmtId="4" fontId="16" fillId="0" borderId="39" xfId="0" applyNumberFormat="1" applyFont="1" applyFill="1" applyBorder="1" applyAlignment="1">
      <alignment horizontal="right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164" fontId="17" fillId="0" borderId="4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0" applyNumberFormat="1" applyFont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3" xfId="0" applyFont="1" applyFill="1" applyBorder="1" applyAlignment="1" applyProtection="1">
      <alignment horizontal="center" vertical="center" wrapText="1"/>
    </xf>
    <xf numFmtId="3" fontId="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4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 applyProtection="1">
      <alignment vertical="center"/>
      <protection locked="0"/>
    </xf>
    <xf numFmtId="164" fontId="22" fillId="0" borderId="23" xfId="0" applyNumberFormat="1" applyFont="1" applyFill="1" applyBorder="1" applyAlignment="1" applyProtection="1">
      <alignment vertical="center"/>
    </xf>
    <xf numFmtId="164" fontId="23" fillId="0" borderId="24" xfId="0" applyNumberFormat="1" applyFont="1" applyFill="1" applyBorder="1" applyAlignment="1" applyProtection="1">
      <alignment vertical="center"/>
      <protection locked="0"/>
    </xf>
    <xf numFmtId="0" fontId="23" fillId="0" borderId="54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50" xfId="0" applyNumberFormat="1" applyFont="1" applyFill="1" applyBorder="1" applyAlignment="1" applyProtection="1">
      <alignment vertical="center"/>
      <protection locked="0"/>
    </xf>
    <xf numFmtId="164" fontId="22" fillId="0" borderId="53" xfId="0" applyNumberFormat="1" applyFont="1" applyFill="1" applyBorder="1" applyAlignment="1" applyProtection="1">
      <alignment vertical="center"/>
    </xf>
    <xf numFmtId="164" fontId="22" fillId="0" borderId="22" xfId="0" applyNumberFormat="1" applyFont="1" applyFill="1" applyBorder="1" applyAlignment="1" applyProtection="1">
      <alignment vertical="center"/>
    </xf>
    <xf numFmtId="164" fontId="24" fillId="0" borderId="15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7" xfId="0" applyFont="1" applyFill="1" applyBorder="1" applyAlignment="1" applyProtection="1">
      <alignment horizontal="right" vertical="center" wrapText="1" indent="1"/>
    </xf>
    <xf numFmtId="0" fontId="17" fillId="0" borderId="42" xfId="0" applyFont="1" applyFill="1" applyBorder="1" applyAlignment="1" applyProtection="1">
      <alignment horizontal="left" vertical="center" wrapText="1"/>
      <protection locked="0"/>
    </xf>
    <xf numFmtId="164" fontId="17" fillId="0" borderId="42" xfId="0" applyNumberFormat="1" applyFont="1" applyFill="1" applyBorder="1" applyAlignment="1" applyProtection="1">
      <alignment vertical="center" wrapText="1"/>
      <protection locked="0"/>
    </xf>
    <xf numFmtId="164" fontId="17" fillId="0" borderId="42" xfId="0" applyNumberFormat="1" applyFont="1" applyFill="1" applyBorder="1" applyAlignment="1" applyProtection="1">
      <alignment vertical="center" wrapText="1"/>
    </xf>
    <xf numFmtId="164" fontId="17" fillId="0" borderId="56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2" xfId="0" applyNumberFormat="1" applyFont="1" applyFill="1" applyBorder="1" applyAlignment="1" applyProtection="1">
      <alignment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42" applyNumberFormat="1" applyFont="1" applyFill="1" applyBorder="1" applyAlignment="1" applyProtection="1">
      <alignment horizontal="right" vertical="center" wrapText="1" indent="1"/>
    </xf>
    <xf numFmtId="0" fontId="21" fillId="0" borderId="15" xfId="0" applyFont="1" applyBorder="1" applyAlignment="1" applyProtection="1">
      <alignment vertical="center" wrapText="1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0" applyFont="1" applyBorder="1" applyAlignment="1" applyProtection="1">
      <alignment vertical="center" wrapText="1"/>
    </xf>
    <xf numFmtId="0" fontId="21" fillId="0" borderId="64" xfId="0" applyFont="1" applyBorder="1" applyAlignment="1" applyProtection="1">
      <alignment vertical="center" wrapText="1"/>
    </xf>
    <xf numFmtId="164" fontId="19" fillId="0" borderId="15" xfId="0" quotePrefix="1" applyNumberFormat="1" applyFont="1" applyBorder="1" applyAlignment="1" applyProtection="1">
      <alignment horizontal="right" vertical="center" wrapText="1" indent="1"/>
    </xf>
    <xf numFmtId="164" fontId="17" fillId="0" borderId="49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41" xfId="42" applyFont="1" applyFill="1" applyBorder="1" applyAlignment="1" applyProtection="1">
      <alignment horizontal="left" vertical="center" wrapText="1" indent="1"/>
    </xf>
    <xf numFmtId="0" fontId="17" fillId="0" borderId="57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7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1" xfId="42" applyNumberFormat="1" applyFont="1" applyFill="1" applyBorder="1" applyAlignment="1" applyProtection="1">
      <alignment horizontal="left" vertical="center" wrapText="1" indent="1"/>
    </xf>
    <xf numFmtId="49" fontId="17" fillId="0" borderId="54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8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59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2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28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7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5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0" fontId="21" fillId="0" borderId="68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19" fillId="0" borderId="64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59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0" fillId="0" borderId="42" xfId="0" applyFont="1" applyBorder="1" applyAlignment="1" applyProtection="1">
      <alignment horizontal="left" wrapText="1" indent="1"/>
    </xf>
    <xf numFmtId="0" fontId="20" fillId="0" borderId="10" xfId="0" applyFont="1" applyBorder="1" applyAlignment="1" applyProtection="1">
      <alignment horizontal="left" wrapText="1" indent="1"/>
    </xf>
    <xf numFmtId="0" fontId="20" fillId="0" borderId="11" xfId="0" applyFont="1" applyBorder="1" applyAlignment="1" applyProtection="1">
      <alignment horizontal="left" wrapText="1" indent="1"/>
    </xf>
    <xf numFmtId="0" fontId="20" fillId="0" borderId="37" xfId="0" applyFont="1" applyBorder="1" applyAlignment="1" applyProtection="1">
      <alignment wrapText="1"/>
    </xf>
    <xf numFmtId="0" fontId="20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8" fillId="0" borderId="0" xfId="42" applyFont="1" applyFill="1" applyProtection="1"/>
    <xf numFmtId="164" fontId="17" fillId="0" borderId="42" xfId="42" applyNumberFormat="1" applyFont="1" applyFill="1" applyBorder="1" applyAlignment="1" applyProtection="1">
      <alignment horizontal="right" vertical="center" wrapText="1" indent="1"/>
    </xf>
    <xf numFmtId="0" fontId="16" fillId="0" borderId="43" xfId="42" applyFont="1" applyFill="1" applyBorder="1" applyAlignment="1" applyProtection="1">
      <alignment horizontal="center" vertical="center" wrapText="1"/>
    </xf>
    <xf numFmtId="164" fontId="2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1" fillId="0" borderId="68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69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70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2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Fill="1" applyProtection="1"/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6" fillId="0" borderId="42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29" fillId="0" borderId="0" xfId="0" applyFont="1" applyProtection="1"/>
    <xf numFmtId="0" fontId="30" fillId="0" borderId="0" xfId="0" applyFont="1" applyFill="1" applyProtection="1"/>
    <xf numFmtId="0" fontId="33" fillId="0" borderId="0" xfId="0" applyFont="1" applyFill="1" applyProtection="1"/>
    <xf numFmtId="0" fontId="34" fillId="0" borderId="0" xfId="0" applyFont="1" applyProtection="1"/>
    <xf numFmtId="0" fontId="27" fillId="0" borderId="0" xfId="0" applyFont="1" applyProtection="1"/>
    <xf numFmtId="0" fontId="18" fillId="0" borderId="0" xfId="0" applyFont="1" applyProtection="1"/>
    <xf numFmtId="49" fontId="6" fillId="0" borderId="7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7" fillId="0" borderId="6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Border="1" applyAlignment="1" applyProtection="1">
      <alignment horizontal="right" vertical="center" wrapText="1" indent="1"/>
    </xf>
    <xf numFmtId="0" fontId="6" fillId="0" borderId="61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8" xfId="0" applyFont="1" applyFill="1" applyBorder="1" applyAlignment="1" applyProtection="1">
      <alignment horizontal="center" vertical="center" wrapText="1"/>
    </xf>
    <xf numFmtId="0" fontId="16" fillId="0" borderId="58" xfId="42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wrapText="1"/>
    </xf>
    <xf numFmtId="0" fontId="21" fillId="0" borderId="15" xfId="0" applyFont="1" applyBorder="1" applyAlignment="1" applyProtection="1">
      <alignment wrapText="1"/>
    </xf>
    <xf numFmtId="0" fontId="21" fillId="0" borderId="64" xfId="0" applyFont="1" applyBorder="1" applyAlignment="1" applyProtection="1">
      <alignment wrapTex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7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wrapText="1"/>
    </xf>
    <xf numFmtId="0" fontId="20" fillId="0" borderId="37" xfId="0" applyFont="1" applyBorder="1" applyAlignment="1" applyProtection="1">
      <alignment horizontal="center" wrapText="1"/>
    </xf>
    <xf numFmtId="0" fontId="20" fillId="0" borderId="12" xfId="0" applyFont="1" applyBorder="1" applyAlignment="1" applyProtection="1">
      <alignment horizontal="center" wrapText="1"/>
    </xf>
    <xf numFmtId="0" fontId="20" fillId="0" borderId="14" xfId="0" applyFont="1" applyBorder="1" applyAlignment="1" applyProtection="1">
      <alignment horizontal="center" wrapText="1"/>
    </xf>
    <xf numFmtId="0" fontId="21" fillId="0" borderId="68" xfId="0" applyFont="1" applyBorder="1" applyAlignment="1" applyProtection="1">
      <alignment horizontal="center" wrapText="1"/>
    </xf>
    <xf numFmtId="49" fontId="17" fillId="0" borderId="51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4" xfId="42" applyNumberFormat="1" applyFont="1" applyFill="1" applyBorder="1" applyAlignment="1" applyProtection="1">
      <alignment horizontal="center" vertical="center" wrapText="1"/>
    </xf>
    <xf numFmtId="0" fontId="21" fillId="0" borderId="68" xfId="0" applyFont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64" xfId="42" applyFont="1" applyFill="1" applyBorder="1" applyAlignment="1" applyProtection="1">
      <alignment horizontal="left" vertical="center" wrapText="1" indent="1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left" vertical="center" wrapText="1" indent="1"/>
    </xf>
    <xf numFmtId="0" fontId="21" fillId="0" borderId="17" xfId="0" applyFont="1" applyBorder="1" applyAlignment="1" applyProtection="1">
      <alignment horizontal="center" vertical="center" wrapText="1"/>
    </xf>
    <xf numFmtId="0" fontId="31" fillId="0" borderId="44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1" xfId="0" applyNumberFormat="1" applyFont="1" applyFill="1" applyBorder="1" applyAlignment="1" applyProtection="1">
      <alignment horizontal="right" vertical="center"/>
    </xf>
    <xf numFmtId="49" fontId="6" fillId="0" borderId="72" xfId="0" applyNumberFormat="1" applyFont="1" applyFill="1" applyBorder="1" applyAlignment="1" applyProtection="1">
      <alignment horizontal="right" vertical="center"/>
    </xf>
    <xf numFmtId="49" fontId="23" fillId="0" borderId="51" xfId="0" applyNumberFormat="1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49" fontId="23" fillId="0" borderId="37" xfId="0" applyNumberFormat="1" applyFont="1" applyFill="1" applyBorder="1" applyAlignment="1" applyProtection="1">
      <alignment horizontal="center" vertical="center" wrapText="1"/>
    </xf>
    <xf numFmtId="0" fontId="23" fillId="0" borderId="42" xfId="42" applyFont="1" applyFill="1" applyBorder="1" applyAlignment="1" applyProtection="1">
      <alignment horizontal="left" vertical="center" wrapText="1" indent="1"/>
    </xf>
    <xf numFmtId="0" fontId="23" fillId="0" borderId="10" xfId="42" applyFont="1" applyFill="1" applyBorder="1" applyAlignment="1" applyProtection="1">
      <alignment horizontal="left" vertical="center" wrapText="1" indent="1"/>
    </xf>
    <xf numFmtId="0" fontId="23" fillId="0" borderId="64" xfId="42" quotePrefix="1" applyFont="1" applyFill="1" applyBorder="1" applyAlignment="1" applyProtection="1">
      <alignment horizontal="left" vertical="center" wrapText="1" indent="1"/>
    </xf>
    <xf numFmtId="164" fontId="2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164" fontId="2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22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0" xfId="0" applyFont="1" applyAlignment="1" applyProtection="1">
      <alignment horizontal="right" vertical="top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73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vertical="center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42" xfId="42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19" fillId="0" borderId="41" xfId="0" applyFont="1" applyBorder="1" applyAlignment="1" applyProtection="1">
      <alignment horizontal="left" vertical="center" wrapText="1" indent="1"/>
    </xf>
    <xf numFmtId="164" fontId="19" fillId="0" borderId="41" xfId="0" quotePrefix="1" applyNumberFormat="1" applyFont="1" applyBorder="1" applyAlignment="1" applyProtection="1">
      <alignment horizontal="right" vertical="center" wrapText="1" indent="1"/>
    </xf>
    <xf numFmtId="164" fontId="19" fillId="0" borderId="61" xfId="0" quotePrefix="1" applyNumberFormat="1" applyFont="1" applyBorder="1" applyAlignment="1" applyProtection="1">
      <alignment horizontal="right" vertical="center" wrapText="1" indent="1"/>
    </xf>
    <xf numFmtId="0" fontId="19" fillId="0" borderId="21" xfId="0" applyFont="1" applyBorder="1" applyAlignment="1" applyProtection="1">
      <alignment horizontal="left" vertical="center" wrapText="1" indent="1"/>
    </xf>
    <xf numFmtId="164" fontId="19" fillId="0" borderId="21" xfId="0" quotePrefix="1" applyNumberFormat="1" applyFont="1" applyBorder="1" applyAlignment="1" applyProtection="1">
      <alignment horizontal="right" vertical="center" wrapText="1" indent="1"/>
    </xf>
    <xf numFmtId="164" fontId="19" fillId="0" borderId="22" xfId="0" quotePrefix="1" applyNumberFormat="1" applyFont="1" applyBorder="1" applyAlignment="1" applyProtection="1">
      <alignment horizontal="right" vertical="center" wrapText="1" indent="1"/>
    </xf>
    <xf numFmtId="0" fontId="19" fillId="0" borderId="15" xfId="0" applyFont="1" applyBorder="1" applyAlignment="1" applyProtection="1">
      <alignment horizontal="left" vertical="center" wrapText="1" indent="1"/>
    </xf>
    <xf numFmtId="0" fontId="21" fillId="0" borderId="36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164" fontId="19" fillId="0" borderId="36" xfId="0" quotePrefix="1" applyNumberFormat="1" applyFont="1" applyBorder="1" applyAlignment="1" applyProtection="1">
      <alignment horizontal="right" vertical="center" wrapText="1" indent="1"/>
    </xf>
    <xf numFmtId="164" fontId="19" fillId="0" borderId="81" xfId="0" quotePrefix="1" applyNumberFormat="1" applyFont="1" applyBorder="1" applyAlignment="1" applyProtection="1">
      <alignment horizontal="right" vertical="center" wrapText="1" indent="1"/>
    </xf>
    <xf numFmtId="0" fontId="21" fillId="0" borderId="0" xfId="0" applyFont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24" fillId="0" borderId="41" xfId="42" applyNumberFormat="1" applyFont="1" applyFill="1" applyBorder="1" applyAlignment="1" applyProtection="1">
      <alignment horizontal="center" vertical="center"/>
    </xf>
    <xf numFmtId="164" fontId="24" fillId="0" borderId="61" xfId="42" applyNumberFormat="1" applyFont="1" applyFill="1" applyBorder="1" applyAlignment="1" applyProtection="1">
      <alignment horizontal="center" vertical="center"/>
    </xf>
    <xf numFmtId="0" fontId="6" fillId="0" borderId="41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0" fontId="18" fillId="0" borderId="0" xfId="42" applyFont="1" applyFill="1" applyAlignment="1" applyProtection="1">
      <alignment horizontal="center"/>
    </xf>
    <xf numFmtId="0" fontId="6" fillId="0" borderId="51" xfId="42" applyFont="1" applyFill="1" applyBorder="1" applyAlignment="1" applyProtection="1">
      <alignment horizontal="center" vertical="center" wrapText="1"/>
    </xf>
    <xf numFmtId="0" fontId="6" fillId="0" borderId="54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30" xfId="0" applyNumberFormat="1" applyFont="1" applyFill="1" applyBorder="1" applyAlignment="1" applyProtection="1">
      <alignment horizontal="center" vertical="center" wrapText="1"/>
    </xf>
    <xf numFmtId="164" fontId="24" fillId="0" borderId="3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Fill="1" applyAlignment="1">
      <alignment horizontal="center" textRotation="180"/>
    </xf>
    <xf numFmtId="164" fontId="4" fillId="0" borderId="20" xfId="0" applyNumberFormat="1" applyFont="1" applyFill="1" applyBorder="1" applyAlignment="1">
      <alignment horizontal="right" vertical="center"/>
    </xf>
    <xf numFmtId="164" fontId="6" fillId="0" borderId="80" xfId="0" applyNumberFormat="1" applyFont="1" applyFill="1" applyBorder="1" applyAlignment="1">
      <alignment horizontal="center" vertical="center"/>
    </xf>
    <xf numFmtId="164" fontId="6" fillId="0" borderId="69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164" fontId="24" fillId="0" borderId="25" xfId="0" applyNumberFormat="1" applyFont="1" applyFill="1" applyBorder="1" applyAlignment="1">
      <alignment horizontal="center" vertic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7" fontId="35" fillId="0" borderId="36" xfId="0" applyNumberFormat="1" applyFont="1" applyFill="1" applyBorder="1" applyAlignment="1">
      <alignment horizontal="left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4" fontId="25" fillId="0" borderId="35" xfId="0" applyNumberFormat="1" applyFont="1" applyFill="1" applyBorder="1" applyAlignment="1">
      <alignment horizontal="center" vertical="center" wrapText="1"/>
    </xf>
    <xf numFmtId="164" fontId="25" fillId="0" borderId="79" xfId="0" applyNumberFormat="1" applyFont="1" applyFill="1" applyBorder="1" applyAlignment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/>
      <protection locked="0"/>
    </xf>
    <xf numFmtId="164" fontId="0" fillId="0" borderId="48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0" fillId="0" borderId="78" xfId="0" applyNumberFormat="1" applyFill="1" applyBorder="1" applyAlignment="1" applyProtection="1">
      <alignment horizontal="left" vertical="center" wrapText="1"/>
      <protection locked="0"/>
    </xf>
    <xf numFmtId="164" fontId="25" fillId="0" borderId="35" xfId="0" applyNumberFormat="1" applyFont="1" applyFill="1" applyBorder="1" applyAlignment="1">
      <alignment horizontal="left" vertical="center" wrapText="1" indent="2"/>
    </xf>
    <xf numFmtId="164" fontId="25" fillId="0" borderId="79" xfId="0" applyNumberFormat="1" applyFont="1" applyFill="1" applyBorder="1" applyAlignment="1">
      <alignment horizontal="left" vertical="center" wrapText="1" indent="2"/>
    </xf>
    <xf numFmtId="164" fontId="18" fillId="0" borderId="0" xfId="0" applyNumberFormat="1" applyFont="1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horizontal="left" vertical="center" wrapText="1"/>
      <protection locked="0"/>
    </xf>
    <xf numFmtId="164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78" xfId="0" quotePrefix="1" applyFont="1" applyFill="1" applyBorder="1" applyAlignment="1" applyProtection="1">
      <alignment horizontal="center" vertical="center"/>
    </xf>
    <xf numFmtId="0" fontId="6" fillId="0" borderId="63" xfId="0" quotePrefix="1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6" fillId="0" borderId="44" xfId="0" applyFont="1" applyFill="1" applyBorder="1" applyAlignment="1" applyProtection="1">
      <alignment horizontal="left" vertical="center" wrapText="1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0" fontId="5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" fillId="0" borderId="80" xfId="0" applyFont="1" applyFill="1" applyBorder="1" applyAlignment="1" applyProtection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65" xfId="0" applyFont="1" applyFill="1" applyBorder="1" applyAlignment="1" applyProtection="1">
      <alignment horizontal="left" vertical="center" wrapText="1"/>
    </xf>
    <xf numFmtId="0" fontId="25" fillId="0" borderId="35" xfId="0" applyFont="1" applyFill="1" applyBorder="1" applyAlignment="1" applyProtection="1">
      <alignment horizontal="left" vertical="center"/>
    </xf>
    <xf numFmtId="0" fontId="25" fillId="0" borderId="44" xfId="0" applyFont="1" applyFill="1" applyBorder="1" applyAlignment="1" applyProtection="1">
      <alignment horizontal="left" vertical="center"/>
    </xf>
    <xf numFmtId="0" fontId="6" fillId="0" borderId="80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65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44" xfId="0" applyFont="1" applyFill="1" applyBorder="1" applyAlignment="1" applyProtection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/>
    </xf>
    <xf numFmtId="0" fontId="24" fillId="0" borderId="79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right"/>
    </xf>
    <xf numFmtId="164" fontId="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38"/>
  <sheetViews>
    <sheetView workbookViewId="0">
      <selection activeCell="C47" sqref="C47"/>
    </sheetView>
  </sheetViews>
  <sheetFormatPr defaultRowHeight="12.75"/>
  <cols>
    <col min="1" max="1" width="46.33203125" style="115" customWidth="1"/>
    <col min="2" max="2" width="66.1640625" style="115" customWidth="1"/>
    <col min="3" max="16384" width="9.33203125" style="115"/>
  </cols>
  <sheetData>
    <row r="1" spans="1:2" ht="18.75">
      <c r="A1" s="268" t="s">
        <v>102</v>
      </c>
    </row>
    <row r="3" spans="1:2">
      <c r="A3" s="269"/>
      <c r="B3" s="269"/>
    </row>
    <row r="4" spans="1:2" ht="15.75">
      <c r="A4" s="243" t="s">
        <v>404</v>
      </c>
      <c r="B4" s="270"/>
    </row>
    <row r="5" spans="1:2" s="271" customFormat="1">
      <c r="A5" s="269"/>
      <c r="B5" s="269"/>
    </row>
    <row r="6" spans="1:2">
      <c r="A6" s="269" t="s">
        <v>408</v>
      </c>
      <c r="B6" s="269" t="s">
        <v>409</v>
      </c>
    </row>
    <row r="7" spans="1:2">
      <c r="A7" s="269" t="s">
        <v>410</v>
      </c>
      <c r="B7" s="269" t="s">
        <v>411</v>
      </c>
    </row>
    <row r="8" spans="1:2">
      <c r="A8" s="269" t="s">
        <v>412</v>
      </c>
      <c r="B8" s="269" t="s">
        <v>413</v>
      </c>
    </row>
    <row r="9" spans="1:2">
      <c r="A9" s="269"/>
      <c r="B9" s="269"/>
    </row>
    <row r="10" spans="1:2" ht="15.75">
      <c r="A10" s="243" t="str">
        <f>+CONCATENATE(LEFT(A4,4),". évi módosított előirányzat BEVÉTELEK")</f>
        <v>2014. évi módosított előirányzat BEVÉTELEK</v>
      </c>
      <c r="B10" s="270"/>
    </row>
    <row r="11" spans="1:2">
      <c r="A11" s="269"/>
      <c r="B11" s="269"/>
    </row>
    <row r="12" spans="1:2" s="271" customFormat="1">
      <c r="A12" s="269" t="s">
        <v>414</v>
      </c>
      <c r="B12" s="269" t="s">
        <v>420</v>
      </c>
    </row>
    <row r="13" spans="1:2">
      <c r="A13" s="269" t="s">
        <v>415</v>
      </c>
      <c r="B13" s="269" t="s">
        <v>421</v>
      </c>
    </row>
    <row r="14" spans="1:2">
      <c r="A14" s="269" t="s">
        <v>416</v>
      </c>
      <c r="B14" s="269" t="s">
        <v>422</v>
      </c>
    </row>
    <row r="15" spans="1:2">
      <c r="A15" s="269"/>
      <c r="B15" s="269"/>
    </row>
    <row r="16" spans="1:2" ht="14.25">
      <c r="A16" s="272" t="str">
        <f>+CONCATENATE(LEFT(A4,4),". évi teljesítés BEVÉTELEK")</f>
        <v>2014. évi teljesítés BEVÉTELEK</v>
      </c>
      <c r="B16" s="270"/>
    </row>
    <row r="17" spans="1:2">
      <c r="A17" s="269"/>
      <c r="B17" s="269"/>
    </row>
    <row r="18" spans="1:2">
      <c r="A18" s="269" t="s">
        <v>417</v>
      </c>
      <c r="B18" s="269" t="s">
        <v>423</v>
      </c>
    </row>
    <row r="19" spans="1:2">
      <c r="A19" s="269" t="s">
        <v>418</v>
      </c>
      <c r="B19" s="269" t="s">
        <v>424</v>
      </c>
    </row>
    <row r="20" spans="1:2">
      <c r="A20" s="269" t="s">
        <v>419</v>
      </c>
      <c r="B20" s="269" t="s">
        <v>425</v>
      </c>
    </row>
    <row r="21" spans="1:2">
      <c r="A21" s="269"/>
      <c r="B21" s="269"/>
    </row>
    <row r="22" spans="1:2" ht="15.75">
      <c r="A22" s="243" t="str">
        <f>+CONCATENATE(LEFT(A4,4),". évi eredeti előirányzat KIADÁSOK")</f>
        <v>2014. évi eredeti előirányzat KIADÁSOK</v>
      </c>
      <c r="B22" s="270"/>
    </row>
    <row r="23" spans="1:2">
      <c r="A23" s="269"/>
      <c r="B23" s="269"/>
    </row>
    <row r="24" spans="1:2">
      <c r="A24" s="269" t="s">
        <v>426</v>
      </c>
      <c r="B24" s="269" t="s">
        <v>432</v>
      </c>
    </row>
    <row r="25" spans="1:2">
      <c r="A25" s="269" t="s">
        <v>405</v>
      </c>
      <c r="B25" s="269" t="s">
        <v>433</v>
      </c>
    </row>
    <row r="26" spans="1:2">
      <c r="A26" s="269" t="s">
        <v>427</v>
      </c>
      <c r="B26" s="269" t="s">
        <v>434</v>
      </c>
    </row>
    <row r="27" spans="1:2">
      <c r="A27" s="269"/>
      <c r="B27" s="269"/>
    </row>
    <row r="28" spans="1:2" ht="15.75">
      <c r="A28" s="243" t="str">
        <f>+CONCATENATE(LEFT(A4,4),". évi módosított előirányzat KIADÁSOK")</f>
        <v>2014. évi módosított előirányzat KIADÁSOK</v>
      </c>
      <c r="B28" s="270"/>
    </row>
    <row r="29" spans="1:2">
      <c r="A29" s="269"/>
      <c r="B29" s="269"/>
    </row>
    <row r="30" spans="1:2">
      <c r="A30" s="269" t="s">
        <v>428</v>
      </c>
      <c r="B30" s="269" t="s">
        <v>439</v>
      </c>
    </row>
    <row r="31" spans="1:2">
      <c r="A31" s="269" t="s">
        <v>406</v>
      </c>
      <c r="B31" s="269" t="s">
        <v>436</v>
      </c>
    </row>
    <row r="32" spans="1:2">
      <c r="A32" s="269" t="s">
        <v>429</v>
      </c>
      <c r="B32" s="269" t="s">
        <v>435</v>
      </c>
    </row>
    <row r="33" spans="1:2">
      <c r="A33" s="269"/>
      <c r="B33" s="269"/>
    </row>
    <row r="34" spans="1:2" ht="15.75">
      <c r="A34" s="273" t="str">
        <f>+CONCATENATE(LEFT(A4,4),". évi teljesítés KIADÁSOK")</f>
        <v>2014. évi teljesítés KIADÁSOK</v>
      </c>
      <c r="B34" s="270"/>
    </row>
    <row r="35" spans="1:2">
      <c r="A35" s="269"/>
      <c r="B35" s="269"/>
    </row>
    <row r="36" spans="1:2">
      <c r="A36" s="269" t="s">
        <v>430</v>
      </c>
      <c r="B36" s="269" t="s">
        <v>440</v>
      </c>
    </row>
    <row r="37" spans="1:2">
      <c r="A37" s="269" t="s">
        <v>407</v>
      </c>
      <c r="B37" s="269" t="s">
        <v>438</v>
      </c>
    </row>
    <row r="38" spans="1:2">
      <c r="A38" s="269" t="s">
        <v>431</v>
      </c>
      <c r="B38" s="269" t="s">
        <v>437</v>
      </c>
    </row>
  </sheetData>
  <phoneticPr fontId="0" type="noConversion"/>
  <pageMargins left="1.0629921259842521" right="1.0236220472440944" top="0.78740157480314965" bottom="0.78740157480314965" header="0.5" footer="0.5"/>
  <pageSetup paperSize="0" scale="0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17"/>
  <sheetViews>
    <sheetView workbookViewId="0">
      <selection activeCell="A2" sqref="A2:G2"/>
    </sheetView>
  </sheetViews>
  <sheetFormatPr defaultRowHeight="12.75"/>
  <cols>
    <col min="1" max="1" width="7" style="116" customWidth="1"/>
    <col min="2" max="2" width="32" style="21" customWidth="1"/>
    <col min="3" max="3" width="12.5" style="21" customWidth="1"/>
    <col min="4" max="6" width="11.83203125" style="21" customWidth="1"/>
    <col min="7" max="7" width="12.83203125" style="21" customWidth="1"/>
    <col min="8" max="16384" width="9.33203125" style="21"/>
  </cols>
  <sheetData>
    <row r="1" spans="1:7">
      <c r="F1" s="494" t="s">
        <v>610</v>
      </c>
      <c r="G1" s="494"/>
    </row>
    <row r="2" spans="1:7" ht="15.75" customHeight="1">
      <c r="A2" s="416" t="s">
        <v>605</v>
      </c>
      <c r="B2" s="416"/>
      <c r="C2" s="416"/>
      <c r="D2" s="416"/>
      <c r="E2" s="416"/>
      <c r="F2" s="416"/>
      <c r="G2" s="416"/>
    </row>
    <row r="4" spans="1:7" ht="19.5" customHeight="1">
      <c r="A4" s="458" t="s">
        <v>587</v>
      </c>
      <c r="B4" s="458"/>
      <c r="C4" s="458"/>
      <c r="D4" s="458"/>
      <c r="E4" s="458"/>
      <c r="F4" s="458"/>
      <c r="G4" s="458"/>
    </row>
    <row r="6" spans="1:7" ht="14.25" thickBot="1">
      <c r="G6" s="28" t="s">
        <v>49</v>
      </c>
    </row>
    <row r="7" spans="1:7" ht="17.25" customHeight="1" thickBot="1">
      <c r="A7" s="465" t="s">
        <v>3</v>
      </c>
      <c r="B7" s="463" t="s">
        <v>197</v>
      </c>
      <c r="C7" s="463" t="s">
        <v>489</v>
      </c>
      <c r="D7" s="463" t="s">
        <v>494</v>
      </c>
      <c r="E7" s="461" t="s">
        <v>490</v>
      </c>
      <c r="F7" s="461"/>
      <c r="G7" s="462"/>
    </row>
    <row r="8" spans="1:7" s="117" customFormat="1" ht="57.75" customHeight="1" thickBot="1">
      <c r="A8" s="466"/>
      <c r="B8" s="464"/>
      <c r="C8" s="464"/>
      <c r="D8" s="464"/>
      <c r="E8" s="19" t="s">
        <v>491</v>
      </c>
      <c r="F8" s="19" t="s">
        <v>492</v>
      </c>
      <c r="G8" s="368" t="s">
        <v>493</v>
      </c>
    </row>
    <row r="9" spans="1:7" s="118" customFormat="1" ht="15" customHeight="1" thickBot="1">
      <c r="A9" s="276" t="s">
        <v>313</v>
      </c>
      <c r="B9" s="277" t="s">
        <v>314</v>
      </c>
      <c r="C9" s="277" t="s">
        <v>315</v>
      </c>
      <c r="D9" s="277" t="s">
        <v>316</v>
      </c>
      <c r="E9" s="277" t="s">
        <v>495</v>
      </c>
      <c r="F9" s="277" t="s">
        <v>394</v>
      </c>
      <c r="G9" s="359" t="s">
        <v>395</v>
      </c>
    </row>
    <row r="10" spans="1:7" ht="15" customHeight="1">
      <c r="A10" s="119" t="s">
        <v>5</v>
      </c>
      <c r="B10" s="120" t="s">
        <v>588</v>
      </c>
      <c r="C10" s="121">
        <v>42897</v>
      </c>
      <c r="D10" s="121"/>
      <c r="E10" s="122">
        <f t="shared" ref="E10:E15" si="0">C10+D10</f>
        <v>42897</v>
      </c>
      <c r="F10" s="121">
        <v>42897</v>
      </c>
      <c r="G10" s="123"/>
    </row>
    <row r="11" spans="1:7" ht="15" customHeight="1">
      <c r="A11" s="124" t="s">
        <v>6</v>
      </c>
      <c r="B11" s="125" t="s">
        <v>578</v>
      </c>
      <c r="C11" s="1">
        <v>1670</v>
      </c>
      <c r="D11" s="1"/>
      <c r="E11" s="122">
        <f t="shared" si="0"/>
        <v>1670</v>
      </c>
      <c r="F11" s="1">
        <v>1670</v>
      </c>
      <c r="G11" s="100"/>
    </row>
    <row r="12" spans="1:7" ht="27" customHeight="1">
      <c r="A12" s="124" t="s">
        <v>7</v>
      </c>
      <c r="B12" s="125" t="s">
        <v>589</v>
      </c>
      <c r="C12" s="1">
        <v>2494</v>
      </c>
      <c r="D12" s="1"/>
      <c r="E12" s="122">
        <f t="shared" si="0"/>
        <v>2494</v>
      </c>
      <c r="F12" s="1">
        <v>2494</v>
      </c>
      <c r="G12" s="100"/>
    </row>
    <row r="13" spans="1:7" ht="15" customHeight="1">
      <c r="A13" s="124" t="s">
        <v>8</v>
      </c>
      <c r="B13" s="125"/>
      <c r="C13" s="1"/>
      <c r="D13" s="1"/>
      <c r="E13" s="122">
        <f t="shared" si="0"/>
        <v>0</v>
      </c>
      <c r="F13" s="1"/>
      <c r="G13" s="100"/>
    </row>
    <row r="14" spans="1:7" ht="15" customHeight="1">
      <c r="A14" s="124" t="s">
        <v>9</v>
      </c>
      <c r="B14" s="125"/>
      <c r="C14" s="1"/>
      <c r="D14" s="1"/>
      <c r="E14" s="122">
        <f t="shared" si="0"/>
        <v>0</v>
      </c>
      <c r="F14" s="1"/>
      <c r="G14" s="100"/>
    </row>
    <row r="15" spans="1:7" ht="15" customHeight="1">
      <c r="A15" s="124" t="s">
        <v>10</v>
      </c>
      <c r="B15" s="125"/>
      <c r="C15" s="1"/>
      <c r="D15" s="1"/>
      <c r="E15" s="122">
        <f t="shared" si="0"/>
        <v>0</v>
      </c>
      <c r="F15" s="1"/>
      <c r="G15" s="100"/>
    </row>
    <row r="16" spans="1:7" ht="15" customHeight="1" thickBot="1">
      <c r="A16" s="124" t="s">
        <v>11</v>
      </c>
      <c r="B16" s="126"/>
      <c r="C16" s="2"/>
      <c r="D16" s="2"/>
      <c r="E16" s="122">
        <f>C16+D16</f>
        <v>0</v>
      </c>
      <c r="F16" s="2"/>
      <c r="G16" s="127"/>
    </row>
    <row r="17" spans="1:7" ht="15" customHeight="1" thickBot="1">
      <c r="A17" s="459" t="s">
        <v>37</v>
      </c>
      <c r="B17" s="460"/>
      <c r="C17" s="8">
        <f>SUM(C10:C16)</f>
        <v>47061</v>
      </c>
      <c r="D17" s="8">
        <f>SUM(D10:D16)</f>
        <v>0</v>
      </c>
      <c r="E17" s="8">
        <f>SUM(E10:E16)</f>
        <v>47061</v>
      </c>
      <c r="F17" s="8">
        <f>SUM(F10:F16)</f>
        <v>47061</v>
      </c>
      <c r="G17" s="9">
        <f>SUM(G10:G16)</f>
        <v>0</v>
      </c>
    </row>
  </sheetData>
  <mergeCells count="9">
    <mergeCell ref="F1:G1"/>
    <mergeCell ref="A2:G2"/>
    <mergeCell ref="A4:G4"/>
    <mergeCell ref="A17:B17"/>
    <mergeCell ref="E7:G7"/>
    <mergeCell ref="D7:D8"/>
    <mergeCell ref="C7:C8"/>
    <mergeCell ref="B7:B8"/>
    <mergeCell ref="A7:A8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  <headerFooter alignWithMargins="0">
    <oddHeader>&amp;R&amp;"Times New Roman CE,Félkövér dőlt"&amp;12 9. melléklet a ……/2015. (……)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30"/>
  <sheetViews>
    <sheetView workbookViewId="0">
      <selection activeCell="C21" sqref="C21"/>
    </sheetView>
  </sheetViews>
  <sheetFormatPr defaultRowHeight="12.75"/>
  <cols>
    <col min="1" max="1" width="5.5" style="5" customWidth="1"/>
    <col min="2" max="2" width="36.83203125" style="5" customWidth="1"/>
    <col min="3" max="8" width="13.83203125" style="5" customWidth="1"/>
    <col min="9" max="9" width="15.1640625" style="5" customWidth="1"/>
    <col min="10" max="10" width="5" style="5" customWidth="1"/>
    <col min="11" max="16384" width="9.33203125" style="5"/>
  </cols>
  <sheetData>
    <row r="1" spans="1:10">
      <c r="A1"/>
      <c r="B1"/>
      <c r="C1"/>
      <c r="D1"/>
      <c r="E1" s="468" t="s">
        <v>602</v>
      </c>
      <c r="F1" s="468"/>
      <c r="G1" s="468"/>
      <c r="H1" s="468"/>
      <c r="I1" s="468"/>
    </row>
    <row r="2" spans="1:10">
      <c r="A2"/>
      <c r="B2"/>
      <c r="C2"/>
      <c r="D2"/>
      <c r="E2"/>
      <c r="F2"/>
      <c r="G2"/>
      <c r="H2"/>
      <c r="I2"/>
    </row>
    <row r="3" spans="1:10" ht="15.75">
      <c r="A3" s="469" t="s">
        <v>603</v>
      </c>
      <c r="B3" s="469"/>
      <c r="C3" s="469"/>
      <c r="D3" s="469"/>
      <c r="E3" s="469"/>
      <c r="F3" s="469"/>
      <c r="G3" s="469"/>
      <c r="H3" s="469"/>
      <c r="I3" s="469"/>
    </row>
    <row r="4" spans="1:10" ht="34.5" customHeight="1">
      <c r="A4" s="48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4" s="481"/>
      <c r="C4" s="481"/>
      <c r="D4" s="481"/>
      <c r="E4" s="481"/>
      <c r="F4" s="481"/>
      <c r="G4" s="481"/>
      <c r="H4" s="481"/>
      <c r="I4" s="481"/>
      <c r="J4" s="467"/>
    </row>
    <row r="5" spans="1:10" ht="14.25" thickBot="1">
      <c r="H5" s="492" t="s">
        <v>178</v>
      </c>
      <c r="I5" s="492"/>
      <c r="J5" s="467"/>
    </row>
    <row r="6" spans="1:10" ht="13.5" thickBot="1">
      <c r="A6" s="490" t="s">
        <v>3</v>
      </c>
      <c r="B6" s="488" t="s">
        <v>179</v>
      </c>
      <c r="C6" s="486" t="s">
        <v>180</v>
      </c>
      <c r="D6" s="484" t="s">
        <v>181</v>
      </c>
      <c r="E6" s="485"/>
      <c r="F6" s="485"/>
      <c r="G6" s="485"/>
      <c r="H6" s="485"/>
      <c r="I6" s="482" t="s">
        <v>182</v>
      </c>
      <c r="J6" s="467"/>
    </row>
    <row r="7" spans="1:10" s="11" customFormat="1" ht="42" customHeight="1" thickBot="1">
      <c r="A7" s="491"/>
      <c r="B7" s="489"/>
      <c r="C7" s="487"/>
      <c r="D7" s="101" t="s">
        <v>183</v>
      </c>
      <c r="E7" s="101" t="s">
        <v>184</v>
      </c>
      <c r="F7" s="101" t="s">
        <v>185</v>
      </c>
      <c r="G7" s="102" t="s">
        <v>186</v>
      </c>
      <c r="H7" s="102" t="s">
        <v>187</v>
      </c>
      <c r="I7" s="483"/>
      <c r="J7" s="467"/>
    </row>
    <row r="8" spans="1:10" s="11" customFormat="1" ht="12" customHeight="1" thickBot="1">
      <c r="A8" s="357" t="s">
        <v>313</v>
      </c>
      <c r="B8" s="103" t="s">
        <v>314</v>
      </c>
      <c r="C8" s="103" t="s">
        <v>315</v>
      </c>
      <c r="D8" s="103" t="s">
        <v>316</v>
      </c>
      <c r="E8" s="103" t="s">
        <v>317</v>
      </c>
      <c r="F8" s="103" t="s">
        <v>394</v>
      </c>
      <c r="G8" s="103" t="s">
        <v>395</v>
      </c>
      <c r="H8" s="103" t="s">
        <v>473</v>
      </c>
      <c r="I8" s="104" t="s">
        <v>474</v>
      </c>
      <c r="J8" s="467"/>
    </row>
    <row r="9" spans="1:10" s="11" customFormat="1" ht="18" customHeight="1">
      <c r="A9" s="476" t="s">
        <v>188</v>
      </c>
      <c r="B9" s="477"/>
      <c r="C9" s="477"/>
      <c r="D9" s="477"/>
      <c r="E9" s="477"/>
      <c r="F9" s="477"/>
      <c r="G9" s="477"/>
      <c r="H9" s="477"/>
      <c r="I9" s="478"/>
      <c r="J9" s="467"/>
    </row>
    <row r="10" spans="1:10" ht="15.95" customHeight="1">
      <c r="A10" s="22" t="s">
        <v>5</v>
      </c>
      <c r="B10" s="20" t="s">
        <v>189</v>
      </c>
      <c r="C10" s="13"/>
      <c r="D10" s="13"/>
      <c r="E10" s="13"/>
      <c r="F10" s="13"/>
      <c r="G10" s="105"/>
      <c r="H10" s="106">
        <f t="shared" ref="H10:H16" si="0">SUM(D10:G10)</f>
        <v>0</v>
      </c>
      <c r="I10" s="23">
        <f t="shared" ref="I10:I16" si="1">C10+H10</f>
        <v>0</v>
      </c>
      <c r="J10" s="467"/>
    </row>
    <row r="11" spans="1:10" ht="22.5">
      <c r="A11" s="22" t="s">
        <v>6</v>
      </c>
      <c r="B11" s="20" t="s">
        <v>141</v>
      </c>
      <c r="C11" s="13">
        <v>3078</v>
      </c>
      <c r="D11" s="13"/>
      <c r="E11" s="13"/>
      <c r="F11" s="13"/>
      <c r="G11" s="105"/>
      <c r="H11" s="106">
        <f t="shared" si="0"/>
        <v>0</v>
      </c>
      <c r="I11" s="23">
        <f t="shared" si="1"/>
        <v>3078</v>
      </c>
      <c r="J11" s="467"/>
    </row>
    <row r="12" spans="1:10" ht="22.5">
      <c r="A12" s="22" t="s">
        <v>7</v>
      </c>
      <c r="B12" s="20" t="s">
        <v>142</v>
      </c>
      <c r="C12" s="13"/>
      <c r="D12" s="13"/>
      <c r="E12" s="13"/>
      <c r="F12" s="13"/>
      <c r="G12" s="105"/>
      <c r="H12" s="106">
        <f t="shared" si="0"/>
        <v>0</v>
      </c>
      <c r="I12" s="23">
        <f t="shared" si="1"/>
        <v>0</v>
      </c>
      <c r="J12" s="467"/>
    </row>
    <row r="13" spans="1:10" ht="15.95" customHeight="1">
      <c r="A13" s="22" t="s">
        <v>8</v>
      </c>
      <c r="B13" s="20" t="s">
        <v>143</v>
      </c>
      <c r="C13" s="13"/>
      <c r="D13" s="13"/>
      <c r="E13" s="13"/>
      <c r="F13" s="13"/>
      <c r="G13" s="105"/>
      <c r="H13" s="106">
        <f t="shared" si="0"/>
        <v>0</v>
      </c>
      <c r="I13" s="23">
        <f t="shared" si="1"/>
        <v>0</v>
      </c>
      <c r="J13" s="467"/>
    </row>
    <row r="14" spans="1:10" ht="22.5">
      <c r="A14" s="22" t="s">
        <v>9</v>
      </c>
      <c r="B14" s="20" t="s">
        <v>144</v>
      </c>
      <c r="C14" s="13"/>
      <c r="D14" s="13"/>
      <c r="E14" s="13"/>
      <c r="F14" s="13"/>
      <c r="G14" s="105"/>
      <c r="H14" s="106">
        <f t="shared" si="0"/>
        <v>0</v>
      </c>
      <c r="I14" s="23">
        <f t="shared" si="1"/>
        <v>0</v>
      </c>
      <c r="J14" s="467"/>
    </row>
    <row r="15" spans="1:10" ht="15.95" customHeight="1">
      <c r="A15" s="24" t="s">
        <v>10</v>
      </c>
      <c r="B15" s="25" t="s">
        <v>190</v>
      </c>
      <c r="C15" s="14">
        <v>1963</v>
      </c>
      <c r="D15" s="14"/>
      <c r="E15" s="14"/>
      <c r="F15" s="14"/>
      <c r="G15" s="107"/>
      <c r="H15" s="106">
        <f t="shared" si="0"/>
        <v>0</v>
      </c>
      <c r="I15" s="23">
        <f t="shared" si="1"/>
        <v>1963</v>
      </c>
      <c r="J15" s="467"/>
    </row>
    <row r="16" spans="1:10" ht="15.95" customHeight="1" thickBot="1">
      <c r="A16" s="108" t="s">
        <v>11</v>
      </c>
      <c r="B16" s="109" t="s">
        <v>604</v>
      </c>
      <c r="C16" s="110">
        <v>2250</v>
      </c>
      <c r="D16" s="110"/>
      <c r="E16" s="110"/>
      <c r="F16" s="110"/>
      <c r="G16" s="111"/>
      <c r="H16" s="106">
        <f t="shared" si="0"/>
        <v>0</v>
      </c>
      <c r="I16" s="23">
        <f t="shared" si="1"/>
        <v>2250</v>
      </c>
      <c r="J16" s="467"/>
    </row>
    <row r="17" spans="1:10" s="15" customFormat="1" ht="18" customHeight="1" thickBot="1">
      <c r="A17" s="479" t="s">
        <v>192</v>
      </c>
      <c r="B17" s="480"/>
      <c r="C17" s="26">
        <f t="shared" ref="C17:I17" si="2">SUM(C10:C16)</f>
        <v>7291</v>
      </c>
      <c r="D17" s="26">
        <f t="shared" si="2"/>
        <v>0</v>
      </c>
      <c r="E17" s="26">
        <f t="shared" si="2"/>
        <v>0</v>
      </c>
      <c r="F17" s="26">
        <f t="shared" si="2"/>
        <v>0</v>
      </c>
      <c r="G17" s="112">
        <f t="shared" si="2"/>
        <v>0</v>
      </c>
      <c r="H17" s="112">
        <f t="shared" si="2"/>
        <v>0</v>
      </c>
      <c r="I17" s="27">
        <f t="shared" si="2"/>
        <v>7291</v>
      </c>
      <c r="J17" s="467"/>
    </row>
    <row r="18" spans="1:10" s="12" customFormat="1" ht="18" customHeight="1">
      <c r="A18" s="471" t="s">
        <v>193</v>
      </c>
      <c r="B18" s="472"/>
      <c r="C18" s="472"/>
      <c r="D18" s="472"/>
      <c r="E18" s="472"/>
      <c r="F18" s="472"/>
      <c r="G18" s="472"/>
      <c r="H18" s="472"/>
      <c r="I18" s="473"/>
      <c r="J18" s="467"/>
    </row>
    <row r="19" spans="1:10" s="12" customFormat="1">
      <c r="A19" s="22" t="s">
        <v>5</v>
      </c>
      <c r="B19" s="20" t="s">
        <v>194</v>
      </c>
      <c r="C19" s="13">
        <v>0</v>
      </c>
      <c r="D19" s="13"/>
      <c r="E19" s="13"/>
      <c r="F19" s="13"/>
      <c r="G19" s="105"/>
      <c r="H19" s="106">
        <f>SUM(D19:G19)</f>
        <v>0</v>
      </c>
      <c r="I19" s="23">
        <f>C19+H19</f>
        <v>0</v>
      </c>
      <c r="J19" s="467"/>
    </row>
    <row r="20" spans="1:10" ht="13.5" thickBot="1">
      <c r="A20" s="108" t="s">
        <v>6</v>
      </c>
      <c r="B20" s="109" t="s">
        <v>191</v>
      </c>
      <c r="C20" s="110">
        <v>0</v>
      </c>
      <c r="D20" s="110"/>
      <c r="E20" s="110"/>
      <c r="F20" s="110"/>
      <c r="G20" s="111"/>
      <c r="H20" s="106">
        <f>SUM(D20:G20)</f>
        <v>0</v>
      </c>
      <c r="I20" s="113">
        <f>C20+H20</f>
        <v>0</v>
      </c>
      <c r="J20" s="467"/>
    </row>
    <row r="21" spans="1:10" ht="15.95" customHeight="1" thickBot="1">
      <c r="A21" s="479" t="s">
        <v>195</v>
      </c>
      <c r="B21" s="480"/>
      <c r="C21" s="26">
        <f t="shared" ref="C21:I21" si="3">SUM(C19:C20)</f>
        <v>0</v>
      </c>
      <c r="D21" s="26">
        <f t="shared" si="3"/>
        <v>0</v>
      </c>
      <c r="E21" s="26">
        <f t="shared" si="3"/>
        <v>0</v>
      </c>
      <c r="F21" s="26">
        <f t="shared" si="3"/>
        <v>0</v>
      </c>
      <c r="G21" s="112">
        <f t="shared" si="3"/>
        <v>0</v>
      </c>
      <c r="H21" s="112">
        <f t="shared" si="3"/>
        <v>0</v>
      </c>
      <c r="I21" s="27">
        <f t="shared" si="3"/>
        <v>0</v>
      </c>
      <c r="J21" s="467"/>
    </row>
    <row r="22" spans="1:10" ht="18" customHeight="1" thickBot="1">
      <c r="A22" s="474" t="s">
        <v>196</v>
      </c>
      <c r="B22" s="475"/>
      <c r="C22" s="114">
        <f t="shared" ref="C22:I22" si="4">C17+C21</f>
        <v>7291</v>
      </c>
      <c r="D22" s="114">
        <f t="shared" si="4"/>
        <v>0</v>
      </c>
      <c r="E22" s="114">
        <f t="shared" si="4"/>
        <v>0</v>
      </c>
      <c r="F22" s="114">
        <f t="shared" si="4"/>
        <v>0</v>
      </c>
      <c r="G22" s="114">
        <f t="shared" si="4"/>
        <v>0</v>
      </c>
      <c r="H22" s="114">
        <f t="shared" si="4"/>
        <v>0</v>
      </c>
      <c r="I22" s="27">
        <f t="shared" si="4"/>
        <v>7291</v>
      </c>
      <c r="J22" s="467"/>
    </row>
    <row r="30" spans="1:10" ht="15.75">
      <c r="A30" s="470" t="s">
        <v>601</v>
      </c>
      <c r="B30" s="470"/>
      <c r="C30" s="470"/>
      <c r="D30" s="470"/>
      <c r="E30" s="470"/>
      <c r="F30" s="470"/>
      <c r="G30" s="470"/>
      <c r="H30" s="470"/>
      <c r="I30" s="470"/>
    </row>
  </sheetData>
  <mergeCells count="16"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  <mergeCell ref="E1:I1"/>
    <mergeCell ref="A3:I3"/>
    <mergeCell ref="A30:I30"/>
    <mergeCell ref="A18:I18"/>
    <mergeCell ref="A22:B22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4:I161"/>
  <sheetViews>
    <sheetView zoomScale="130" zoomScaleNormal="130" zoomScaleSheetLayoutView="100" workbookViewId="0">
      <selection activeCell="E145" sqref="E145:E146"/>
    </sheetView>
  </sheetViews>
  <sheetFormatPr defaultRowHeight="15.75"/>
  <cols>
    <col min="1" max="1" width="7" style="179" customWidth="1"/>
    <col min="2" max="2" width="58.5" style="179" customWidth="1"/>
    <col min="3" max="3" width="13" style="180" customWidth="1"/>
    <col min="4" max="5" width="12.83203125" style="180" customWidth="1"/>
    <col min="6" max="6" width="9.33203125" style="190" hidden="1" customWidth="1"/>
    <col min="7" max="16384" width="9.33203125" style="190"/>
  </cols>
  <sheetData>
    <row r="4" spans="1:6" ht="15.95" customHeight="1">
      <c r="A4" s="405" t="s">
        <v>2</v>
      </c>
      <c r="B4" s="405"/>
      <c r="C4" s="405"/>
      <c r="D4" s="405"/>
      <c r="E4" s="405"/>
    </row>
    <row r="5" spans="1:6" ht="15.95" customHeight="1" thickBot="1">
      <c r="A5" s="34" t="s">
        <v>103</v>
      </c>
      <c r="B5" s="34"/>
      <c r="C5" s="177"/>
      <c r="D5" s="177"/>
      <c r="E5" s="177" t="s">
        <v>148</v>
      </c>
    </row>
    <row r="6" spans="1:6" ht="15.95" customHeight="1">
      <c r="A6" s="411" t="s">
        <v>52</v>
      </c>
      <c r="B6" s="408" t="s">
        <v>4</v>
      </c>
      <c r="C6" s="406" t="str">
        <f>+CONCATENATE(LEFT(ÖSSZEFÜGGÉSEK!A4,4),". évi")</f>
        <v>2014. évi</v>
      </c>
      <c r="D6" s="406"/>
      <c r="E6" s="407"/>
      <c r="F6" s="369"/>
    </row>
    <row r="7" spans="1:6" ht="38.1" customHeight="1" thickBot="1">
      <c r="A7" s="412"/>
      <c r="B7" s="409"/>
      <c r="C7" s="36" t="s">
        <v>169</v>
      </c>
      <c r="D7" s="36" t="s">
        <v>174</v>
      </c>
      <c r="E7" s="37" t="s">
        <v>175</v>
      </c>
      <c r="F7" s="369"/>
    </row>
    <row r="8" spans="1:6" s="191" customFormat="1" ht="12" customHeight="1" thickBot="1">
      <c r="A8" s="156" t="s">
        <v>313</v>
      </c>
      <c r="B8" s="157" t="s">
        <v>314</v>
      </c>
      <c r="C8" s="157" t="s">
        <v>315</v>
      </c>
      <c r="D8" s="157" t="s">
        <v>316</v>
      </c>
      <c r="E8" s="201" t="s">
        <v>317</v>
      </c>
      <c r="F8" s="370"/>
    </row>
    <row r="9" spans="1:6" s="192" customFormat="1" ht="12" customHeight="1" thickBot="1">
      <c r="A9" s="151" t="s">
        <v>5</v>
      </c>
      <c r="B9" s="152" t="s">
        <v>198</v>
      </c>
      <c r="C9" s="182">
        <f>SUM(C10:C15)</f>
        <v>97193</v>
      </c>
      <c r="D9" s="182">
        <f t="shared" ref="D9:E9" si="0">SUM(D10:D15)</f>
        <v>111116</v>
      </c>
      <c r="E9" s="182">
        <f t="shared" si="0"/>
        <v>111116</v>
      </c>
      <c r="F9" s="371" t="s">
        <v>496</v>
      </c>
    </row>
    <row r="10" spans="1:6" s="192" customFormat="1" ht="12" customHeight="1">
      <c r="A10" s="146" t="s">
        <v>64</v>
      </c>
      <c r="B10" s="193" t="s">
        <v>199</v>
      </c>
      <c r="C10" s="184">
        <v>39061</v>
      </c>
      <c r="D10" s="184">
        <v>41701</v>
      </c>
      <c r="E10" s="167">
        <v>41701</v>
      </c>
      <c r="F10" s="371" t="s">
        <v>497</v>
      </c>
    </row>
    <row r="11" spans="1:6" s="192" customFormat="1" ht="12" customHeight="1">
      <c r="A11" s="145" t="s">
        <v>65</v>
      </c>
      <c r="B11" s="194" t="s">
        <v>200</v>
      </c>
      <c r="C11" s="183">
        <v>42302</v>
      </c>
      <c r="D11" s="183">
        <v>42613</v>
      </c>
      <c r="E11" s="166">
        <v>42613</v>
      </c>
      <c r="F11" s="371" t="s">
        <v>498</v>
      </c>
    </row>
    <row r="12" spans="1:6" s="192" customFormat="1" ht="12" customHeight="1">
      <c r="A12" s="145" t="s">
        <v>66</v>
      </c>
      <c r="B12" s="194" t="s">
        <v>201</v>
      </c>
      <c r="C12" s="183">
        <v>13328</v>
      </c>
      <c r="D12" s="183">
        <v>19298</v>
      </c>
      <c r="E12" s="166">
        <v>19298</v>
      </c>
      <c r="F12" s="371" t="s">
        <v>499</v>
      </c>
    </row>
    <row r="13" spans="1:6" s="192" customFormat="1" ht="12" customHeight="1">
      <c r="A13" s="145" t="s">
        <v>67</v>
      </c>
      <c r="B13" s="194" t="s">
        <v>202</v>
      </c>
      <c r="C13" s="183">
        <v>1805</v>
      </c>
      <c r="D13" s="183">
        <v>1805</v>
      </c>
      <c r="E13" s="166">
        <v>1805</v>
      </c>
      <c r="F13" s="371" t="s">
        <v>500</v>
      </c>
    </row>
    <row r="14" spans="1:6" s="192" customFormat="1" ht="12" customHeight="1">
      <c r="A14" s="145" t="s">
        <v>99</v>
      </c>
      <c r="B14" s="194" t="s">
        <v>203</v>
      </c>
      <c r="C14" s="183">
        <v>697</v>
      </c>
      <c r="D14" s="183">
        <v>1524</v>
      </c>
      <c r="E14" s="166">
        <v>1524</v>
      </c>
      <c r="F14" s="371" t="s">
        <v>501</v>
      </c>
    </row>
    <row r="15" spans="1:6" s="192" customFormat="1" ht="12" customHeight="1" thickBot="1">
      <c r="A15" s="147" t="s">
        <v>68</v>
      </c>
      <c r="B15" s="195" t="s">
        <v>204</v>
      </c>
      <c r="C15" s="185">
        <v>0</v>
      </c>
      <c r="D15" s="185">
        <v>4175</v>
      </c>
      <c r="E15" s="168">
        <v>4175</v>
      </c>
      <c r="F15" s="371" t="s">
        <v>502</v>
      </c>
    </row>
    <row r="16" spans="1:6" s="192" customFormat="1" ht="12" customHeight="1" thickBot="1">
      <c r="A16" s="151" t="s">
        <v>6</v>
      </c>
      <c r="B16" s="172" t="s">
        <v>205</v>
      </c>
      <c r="C16" s="182">
        <f>SUM(C17:C22)</f>
        <v>29190</v>
      </c>
      <c r="D16" s="182">
        <f t="shared" ref="D16:E16" si="1">SUM(D17:D22)</f>
        <v>77611</v>
      </c>
      <c r="E16" s="182">
        <f t="shared" si="1"/>
        <v>56373</v>
      </c>
      <c r="F16" s="371" t="s">
        <v>503</v>
      </c>
    </row>
    <row r="17" spans="1:6" s="192" customFormat="1" ht="12" customHeight="1">
      <c r="A17" s="146" t="s">
        <v>70</v>
      </c>
      <c r="B17" s="193" t="s">
        <v>206</v>
      </c>
      <c r="C17" s="184">
        <v>0</v>
      </c>
      <c r="D17" s="184">
        <v>0</v>
      </c>
      <c r="E17" s="167">
        <v>0</v>
      </c>
      <c r="F17" s="371" t="s">
        <v>504</v>
      </c>
    </row>
    <row r="18" spans="1:6" s="192" customFormat="1" ht="12" customHeight="1">
      <c r="A18" s="145" t="s">
        <v>71</v>
      </c>
      <c r="B18" s="194" t="s">
        <v>207</v>
      </c>
      <c r="C18" s="183">
        <v>0</v>
      </c>
      <c r="D18" s="183">
        <v>0</v>
      </c>
      <c r="E18" s="166">
        <v>0</v>
      </c>
      <c r="F18" s="371" t="s">
        <v>505</v>
      </c>
    </row>
    <row r="19" spans="1:6" s="192" customFormat="1" ht="12" customHeight="1">
      <c r="A19" s="145" t="s">
        <v>72</v>
      </c>
      <c r="B19" s="194" t="s">
        <v>208</v>
      </c>
      <c r="C19" s="183">
        <v>0</v>
      </c>
      <c r="D19" s="183">
        <v>0</v>
      </c>
      <c r="E19" s="166">
        <v>0</v>
      </c>
      <c r="F19" s="371" t="s">
        <v>506</v>
      </c>
    </row>
    <row r="20" spans="1:6" s="192" customFormat="1" ht="12" customHeight="1">
      <c r="A20" s="145" t="s">
        <v>73</v>
      </c>
      <c r="B20" s="194" t="s">
        <v>209</v>
      </c>
      <c r="C20" s="183">
        <v>0</v>
      </c>
      <c r="D20" s="183">
        <v>0</v>
      </c>
      <c r="E20" s="166">
        <v>0</v>
      </c>
      <c r="F20" s="371" t="s">
        <v>507</v>
      </c>
    </row>
    <row r="21" spans="1:6" s="192" customFormat="1" ht="12" customHeight="1">
      <c r="A21" s="145" t="s">
        <v>74</v>
      </c>
      <c r="B21" s="194" t="s">
        <v>210</v>
      </c>
      <c r="C21" s="183">
        <v>29190</v>
      </c>
      <c r="D21" s="183">
        <v>77611</v>
      </c>
      <c r="E21" s="166">
        <v>56373</v>
      </c>
      <c r="F21" s="371" t="s">
        <v>508</v>
      </c>
    </row>
    <row r="22" spans="1:6" s="192" customFormat="1" ht="12" customHeight="1" thickBot="1">
      <c r="A22" s="147" t="s">
        <v>81</v>
      </c>
      <c r="B22" s="195" t="s">
        <v>211</v>
      </c>
      <c r="C22" s="185">
        <v>0</v>
      </c>
      <c r="D22" s="185">
        <v>0</v>
      </c>
      <c r="E22" s="168">
        <v>0</v>
      </c>
      <c r="F22" s="371" t="s">
        <v>509</v>
      </c>
    </row>
    <row r="23" spans="1:6" s="192" customFormat="1" ht="12" customHeight="1" thickBot="1">
      <c r="A23" s="151" t="s">
        <v>7</v>
      </c>
      <c r="B23" s="152" t="s">
        <v>212</v>
      </c>
      <c r="C23" s="182">
        <f>SUM(C24:C29)</f>
        <v>0</v>
      </c>
      <c r="D23" s="182">
        <f t="shared" ref="D23:E23" si="2">SUM(D24:D29)</f>
        <v>8635</v>
      </c>
      <c r="E23" s="182">
        <f t="shared" si="2"/>
        <v>8635</v>
      </c>
      <c r="F23" s="371" t="s">
        <v>510</v>
      </c>
    </row>
    <row r="24" spans="1:6" s="192" customFormat="1" ht="12" customHeight="1">
      <c r="A24" s="146" t="s">
        <v>53</v>
      </c>
      <c r="B24" s="193" t="s">
        <v>213</v>
      </c>
      <c r="C24" s="184">
        <v>0</v>
      </c>
      <c r="D24" s="184">
        <v>5290</v>
      </c>
      <c r="E24" s="167">
        <v>5290</v>
      </c>
      <c r="F24" s="371" t="s">
        <v>511</v>
      </c>
    </row>
    <row r="25" spans="1:6" s="192" customFormat="1" ht="12" customHeight="1">
      <c r="A25" s="145" t="s">
        <v>54</v>
      </c>
      <c r="B25" s="194" t="s">
        <v>214</v>
      </c>
      <c r="C25" s="183">
        <v>0</v>
      </c>
      <c r="D25" s="183">
        <v>0</v>
      </c>
      <c r="E25" s="166">
        <v>0</v>
      </c>
      <c r="F25" s="371" t="s">
        <v>512</v>
      </c>
    </row>
    <row r="26" spans="1:6" s="192" customFormat="1" ht="12" customHeight="1">
      <c r="A26" s="145" t="s">
        <v>55</v>
      </c>
      <c r="B26" s="194" t="s">
        <v>215</v>
      </c>
      <c r="C26" s="183">
        <v>0</v>
      </c>
      <c r="D26" s="183">
        <v>0</v>
      </c>
      <c r="E26" s="166">
        <v>0</v>
      </c>
      <c r="F26" s="371" t="s">
        <v>513</v>
      </c>
    </row>
    <row r="27" spans="1:6" s="192" customFormat="1" ht="12" customHeight="1">
      <c r="A27" s="145" t="s">
        <v>56</v>
      </c>
      <c r="B27" s="194" t="s">
        <v>216</v>
      </c>
      <c r="C27" s="183">
        <v>0</v>
      </c>
      <c r="D27" s="183">
        <v>3345</v>
      </c>
      <c r="E27" s="166">
        <v>2781</v>
      </c>
      <c r="F27" s="371" t="s">
        <v>514</v>
      </c>
    </row>
    <row r="28" spans="1:6" s="192" customFormat="1" ht="12" customHeight="1">
      <c r="A28" s="145" t="s">
        <v>112</v>
      </c>
      <c r="B28" s="194" t="s">
        <v>217</v>
      </c>
      <c r="C28" s="183">
        <v>0</v>
      </c>
      <c r="D28" s="183">
        <v>0</v>
      </c>
      <c r="E28" s="166">
        <v>564</v>
      </c>
      <c r="F28" s="371" t="s">
        <v>515</v>
      </c>
    </row>
    <row r="29" spans="1:6" s="192" customFormat="1" ht="12" customHeight="1" thickBot="1">
      <c r="A29" s="147" t="s">
        <v>113</v>
      </c>
      <c r="B29" s="174" t="s">
        <v>218</v>
      </c>
      <c r="C29" s="185">
        <v>0</v>
      </c>
      <c r="D29" s="185">
        <v>0</v>
      </c>
      <c r="E29" s="168">
        <v>0</v>
      </c>
      <c r="F29" s="371" t="s">
        <v>516</v>
      </c>
    </row>
    <row r="30" spans="1:6" s="192" customFormat="1" ht="12" customHeight="1" thickBot="1">
      <c r="A30" s="151" t="s">
        <v>114</v>
      </c>
      <c r="B30" s="152" t="s">
        <v>219</v>
      </c>
      <c r="C30" s="188">
        <f>C31+C34+C35+C36</f>
        <v>59230</v>
      </c>
      <c r="D30" s="188">
        <f t="shared" ref="D30:E30" si="3">D31+D34+D35+D36</f>
        <v>64813</v>
      </c>
      <c r="E30" s="188">
        <f t="shared" si="3"/>
        <v>69733</v>
      </c>
      <c r="F30" s="371" t="s">
        <v>517</v>
      </c>
    </row>
    <row r="31" spans="1:6" s="192" customFormat="1" ht="12" customHeight="1">
      <c r="A31" s="146" t="s">
        <v>220</v>
      </c>
      <c r="B31" s="193" t="s">
        <v>221</v>
      </c>
      <c r="C31" s="200">
        <f>SUM(C32:C33)</f>
        <v>55300</v>
      </c>
      <c r="D31" s="200">
        <f t="shared" ref="D31:E31" si="4">SUM(D32:D33)</f>
        <v>60098</v>
      </c>
      <c r="E31" s="200">
        <f t="shared" si="4"/>
        <v>65189</v>
      </c>
      <c r="F31" s="371" t="s">
        <v>518</v>
      </c>
    </row>
    <row r="32" spans="1:6" s="192" customFormat="1" ht="12" customHeight="1">
      <c r="A32" s="145" t="s">
        <v>222</v>
      </c>
      <c r="B32" s="194" t="s">
        <v>223</v>
      </c>
      <c r="C32" s="183">
        <v>2800</v>
      </c>
      <c r="D32" s="183">
        <v>2800</v>
      </c>
      <c r="E32" s="166">
        <v>1930</v>
      </c>
      <c r="F32" s="371" t="s">
        <v>519</v>
      </c>
    </row>
    <row r="33" spans="1:6" s="192" customFormat="1" ht="12" customHeight="1">
      <c r="A33" s="145" t="s">
        <v>224</v>
      </c>
      <c r="B33" s="194" t="s">
        <v>576</v>
      </c>
      <c r="C33" s="183">
        <v>52500</v>
      </c>
      <c r="D33" s="183">
        <v>57298</v>
      </c>
      <c r="E33" s="166">
        <v>63259</v>
      </c>
      <c r="F33" s="371" t="s">
        <v>520</v>
      </c>
    </row>
    <row r="34" spans="1:6" s="192" customFormat="1" ht="12" customHeight="1">
      <c r="A34" s="145" t="s">
        <v>225</v>
      </c>
      <c r="B34" s="194" t="s">
        <v>226</v>
      </c>
      <c r="C34" s="183">
        <v>3400</v>
      </c>
      <c r="D34" s="183">
        <v>3400</v>
      </c>
      <c r="E34" s="166">
        <v>3213</v>
      </c>
      <c r="F34" s="371" t="s">
        <v>521</v>
      </c>
    </row>
    <row r="35" spans="1:6" s="192" customFormat="1" ht="12" customHeight="1">
      <c r="A35" s="145" t="s">
        <v>227</v>
      </c>
      <c r="B35" s="194" t="s">
        <v>228</v>
      </c>
      <c r="C35" s="183">
        <v>0</v>
      </c>
      <c r="D35" s="183">
        <v>0</v>
      </c>
      <c r="E35" s="166">
        <v>0</v>
      </c>
      <c r="F35" s="371" t="s">
        <v>522</v>
      </c>
    </row>
    <row r="36" spans="1:6" s="192" customFormat="1" ht="12" customHeight="1" thickBot="1">
      <c r="A36" s="147" t="s">
        <v>229</v>
      </c>
      <c r="B36" s="174" t="s">
        <v>230</v>
      </c>
      <c r="C36" s="185">
        <v>530</v>
      </c>
      <c r="D36" s="185">
        <v>1315</v>
      </c>
      <c r="E36" s="168">
        <v>1331</v>
      </c>
      <c r="F36" s="371" t="s">
        <v>523</v>
      </c>
    </row>
    <row r="37" spans="1:6" s="192" customFormat="1" ht="12" customHeight="1" thickBot="1">
      <c r="A37" s="151" t="s">
        <v>9</v>
      </c>
      <c r="B37" s="152" t="s">
        <v>231</v>
      </c>
      <c r="C37" s="182">
        <f>SUM(C38:C47)</f>
        <v>17303</v>
      </c>
      <c r="D37" s="182">
        <f t="shared" ref="D37:E37" si="5">SUM(D38:D47)</f>
        <v>162366</v>
      </c>
      <c r="E37" s="182">
        <f t="shared" si="5"/>
        <v>169804</v>
      </c>
      <c r="F37" s="371" t="s">
        <v>524</v>
      </c>
    </row>
    <row r="38" spans="1:6" s="192" customFormat="1" ht="12" customHeight="1">
      <c r="A38" s="146" t="s">
        <v>57</v>
      </c>
      <c r="B38" s="193" t="s">
        <v>232</v>
      </c>
      <c r="C38" s="184">
        <v>0</v>
      </c>
      <c r="D38" s="184">
        <v>0</v>
      </c>
      <c r="E38" s="167">
        <v>0</v>
      </c>
      <c r="F38" s="371" t="s">
        <v>525</v>
      </c>
    </row>
    <row r="39" spans="1:6" s="192" customFormat="1" ht="12" customHeight="1">
      <c r="A39" s="145" t="s">
        <v>58</v>
      </c>
      <c r="B39" s="194" t="s">
        <v>233</v>
      </c>
      <c r="C39" s="183">
        <v>2096</v>
      </c>
      <c r="D39" s="183">
        <v>3278</v>
      </c>
      <c r="E39" s="166">
        <v>5247</v>
      </c>
      <c r="F39" s="371" t="s">
        <v>526</v>
      </c>
    </row>
    <row r="40" spans="1:6" s="192" customFormat="1" ht="12" customHeight="1">
      <c r="A40" s="145" t="s">
        <v>59</v>
      </c>
      <c r="B40" s="194" t="s">
        <v>234</v>
      </c>
      <c r="C40" s="183">
        <v>600</v>
      </c>
      <c r="D40" s="183">
        <v>864</v>
      </c>
      <c r="E40" s="166">
        <v>617</v>
      </c>
      <c r="F40" s="371" t="s">
        <v>527</v>
      </c>
    </row>
    <row r="41" spans="1:6" s="192" customFormat="1" ht="12" customHeight="1">
      <c r="A41" s="145" t="s">
        <v>116</v>
      </c>
      <c r="B41" s="194" t="s">
        <v>235</v>
      </c>
      <c r="C41" s="183">
        <v>856</v>
      </c>
      <c r="D41" s="183">
        <v>1</v>
      </c>
      <c r="E41" s="166">
        <v>1</v>
      </c>
      <c r="F41" s="371" t="s">
        <v>528</v>
      </c>
    </row>
    <row r="42" spans="1:6" s="192" customFormat="1" ht="12" customHeight="1">
      <c r="A42" s="145" t="s">
        <v>117</v>
      </c>
      <c r="B42" s="194" t="s">
        <v>236</v>
      </c>
      <c r="C42" s="183">
        <v>4440</v>
      </c>
      <c r="D42" s="183">
        <v>4719</v>
      </c>
      <c r="E42" s="166">
        <v>4614</v>
      </c>
      <c r="F42" s="371" t="s">
        <v>529</v>
      </c>
    </row>
    <row r="43" spans="1:6" s="192" customFormat="1" ht="12" customHeight="1">
      <c r="A43" s="145" t="s">
        <v>118</v>
      </c>
      <c r="B43" s="194" t="s">
        <v>237</v>
      </c>
      <c r="C43" s="183">
        <v>2162</v>
      </c>
      <c r="D43" s="183">
        <v>2291</v>
      </c>
      <c r="E43" s="166">
        <v>2719</v>
      </c>
      <c r="F43" s="371" t="s">
        <v>530</v>
      </c>
    </row>
    <row r="44" spans="1:6" s="192" customFormat="1" ht="12" customHeight="1">
      <c r="A44" s="145" t="s">
        <v>119</v>
      </c>
      <c r="B44" s="194" t="s">
        <v>238</v>
      </c>
      <c r="C44" s="183">
        <v>5562</v>
      </c>
      <c r="D44" s="183">
        <v>149999</v>
      </c>
      <c r="E44" s="166">
        <v>149838</v>
      </c>
      <c r="F44" s="371" t="s">
        <v>531</v>
      </c>
    </row>
    <row r="45" spans="1:6" s="192" customFormat="1" ht="12" customHeight="1">
      <c r="A45" s="145" t="s">
        <v>120</v>
      </c>
      <c r="B45" s="194" t="s">
        <v>239</v>
      </c>
      <c r="C45" s="183">
        <v>500</v>
      </c>
      <c r="D45" s="183">
        <v>507</v>
      </c>
      <c r="E45" s="166">
        <v>363</v>
      </c>
      <c r="F45" s="371" t="s">
        <v>532</v>
      </c>
    </row>
    <row r="46" spans="1:6" s="192" customFormat="1" ht="12" customHeight="1">
      <c r="A46" s="145" t="s">
        <v>240</v>
      </c>
      <c r="B46" s="194" t="s">
        <v>241</v>
      </c>
      <c r="C46" s="186">
        <v>0</v>
      </c>
      <c r="D46" s="186">
        <v>0</v>
      </c>
      <c r="E46" s="169">
        <v>0</v>
      </c>
      <c r="F46" s="371" t="s">
        <v>533</v>
      </c>
    </row>
    <row r="47" spans="1:6" s="192" customFormat="1" ht="12" customHeight="1" thickBot="1">
      <c r="A47" s="147" t="s">
        <v>242</v>
      </c>
      <c r="B47" s="195" t="s">
        <v>243</v>
      </c>
      <c r="C47" s="187">
        <v>1087</v>
      </c>
      <c r="D47" s="187">
        <v>707</v>
      </c>
      <c r="E47" s="170">
        <v>6405</v>
      </c>
      <c r="F47" s="371" t="s">
        <v>534</v>
      </c>
    </row>
    <row r="48" spans="1:6" s="192" customFormat="1" ht="12" customHeight="1" thickBot="1">
      <c r="A48" s="151" t="s">
        <v>10</v>
      </c>
      <c r="B48" s="152" t="s">
        <v>244</v>
      </c>
      <c r="C48" s="182">
        <f>SUM(C49:C53)</f>
        <v>4000</v>
      </c>
      <c r="D48" s="182">
        <f t="shared" ref="D48:E48" si="6">SUM(D49:D53)</f>
        <v>4000</v>
      </c>
      <c r="E48" s="182">
        <f t="shared" si="6"/>
        <v>3600</v>
      </c>
      <c r="F48" s="371" t="s">
        <v>535</v>
      </c>
    </row>
    <row r="49" spans="1:6" s="192" customFormat="1" ht="12" customHeight="1">
      <c r="A49" s="146" t="s">
        <v>60</v>
      </c>
      <c r="B49" s="193" t="s">
        <v>245</v>
      </c>
      <c r="C49" s="202">
        <v>0</v>
      </c>
      <c r="D49" s="202">
        <v>0</v>
      </c>
      <c r="E49" s="171">
        <v>0</v>
      </c>
      <c r="F49" s="371" t="s">
        <v>536</v>
      </c>
    </row>
    <row r="50" spans="1:6" s="192" customFormat="1" ht="12" customHeight="1">
      <c r="A50" s="145" t="s">
        <v>61</v>
      </c>
      <c r="B50" s="194" t="s">
        <v>246</v>
      </c>
      <c r="C50" s="186">
        <v>4000</v>
      </c>
      <c r="D50" s="186">
        <v>4000</v>
      </c>
      <c r="E50" s="169">
        <v>3600</v>
      </c>
      <c r="F50" s="371" t="s">
        <v>537</v>
      </c>
    </row>
    <row r="51" spans="1:6" s="192" customFormat="1" ht="12" customHeight="1">
      <c r="A51" s="145" t="s">
        <v>247</v>
      </c>
      <c r="B51" s="194" t="s">
        <v>248</v>
      </c>
      <c r="C51" s="186">
        <v>0</v>
      </c>
      <c r="D51" s="186">
        <v>0</v>
      </c>
      <c r="E51" s="169">
        <v>0</v>
      </c>
      <c r="F51" s="371" t="s">
        <v>538</v>
      </c>
    </row>
    <row r="52" spans="1:6" s="192" customFormat="1" ht="12" customHeight="1">
      <c r="A52" s="145" t="s">
        <v>249</v>
      </c>
      <c r="B52" s="194" t="s">
        <v>250</v>
      </c>
      <c r="C52" s="186">
        <v>0</v>
      </c>
      <c r="D52" s="186">
        <v>0</v>
      </c>
      <c r="E52" s="169">
        <v>0</v>
      </c>
      <c r="F52" s="371" t="s">
        <v>539</v>
      </c>
    </row>
    <row r="53" spans="1:6" s="192" customFormat="1" ht="12" customHeight="1" thickBot="1">
      <c r="A53" s="147" t="s">
        <v>251</v>
      </c>
      <c r="B53" s="195" t="s">
        <v>252</v>
      </c>
      <c r="C53" s="187">
        <v>0</v>
      </c>
      <c r="D53" s="187">
        <v>0</v>
      </c>
      <c r="E53" s="170">
        <v>0</v>
      </c>
      <c r="F53" s="371" t="s">
        <v>540</v>
      </c>
    </row>
    <row r="54" spans="1:6" s="192" customFormat="1" ht="17.25" customHeight="1" thickBot="1">
      <c r="A54" s="151" t="s">
        <v>121</v>
      </c>
      <c r="B54" s="152" t="s">
        <v>253</v>
      </c>
      <c r="C54" s="182">
        <f>SUM(C55:C58)</f>
        <v>200</v>
      </c>
      <c r="D54" s="182">
        <f t="shared" ref="D54:E54" si="7">SUM(D55:D58)</f>
        <v>1851</v>
      </c>
      <c r="E54" s="182">
        <f t="shared" si="7"/>
        <v>1485</v>
      </c>
      <c r="F54" s="371" t="s">
        <v>541</v>
      </c>
    </row>
    <row r="55" spans="1:6" s="192" customFormat="1" ht="12" customHeight="1">
      <c r="A55" s="146" t="s">
        <v>62</v>
      </c>
      <c r="B55" s="193" t="s">
        <v>254</v>
      </c>
      <c r="C55" s="184">
        <v>0</v>
      </c>
      <c r="D55" s="184">
        <v>0</v>
      </c>
      <c r="E55" s="167">
        <v>0</v>
      </c>
      <c r="F55" s="371" t="s">
        <v>542</v>
      </c>
    </row>
    <row r="56" spans="1:6" s="192" customFormat="1" ht="12" customHeight="1">
      <c r="A56" s="145" t="s">
        <v>63</v>
      </c>
      <c r="B56" s="194" t="s">
        <v>255</v>
      </c>
      <c r="C56" s="183">
        <v>0</v>
      </c>
      <c r="D56" s="183">
        <v>723</v>
      </c>
      <c r="E56" s="166">
        <v>757</v>
      </c>
      <c r="F56" s="371" t="s">
        <v>543</v>
      </c>
    </row>
    <row r="57" spans="1:6" s="192" customFormat="1" ht="12" customHeight="1">
      <c r="A57" s="145" t="s">
        <v>256</v>
      </c>
      <c r="B57" s="194" t="s">
        <v>257</v>
      </c>
      <c r="C57" s="183">
        <v>200</v>
      </c>
      <c r="D57" s="183">
        <v>1128</v>
      </c>
      <c r="E57" s="166">
        <v>728</v>
      </c>
      <c r="F57" s="371" t="s">
        <v>544</v>
      </c>
    </row>
    <row r="58" spans="1:6" s="192" customFormat="1" ht="12" customHeight="1" thickBot="1">
      <c r="A58" s="147" t="s">
        <v>258</v>
      </c>
      <c r="B58" s="195" t="s">
        <v>259</v>
      </c>
      <c r="C58" s="185">
        <v>0</v>
      </c>
      <c r="D58" s="185">
        <v>0</v>
      </c>
      <c r="E58" s="168">
        <v>0</v>
      </c>
      <c r="F58" s="371" t="s">
        <v>545</v>
      </c>
    </row>
    <row r="59" spans="1:6" s="192" customFormat="1" ht="12" customHeight="1" thickBot="1">
      <c r="A59" s="151" t="s">
        <v>12</v>
      </c>
      <c r="B59" s="172" t="s">
        <v>260</v>
      </c>
      <c r="C59" s="182">
        <f>SUM(C60:C62)</f>
        <v>6967</v>
      </c>
      <c r="D59" s="182">
        <f t="shared" ref="D59:E59" si="8">SUM(D60:D62)</f>
        <v>628572</v>
      </c>
      <c r="E59" s="182">
        <f t="shared" si="8"/>
        <v>628414</v>
      </c>
      <c r="F59" s="371" t="s">
        <v>546</v>
      </c>
    </row>
    <row r="60" spans="1:6" s="192" customFormat="1" ht="12" customHeight="1">
      <c r="A60" s="146" t="s">
        <v>122</v>
      </c>
      <c r="B60" s="193" t="s">
        <v>261</v>
      </c>
      <c r="C60" s="186">
        <v>0</v>
      </c>
      <c r="D60" s="186">
        <v>0</v>
      </c>
      <c r="E60" s="169">
        <v>0</v>
      </c>
      <c r="F60" s="371" t="s">
        <v>547</v>
      </c>
    </row>
    <row r="61" spans="1:6" s="192" customFormat="1" ht="12" customHeight="1">
      <c r="A61" s="145" t="s">
        <v>123</v>
      </c>
      <c r="B61" s="194" t="s">
        <v>262</v>
      </c>
      <c r="C61" s="186">
        <v>3232</v>
      </c>
      <c r="D61" s="186">
        <v>3232</v>
      </c>
      <c r="E61" s="169">
        <v>3282</v>
      </c>
      <c r="F61" s="371" t="s">
        <v>548</v>
      </c>
    </row>
    <row r="62" spans="1:6" s="192" customFormat="1" ht="12" customHeight="1">
      <c r="A62" s="145" t="s">
        <v>149</v>
      </c>
      <c r="B62" s="194" t="s">
        <v>263</v>
      </c>
      <c r="C62" s="186">
        <v>3735</v>
      </c>
      <c r="D62" s="186">
        <v>625340</v>
      </c>
      <c r="E62" s="169">
        <v>625132</v>
      </c>
      <c r="F62" s="371" t="s">
        <v>549</v>
      </c>
    </row>
    <row r="63" spans="1:6" s="192" customFormat="1" ht="12" customHeight="1" thickBot="1">
      <c r="A63" s="147" t="s">
        <v>264</v>
      </c>
      <c r="B63" s="195" t="s">
        <v>265</v>
      </c>
      <c r="C63" s="186">
        <v>3735</v>
      </c>
      <c r="D63" s="186">
        <v>625340</v>
      </c>
      <c r="E63" s="169">
        <v>625132</v>
      </c>
      <c r="F63" s="371" t="s">
        <v>550</v>
      </c>
    </row>
    <row r="64" spans="1:6" s="192" customFormat="1" ht="12" customHeight="1" thickBot="1">
      <c r="A64" s="151" t="s">
        <v>13</v>
      </c>
      <c r="B64" s="152" t="s">
        <v>266</v>
      </c>
      <c r="C64" s="188">
        <f>C9+C16+C23+C30+C37+C48+C54+C59</f>
        <v>214083</v>
      </c>
      <c r="D64" s="188">
        <f t="shared" ref="D64:E64" si="9">D9+D16+D23+D30+D37+D48+D54+D59</f>
        <v>1058964</v>
      </c>
      <c r="E64" s="188">
        <f t="shared" si="9"/>
        <v>1049160</v>
      </c>
      <c r="F64" s="371" t="s">
        <v>551</v>
      </c>
    </row>
    <row r="65" spans="1:6" s="192" customFormat="1" ht="12" customHeight="1" thickBot="1">
      <c r="A65" s="203" t="s">
        <v>267</v>
      </c>
      <c r="B65" s="172" t="s">
        <v>268</v>
      </c>
      <c r="C65" s="182">
        <f>SUM(C66:C68)</f>
        <v>0</v>
      </c>
      <c r="D65" s="182">
        <f t="shared" ref="D65:F65" si="10">SUM(D66:D68)</f>
        <v>0</v>
      </c>
      <c r="E65" s="182">
        <f t="shared" si="10"/>
        <v>0</v>
      </c>
      <c r="F65" s="182">
        <f t="shared" si="10"/>
        <v>0</v>
      </c>
    </row>
    <row r="66" spans="1:6" s="192" customFormat="1" ht="12" customHeight="1">
      <c r="A66" s="146" t="s">
        <v>269</v>
      </c>
      <c r="B66" s="193" t="s">
        <v>270</v>
      </c>
      <c r="C66" s="186">
        <v>0</v>
      </c>
      <c r="D66" s="186">
        <v>0</v>
      </c>
      <c r="E66" s="169">
        <v>0</v>
      </c>
      <c r="F66" s="371" t="s">
        <v>553</v>
      </c>
    </row>
    <row r="67" spans="1:6" s="192" customFormat="1" ht="12" customHeight="1">
      <c r="A67" s="145" t="s">
        <v>271</v>
      </c>
      <c r="B67" s="194" t="s">
        <v>272</v>
      </c>
      <c r="C67" s="186">
        <v>0</v>
      </c>
      <c r="D67" s="186">
        <v>0</v>
      </c>
      <c r="E67" s="169">
        <v>0</v>
      </c>
      <c r="F67" s="371" t="s">
        <v>554</v>
      </c>
    </row>
    <row r="68" spans="1:6" s="192" customFormat="1" ht="12" customHeight="1" thickBot="1">
      <c r="A68" s="147" t="s">
        <v>273</v>
      </c>
      <c r="B68" s="134" t="s">
        <v>318</v>
      </c>
      <c r="C68" s="186">
        <v>0</v>
      </c>
      <c r="D68" s="186">
        <v>0</v>
      </c>
      <c r="E68" s="169">
        <v>0</v>
      </c>
      <c r="F68" s="371" t="s">
        <v>555</v>
      </c>
    </row>
    <row r="69" spans="1:6" s="192" customFormat="1" ht="12" customHeight="1" thickBot="1">
      <c r="A69" s="203" t="s">
        <v>275</v>
      </c>
      <c r="B69" s="172" t="s">
        <v>276</v>
      </c>
      <c r="C69" s="182">
        <f>SUM(C70:C73)</f>
        <v>0</v>
      </c>
      <c r="D69" s="182">
        <f t="shared" ref="D69:E69" si="11">SUM(D70:D73)</f>
        <v>0</v>
      </c>
      <c r="E69" s="182">
        <f t="shared" si="11"/>
        <v>0</v>
      </c>
      <c r="F69" s="371" t="s">
        <v>556</v>
      </c>
    </row>
    <row r="70" spans="1:6" s="192" customFormat="1" ht="13.5" customHeight="1">
      <c r="A70" s="146" t="s">
        <v>100</v>
      </c>
      <c r="B70" s="193" t="s">
        <v>277</v>
      </c>
      <c r="C70" s="186">
        <v>0</v>
      </c>
      <c r="D70" s="186">
        <v>0</v>
      </c>
      <c r="E70" s="169">
        <v>0</v>
      </c>
      <c r="F70" s="371" t="s">
        <v>557</v>
      </c>
    </row>
    <row r="71" spans="1:6" s="192" customFormat="1" ht="12" customHeight="1">
      <c r="A71" s="145" t="s">
        <v>101</v>
      </c>
      <c r="B71" s="194" t="s">
        <v>278</v>
      </c>
      <c r="C71" s="186">
        <v>0</v>
      </c>
      <c r="D71" s="186">
        <v>0</v>
      </c>
      <c r="E71" s="169">
        <v>0</v>
      </c>
      <c r="F71" s="371" t="s">
        <v>558</v>
      </c>
    </row>
    <row r="72" spans="1:6" s="192" customFormat="1" ht="12" customHeight="1">
      <c r="A72" s="145" t="s">
        <v>279</v>
      </c>
      <c r="B72" s="194" t="s">
        <v>280</v>
      </c>
      <c r="C72" s="186">
        <v>0</v>
      </c>
      <c r="D72" s="186">
        <v>0</v>
      </c>
      <c r="E72" s="169">
        <v>0</v>
      </c>
      <c r="F72" s="371" t="s">
        <v>559</v>
      </c>
    </row>
    <row r="73" spans="1:6" s="192" customFormat="1" ht="12" customHeight="1" thickBot="1">
      <c r="A73" s="147" t="s">
        <v>281</v>
      </c>
      <c r="B73" s="195" t="s">
        <v>282</v>
      </c>
      <c r="C73" s="186">
        <v>0</v>
      </c>
      <c r="D73" s="186">
        <v>0</v>
      </c>
      <c r="E73" s="169">
        <v>0</v>
      </c>
      <c r="F73" s="371" t="s">
        <v>560</v>
      </c>
    </row>
    <row r="74" spans="1:6" s="192" customFormat="1" ht="12" customHeight="1" thickBot="1">
      <c r="A74" s="203" t="s">
        <v>283</v>
      </c>
      <c r="B74" s="172" t="s">
        <v>284</v>
      </c>
      <c r="C74" s="182">
        <f>SUM(C75:C76)</f>
        <v>38494</v>
      </c>
      <c r="D74" s="182">
        <f t="shared" ref="D74:E74" si="12">SUM(D75:D76)</f>
        <v>34931</v>
      </c>
      <c r="E74" s="182">
        <f t="shared" si="12"/>
        <v>34931</v>
      </c>
      <c r="F74" s="371" t="s">
        <v>561</v>
      </c>
    </row>
    <row r="75" spans="1:6" s="192" customFormat="1" ht="12" customHeight="1">
      <c r="A75" s="146" t="s">
        <v>285</v>
      </c>
      <c r="B75" s="193" t="s">
        <v>286</v>
      </c>
      <c r="C75" s="186">
        <v>38494</v>
      </c>
      <c r="D75" s="186">
        <v>34931</v>
      </c>
      <c r="E75" s="169">
        <v>34931</v>
      </c>
      <c r="F75" s="371" t="s">
        <v>562</v>
      </c>
    </row>
    <row r="76" spans="1:6" s="192" customFormat="1" ht="12" customHeight="1" thickBot="1">
      <c r="A76" s="147" t="s">
        <v>287</v>
      </c>
      <c r="B76" s="195" t="s">
        <v>288</v>
      </c>
      <c r="C76" s="186">
        <v>0</v>
      </c>
      <c r="D76" s="186">
        <v>0</v>
      </c>
      <c r="E76" s="169">
        <v>0</v>
      </c>
      <c r="F76" s="371" t="s">
        <v>563</v>
      </c>
    </row>
    <row r="77" spans="1:6" s="192" customFormat="1" ht="12" customHeight="1" thickBot="1">
      <c r="A77" s="203" t="s">
        <v>289</v>
      </c>
      <c r="B77" s="172" t="s">
        <v>290</v>
      </c>
      <c r="C77" s="182">
        <f>SUM(C78:C80)</f>
        <v>0</v>
      </c>
      <c r="D77" s="182">
        <f t="shared" ref="D77:E77" si="13">SUM(D78:D80)</f>
        <v>0</v>
      </c>
      <c r="E77" s="182">
        <f t="shared" si="13"/>
        <v>3078</v>
      </c>
      <c r="F77" s="371" t="s">
        <v>564</v>
      </c>
    </row>
    <row r="78" spans="1:6" s="192" customFormat="1" ht="12" customHeight="1">
      <c r="A78" s="146" t="s">
        <v>291</v>
      </c>
      <c r="B78" s="193" t="s">
        <v>292</v>
      </c>
      <c r="C78" s="186">
        <v>0</v>
      </c>
      <c r="D78" s="186">
        <v>0</v>
      </c>
      <c r="E78" s="169">
        <v>3078</v>
      </c>
      <c r="F78" s="371" t="s">
        <v>565</v>
      </c>
    </row>
    <row r="79" spans="1:6" s="192" customFormat="1" ht="12" customHeight="1">
      <c r="A79" s="145" t="s">
        <v>293</v>
      </c>
      <c r="B79" s="194" t="s">
        <v>294</v>
      </c>
      <c r="C79" s="186">
        <v>0</v>
      </c>
      <c r="D79" s="186">
        <v>0</v>
      </c>
      <c r="E79" s="169">
        <v>0</v>
      </c>
      <c r="F79" s="371" t="s">
        <v>566</v>
      </c>
    </row>
    <row r="80" spans="1:6" s="192" customFormat="1" ht="12" customHeight="1" thickBot="1">
      <c r="A80" s="147" t="s">
        <v>295</v>
      </c>
      <c r="B80" s="174" t="s">
        <v>296</v>
      </c>
      <c r="C80" s="186">
        <v>0</v>
      </c>
      <c r="D80" s="186">
        <v>0</v>
      </c>
      <c r="E80" s="169">
        <v>0</v>
      </c>
      <c r="F80" s="371" t="s">
        <v>567</v>
      </c>
    </row>
    <row r="81" spans="1:6" s="192" customFormat="1" ht="12" customHeight="1" thickBot="1">
      <c r="A81" s="203" t="s">
        <v>297</v>
      </c>
      <c r="B81" s="172" t="s">
        <v>298</v>
      </c>
      <c r="C81" s="182">
        <f>SUM(C82:C85)</f>
        <v>0</v>
      </c>
      <c r="D81" s="182">
        <f t="shared" ref="D81:E81" si="14">SUM(D82:D85)</f>
        <v>0</v>
      </c>
      <c r="E81" s="182">
        <f t="shared" si="14"/>
        <v>0</v>
      </c>
      <c r="F81" s="371" t="s">
        <v>568</v>
      </c>
    </row>
    <row r="82" spans="1:6" s="192" customFormat="1" ht="12" customHeight="1">
      <c r="A82" s="196" t="s">
        <v>299</v>
      </c>
      <c r="B82" s="193" t="s">
        <v>300</v>
      </c>
      <c r="C82" s="186">
        <v>0</v>
      </c>
      <c r="D82" s="186">
        <v>0</v>
      </c>
      <c r="E82" s="169">
        <v>0</v>
      </c>
      <c r="F82" s="371" t="s">
        <v>569</v>
      </c>
    </row>
    <row r="83" spans="1:6" s="192" customFormat="1" ht="12" customHeight="1">
      <c r="A83" s="197" t="s">
        <v>301</v>
      </c>
      <c r="B83" s="194" t="s">
        <v>302</v>
      </c>
      <c r="C83" s="186">
        <v>0</v>
      </c>
      <c r="D83" s="186">
        <v>0</v>
      </c>
      <c r="E83" s="169">
        <v>0</v>
      </c>
      <c r="F83" s="371" t="s">
        <v>570</v>
      </c>
    </row>
    <row r="84" spans="1:6" s="192" customFormat="1" ht="12" customHeight="1">
      <c r="A84" s="197" t="s">
        <v>303</v>
      </c>
      <c r="B84" s="194" t="s">
        <v>304</v>
      </c>
      <c r="C84" s="186">
        <v>0</v>
      </c>
      <c r="D84" s="186">
        <v>0</v>
      </c>
      <c r="E84" s="169">
        <v>0</v>
      </c>
      <c r="F84" s="371" t="s">
        <v>571</v>
      </c>
    </row>
    <row r="85" spans="1:6" s="192" customFormat="1" ht="12" customHeight="1" thickBot="1">
      <c r="A85" s="204" t="s">
        <v>305</v>
      </c>
      <c r="B85" s="174" t="s">
        <v>306</v>
      </c>
      <c r="C85" s="186">
        <v>0</v>
      </c>
      <c r="D85" s="186">
        <v>0</v>
      </c>
      <c r="E85" s="169">
        <v>0</v>
      </c>
      <c r="F85" s="371" t="s">
        <v>572</v>
      </c>
    </row>
    <row r="86" spans="1:6" s="192" customFormat="1" ht="12" customHeight="1" thickBot="1">
      <c r="A86" s="203" t="s">
        <v>307</v>
      </c>
      <c r="B86" s="172" t="s">
        <v>308</v>
      </c>
      <c r="C86" s="206">
        <v>0</v>
      </c>
      <c r="D86" s="206">
        <v>0</v>
      </c>
      <c r="E86" s="207">
        <v>0</v>
      </c>
      <c r="F86" s="371" t="s">
        <v>573</v>
      </c>
    </row>
    <row r="87" spans="1:6" s="192" customFormat="1" ht="12" customHeight="1" thickBot="1">
      <c r="A87" s="203" t="s">
        <v>309</v>
      </c>
      <c r="B87" s="132" t="s">
        <v>310</v>
      </c>
      <c r="C87" s="188">
        <f>C65+C69+C74+C77+C81+C86</f>
        <v>38494</v>
      </c>
      <c r="D87" s="188">
        <f t="shared" ref="D87:E87" si="15">D65+D69+D74+D77+D81+D86</f>
        <v>34931</v>
      </c>
      <c r="E87" s="188">
        <f t="shared" si="15"/>
        <v>38009</v>
      </c>
      <c r="F87" s="371" t="s">
        <v>574</v>
      </c>
    </row>
    <row r="88" spans="1:6" s="192" customFormat="1" ht="12" customHeight="1" thickBot="1">
      <c r="A88" s="205" t="s">
        <v>311</v>
      </c>
      <c r="B88" s="135" t="s">
        <v>312</v>
      </c>
      <c r="C88" s="188">
        <f>C64+C87</f>
        <v>252577</v>
      </c>
      <c r="D88" s="188">
        <f t="shared" ref="D88:E88" si="16">D64+D87</f>
        <v>1093895</v>
      </c>
      <c r="E88" s="188">
        <f t="shared" si="16"/>
        <v>1087169</v>
      </c>
      <c r="F88" s="371" t="s">
        <v>575</v>
      </c>
    </row>
    <row r="89" spans="1:6" s="192" customFormat="1" ht="12" customHeight="1">
      <c r="A89" s="130"/>
      <c r="B89" s="130"/>
      <c r="C89" s="131"/>
      <c r="D89" s="131"/>
      <c r="E89" s="131"/>
      <c r="F89" s="371"/>
    </row>
    <row r="90" spans="1:6" ht="12.75" customHeight="1">
      <c r="A90" s="405" t="s">
        <v>33</v>
      </c>
      <c r="B90" s="405"/>
      <c r="C90" s="405"/>
      <c r="D90" s="405"/>
      <c r="E90" s="405"/>
      <c r="F90" s="369"/>
    </row>
    <row r="91" spans="1:6" s="198" customFormat="1" ht="10.5" customHeight="1" thickBot="1">
      <c r="A91" s="35" t="s">
        <v>104</v>
      </c>
      <c r="B91" s="35"/>
      <c r="C91" s="160"/>
      <c r="D91" s="160"/>
      <c r="E91" s="160" t="s">
        <v>148</v>
      </c>
      <c r="F91" s="372"/>
    </row>
    <row r="92" spans="1:6" s="198" customFormat="1" ht="16.5" customHeight="1">
      <c r="A92" s="411" t="s">
        <v>52</v>
      </c>
      <c r="B92" s="408" t="s">
        <v>168</v>
      </c>
      <c r="C92" s="406" t="str">
        <f>+C6</f>
        <v>2014. évi</v>
      </c>
      <c r="D92" s="406"/>
      <c r="E92" s="407"/>
      <c r="F92" s="372"/>
    </row>
    <row r="93" spans="1:6" ht="24" customHeight="1" thickBot="1">
      <c r="A93" s="412"/>
      <c r="B93" s="409"/>
      <c r="C93" s="36" t="s">
        <v>169</v>
      </c>
      <c r="D93" s="36" t="s">
        <v>174</v>
      </c>
      <c r="E93" s="37" t="s">
        <v>175</v>
      </c>
      <c r="F93" s="369"/>
    </row>
    <row r="94" spans="1:6" s="191" customFormat="1" ht="12" customHeight="1" thickBot="1">
      <c r="A94" s="156" t="s">
        <v>313</v>
      </c>
      <c r="B94" s="157" t="s">
        <v>314</v>
      </c>
      <c r="C94" s="157" t="s">
        <v>315</v>
      </c>
      <c r="D94" s="157" t="s">
        <v>316</v>
      </c>
      <c r="E94" s="158" t="s">
        <v>317</v>
      </c>
      <c r="F94" s="370"/>
    </row>
    <row r="95" spans="1:6" ht="12" customHeight="1" thickBot="1">
      <c r="A95" s="153" t="s">
        <v>5</v>
      </c>
      <c r="B95" s="155" t="s">
        <v>319</v>
      </c>
      <c r="C95" s="181">
        <f>SUM(C96:C100)</f>
        <v>218410</v>
      </c>
      <c r="D95" s="181">
        <f t="shared" ref="D95:E95" si="17">SUM(D96:D100)</f>
        <v>421070</v>
      </c>
      <c r="E95" s="181">
        <f t="shared" si="17"/>
        <v>404386</v>
      </c>
      <c r="F95" s="369" t="s">
        <v>496</v>
      </c>
    </row>
    <row r="96" spans="1:6" ht="12" customHeight="1">
      <c r="A96" s="148" t="s">
        <v>64</v>
      </c>
      <c r="B96" s="141" t="s">
        <v>34</v>
      </c>
      <c r="C96" s="83">
        <v>110006</v>
      </c>
      <c r="D96" s="83">
        <v>137583</v>
      </c>
      <c r="E96" s="137">
        <v>127445</v>
      </c>
      <c r="F96" s="369" t="s">
        <v>497</v>
      </c>
    </row>
    <row r="97" spans="1:6" ht="12" customHeight="1">
      <c r="A97" s="145" t="s">
        <v>65</v>
      </c>
      <c r="B97" s="139" t="s">
        <v>124</v>
      </c>
      <c r="C97" s="183">
        <v>27471</v>
      </c>
      <c r="D97" s="183">
        <v>31498</v>
      </c>
      <c r="E97" s="166">
        <v>29777</v>
      </c>
      <c r="F97" s="369" t="s">
        <v>498</v>
      </c>
    </row>
    <row r="98" spans="1:6" ht="12" customHeight="1">
      <c r="A98" s="145" t="s">
        <v>66</v>
      </c>
      <c r="B98" s="139" t="s">
        <v>92</v>
      </c>
      <c r="C98" s="185">
        <v>57210</v>
      </c>
      <c r="D98" s="185">
        <v>211171</v>
      </c>
      <c r="E98" s="168">
        <v>208375</v>
      </c>
      <c r="F98" s="369" t="s">
        <v>499</v>
      </c>
    </row>
    <row r="99" spans="1:6" ht="12" customHeight="1">
      <c r="A99" s="145" t="s">
        <v>67</v>
      </c>
      <c r="B99" s="142" t="s">
        <v>125</v>
      </c>
      <c r="C99" s="185">
        <v>8084</v>
      </c>
      <c r="D99" s="185">
        <v>19961</v>
      </c>
      <c r="E99" s="168">
        <v>17932</v>
      </c>
      <c r="F99" s="369" t="s">
        <v>500</v>
      </c>
    </row>
    <row r="100" spans="1:6" ht="12" customHeight="1">
      <c r="A100" s="145" t="s">
        <v>76</v>
      </c>
      <c r="B100" s="150" t="s">
        <v>126</v>
      </c>
      <c r="C100" s="185">
        <v>15639</v>
      </c>
      <c r="D100" s="185">
        <v>20857</v>
      </c>
      <c r="E100" s="168">
        <v>20857</v>
      </c>
      <c r="F100" s="369" t="s">
        <v>501</v>
      </c>
    </row>
    <row r="101" spans="1:6" ht="12" customHeight="1">
      <c r="A101" s="145" t="s">
        <v>68</v>
      </c>
      <c r="B101" s="139" t="s">
        <v>320</v>
      </c>
      <c r="C101" s="185">
        <v>0</v>
      </c>
      <c r="D101" s="185">
        <v>0</v>
      </c>
      <c r="E101" s="168">
        <v>0</v>
      </c>
      <c r="F101" s="369" t="s">
        <v>502</v>
      </c>
    </row>
    <row r="102" spans="1:6" ht="12" customHeight="1">
      <c r="A102" s="145" t="s">
        <v>69</v>
      </c>
      <c r="B102" s="162" t="s">
        <v>321</v>
      </c>
      <c r="C102" s="185">
        <v>0</v>
      </c>
      <c r="D102" s="185">
        <v>0</v>
      </c>
      <c r="E102" s="168">
        <v>0</v>
      </c>
      <c r="F102" s="369" t="s">
        <v>503</v>
      </c>
    </row>
    <row r="103" spans="1:6" ht="12" customHeight="1">
      <c r="A103" s="145" t="s">
        <v>77</v>
      </c>
      <c r="B103" s="163" t="s">
        <v>322</v>
      </c>
      <c r="C103" s="185">
        <v>0</v>
      </c>
      <c r="D103" s="185">
        <v>0</v>
      </c>
      <c r="E103" s="168">
        <v>0</v>
      </c>
      <c r="F103" s="369" t="s">
        <v>504</v>
      </c>
    </row>
    <row r="104" spans="1:6" ht="17.25" customHeight="1">
      <c r="A104" s="145" t="s">
        <v>78</v>
      </c>
      <c r="B104" s="163" t="s">
        <v>323</v>
      </c>
      <c r="C104" s="185">
        <v>3000</v>
      </c>
      <c r="D104" s="185">
        <v>0</v>
      </c>
      <c r="E104" s="168">
        <v>0</v>
      </c>
      <c r="F104" s="369" t="s">
        <v>505</v>
      </c>
    </row>
    <row r="105" spans="1:6" ht="12" customHeight="1">
      <c r="A105" s="145" t="s">
        <v>79</v>
      </c>
      <c r="B105" s="162" t="s">
        <v>324</v>
      </c>
      <c r="C105" s="185">
        <v>8623</v>
      </c>
      <c r="D105" s="185">
        <v>12113</v>
      </c>
      <c r="E105" s="168">
        <v>12113</v>
      </c>
      <c r="F105" s="369" t="s">
        <v>506</v>
      </c>
    </row>
    <row r="106" spans="1:6" ht="12" customHeight="1">
      <c r="A106" s="145" t="s">
        <v>80</v>
      </c>
      <c r="B106" s="162" t="s">
        <v>325</v>
      </c>
      <c r="C106" s="185">
        <v>0</v>
      </c>
      <c r="D106" s="185">
        <v>0</v>
      </c>
      <c r="E106" s="168">
        <v>0</v>
      </c>
      <c r="F106" s="369" t="s">
        <v>507</v>
      </c>
    </row>
    <row r="107" spans="1:6" ht="12" customHeight="1">
      <c r="A107" s="145" t="s">
        <v>82</v>
      </c>
      <c r="B107" s="163" t="s">
        <v>326</v>
      </c>
      <c r="C107" s="185">
        <v>0</v>
      </c>
      <c r="D107" s="185">
        <v>740</v>
      </c>
      <c r="E107" s="168">
        <v>740</v>
      </c>
      <c r="F107" s="369" t="s">
        <v>508</v>
      </c>
    </row>
    <row r="108" spans="1:6" ht="12" customHeight="1">
      <c r="A108" s="144" t="s">
        <v>127</v>
      </c>
      <c r="B108" s="164" t="s">
        <v>327</v>
      </c>
      <c r="C108" s="185">
        <v>0</v>
      </c>
      <c r="D108" s="185">
        <v>0</v>
      </c>
      <c r="E108" s="168">
        <v>0</v>
      </c>
      <c r="F108" s="369" t="s">
        <v>509</v>
      </c>
    </row>
    <row r="109" spans="1:6" ht="12" customHeight="1">
      <c r="A109" s="145" t="s">
        <v>328</v>
      </c>
      <c r="B109" s="164" t="s">
        <v>329</v>
      </c>
      <c r="C109" s="185">
        <v>0</v>
      </c>
      <c r="D109" s="185">
        <v>0</v>
      </c>
      <c r="E109" s="168">
        <v>0</v>
      </c>
      <c r="F109" s="369" t="s">
        <v>510</v>
      </c>
    </row>
    <row r="110" spans="1:6" ht="12" customHeight="1" thickBot="1">
      <c r="A110" s="149" t="s">
        <v>330</v>
      </c>
      <c r="B110" s="165" t="s">
        <v>331</v>
      </c>
      <c r="C110" s="84">
        <v>4016</v>
      </c>
      <c r="D110" s="84">
        <v>8004</v>
      </c>
      <c r="E110" s="133">
        <v>8004</v>
      </c>
      <c r="F110" s="369" t="s">
        <v>511</v>
      </c>
    </row>
    <row r="111" spans="1:6" ht="12" customHeight="1" thickBot="1">
      <c r="A111" s="151" t="s">
        <v>6</v>
      </c>
      <c r="B111" s="154" t="s">
        <v>332</v>
      </c>
      <c r="C111" s="182">
        <f>SUM(C112:C116)</f>
        <v>23400</v>
      </c>
      <c r="D111" s="182">
        <f t="shared" ref="D111:E111" si="18">SUM(D112:D116)</f>
        <v>644374</v>
      </c>
      <c r="E111" s="182">
        <f t="shared" si="18"/>
        <v>354176</v>
      </c>
      <c r="F111" s="369" t="s">
        <v>512</v>
      </c>
    </row>
    <row r="112" spans="1:6" ht="12" customHeight="1">
      <c r="A112" s="146" t="s">
        <v>70</v>
      </c>
      <c r="B112" s="139" t="s">
        <v>147</v>
      </c>
      <c r="C112" s="184">
        <v>5400</v>
      </c>
      <c r="D112" s="184">
        <v>545478</v>
      </c>
      <c r="E112" s="167">
        <v>259041</v>
      </c>
      <c r="F112" s="369" t="s">
        <v>513</v>
      </c>
    </row>
    <row r="113" spans="1:6" ht="12" customHeight="1">
      <c r="A113" s="146" t="s">
        <v>71</v>
      </c>
      <c r="B113" s="143" t="s">
        <v>333</v>
      </c>
      <c r="C113" s="184">
        <v>0</v>
      </c>
      <c r="D113" s="184">
        <v>0</v>
      </c>
      <c r="E113" s="167">
        <v>0</v>
      </c>
      <c r="F113" s="369" t="s">
        <v>514</v>
      </c>
    </row>
    <row r="114" spans="1:6">
      <c r="A114" s="146" t="s">
        <v>72</v>
      </c>
      <c r="B114" s="143" t="s">
        <v>128</v>
      </c>
      <c r="C114" s="183">
        <v>17600</v>
      </c>
      <c r="D114" s="183">
        <v>94965</v>
      </c>
      <c r="E114" s="166">
        <v>91604</v>
      </c>
      <c r="F114" s="369" t="s">
        <v>515</v>
      </c>
    </row>
    <row r="115" spans="1:6" ht="12" customHeight="1">
      <c r="A115" s="146" t="s">
        <v>73</v>
      </c>
      <c r="B115" s="143" t="s">
        <v>334</v>
      </c>
      <c r="C115" s="183">
        <v>0</v>
      </c>
      <c r="D115" s="183">
        <v>0</v>
      </c>
      <c r="E115" s="166">
        <v>0</v>
      </c>
      <c r="F115" s="369" t="s">
        <v>516</v>
      </c>
    </row>
    <row r="116" spans="1:6" ht="12" customHeight="1">
      <c r="A116" s="146" t="s">
        <v>74</v>
      </c>
      <c r="B116" s="174" t="s">
        <v>150</v>
      </c>
      <c r="C116" s="183">
        <v>400</v>
      </c>
      <c r="D116" s="183">
        <v>3931</v>
      </c>
      <c r="E116" s="166">
        <v>3531</v>
      </c>
      <c r="F116" s="369" t="s">
        <v>517</v>
      </c>
    </row>
    <row r="117" spans="1:6" ht="14.25" customHeight="1">
      <c r="A117" s="146" t="s">
        <v>81</v>
      </c>
      <c r="B117" s="173" t="s">
        <v>335</v>
      </c>
      <c r="C117" s="183">
        <v>0</v>
      </c>
      <c r="D117" s="183">
        <v>0</v>
      </c>
      <c r="E117" s="166">
        <v>0</v>
      </c>
      <c r="F117" s="369" t="s">
        <v>518</v>
      </c>
    </row>
    <row r="118" spans="1:6" ht="12" customHeight="1">
      <c r="A118" s="146" t="s">
        <v>83</v>
      </c>
      <c r="B118" s="189" t="s">
        <v>336</v>
      </c>
      <c r="C118" s="183">
        <v>0</v>
      </c>
      <c r="D118" s="183">
        <v>0</v>
      </c>
      <c r="E118" s="166">
        <v>0</v>
      </c>
      <c r="F118" s="369" t="s">
        <v>519</v>
      </c>
    </row>
    <row r="119" spans="1:6" ht="12" customHeight="1">
      <c r="A119" s="146" t="s">
        <v>129</v>
      </c>
      <c r="B119" s="163" t="s">
        <v>323</v>
      </c>
      <c r="C119" s="183">
        <v>0</v>
      </c>
      <c r="D119" s="183">
        <v>3531</v>
      </c>
      <c r="E119" s="166">
        <v>3531</v>
      </c>
      <c r="F119" s="369" t="s">
        <v>520</v>
      </c>
    </row>
    <row r="120" spans="1:6" ht="12" customHeight="1">
      <c r="A120" s="146" t="s">
        <v>130</v>
      </c>
      <c r="B120" s="163" t="s">
        <v>337</v>
      </c>
      <c r="C120" s="183">
        <v>0</v>
      </c>
      <c r="D120" s="183">
        <v>0</v>
      </c>
      <c r="E120" s="166">
        <v>0</v>
      </c>
      <c r="F120" s="369" t="s">
        <v>521</v>
      </c>
    </row>
    <row r="121" spans="1:6" ht="12" customHeight="1">
      <c r="A121" s="146" t="s">
        <v>131</v>
      </c>
      <c r="B121" s="163" t="s">
        <v>338</v>
      </c>
      <c r="C121" s="183">
        <v>0</v>
      </c>
      <c r="D121" s="183">
        <v>0</v>
      </c>
      <c r="E121" s="166">
        <v>0</v>
      </c>
      <c r="F121" s="369" t="s">
        <v>522</v>
      </c>
    </row>
    <row r="122" spans="1:6" s="208" customFormat="1" ht="12" customHeight="1">
      <c r="A122" s="146" t="s">
        <v>339</v>
      </c>
      <c r="B122" s="163" t="s">
        <v>326</v>
      </c>
      <c r="C122" s="183">
        <v>0</v>
      </c>
      <c r="D122" s="183">
        <v>0</v>
      </c>
      <c r="E122" s="166">
        <v>0</v>
      </c>
      <c r="F122" s="369" t="s">
        <v>523</v>
      </c>
    </row>
    <row r="123" spans="1:6" ht="12" customHeight="1">
      <c r="A123" s="146" t="s">
        <v>340</v>
      </c>
      <c r="B123" s="163" t="s">
        <v>341</v>
      </c>
      <c r="C123" s="183">
        <v>400</v>
      </c>
      <c r="D123" s="183">
        <v>400</v>
      </c>
      <c r="E123" s="166">
        <v>0</v>
      </c>
      <c r="F123" s="369" t="s">
        <v>524</v>
      </c>
    </row>
    <row r="124" spans="1:6" ht="12" customHeight="1" thickBot="1">
      <c r="A124" s="144" t="s">
        <v>342</v>
      </c>
      <c r="B124" s="163" t="s">
        <v>343</v>
      </c>
      <c r="C124" s="185">
        <v>0</v>
      </c>
      <c r="D124" s="185">
        <v>0</v>
      </c>
      <c r="E124" s="168">
        <v>0</v>
      </c>
      <c r="F124" s="369" t="s">
        <v>525</v>
      </c>
    </row>
    <row r="125" spans="1:6" ht="12" customHeight="1" thickBot="1">
      <c r="A125" s="151" t="s">
        <v>7</v>
      </c>
      <c r="B125" s="159" t="s">
        <v>344</v>
      </c>
      <c r="C125" s="182">
        <f>SUM(C126:C127)</f>
        <v>7767</v>
      </c>
      <c r="D125" s="182">
        <f t="shared" ref="D125:E125" si="19">SUM(D126:D127)</f>
        <v>25451</v>
      </c>
      <c r="E125" s="182">
        <f t="shared" si="19"/>
        <v>0</v>
      </c>
      <c r="F125" s="369" t="s">
        <v>526</v>
      </c>
    </row>
    <row r="126" spans="1:6" ht="12" customHeight="1">
      <c r="A126" s="146" t="s">
        <v>53</v>
      </c>
      <c r="B126" s="140" t="s">
        <v>44</v>
      </c>
      <c r="C126" s="184">
        <v>7767</v>
      </c>
      <c r="D126" s="184">
        <v>25451</v>
      </c>
      <c r="E126" s="167">
        <v>0</v>
      </c>
      <c r="F126" s="369" t="s">
        <v>527</v>
      </c>
    </row>
    <row r="127" spans="1:6" ht="12" customHeight="1" thickBot="1">
      <c r="A127" s="147" t="s">
        <v>54</v>
      </c>
      <c r="B127" s="143" t="s">
        <v>45</v>
      </c>
      <c r="C127" s="185"/>
      <c r="D127" s="185"/>
      <c r="E127" s="168">
        <v>0</v>
      </c>
      <c r="F127" s="369" t="s">
        <v>528</v>
      </c>
    </row>
    <row r="128" spans="1:6" ht="12" customHeight="1" thickBot="1">
      <c r="A128" s="151" t="s">
        <v>8</v>
      </c>
      <c r="B128" s="159" t="s">
        <v>345</v>
      </c>
      <c r="C128" s="182">
        <f>C95+C111+C125</f>
        <v>249577</v>
      </c>
      <c r="D128" s="182">
        <f t="shared" ref="D128:F128" si="20">D95+D111+D125</f>
        <v>1090895</v>
      </c>
      <c r="E128" s="182">
        <f t="shared" si="20"/>
        <v>758562</v>
      </c>
      <c r="F128" s="182">
        <f t="shared" si="20"/>
        <v>49</v>
      </c>
    </row>
    <row r="129" spans="1:9" ht="12" customHeight="1" thickBot="1">
      <c r="A129" s="151" t="s">
        <v>9</v>
      </c>
      <c r="B129" s="159" t="s">
        <v>346</v>
      </c>
      <c r="C129" s="182">
        <f>SUM(C130:C132)</f>
        <v>3000</v>
      </c>
      <c r="D129" s="182">
        <f t="shared" ref="D129:E129" si="21">SUM(D130:D132)</f>
        <v>3000</v>
      </c>
      <c r="E129" s="182">
        <f t="shared" si="21"/>
        <v>3000</v>
      </c>
      <c r="F129" s="369" t="s">
        <v>530</v>
      </c>
    </row>
    <row r="130" spans="1:9" ht="12" customHeight="1">
      <c r="A130" s="146" t="s">
        <v>57</v>
      </c>
      <c r="B130" s="140" t="s">
        <v>347</v>
      </c>
      <c r="C130" s="183">
        <v>3000</v>
      </c>
      <c r="D130" s="183">
        <v>0</v>
      </c>
      <c r="E130" s="166">
        <v>0</v>
      </c>
      <c r="F130" s="369" t="s">
        <v>531</v>
      </c>
    </row>
    <row r="131" spans="1:9" ht="12" customHeight="1">
      <c r="A131" s="146" t="s">
        <v>58</v>
      </c>
      <c r="B131" s="140" t="s">
        <v>348</v>
      </c>
      <c r="C131" s="183">
        <v>0</v>
      </c>
      <c r="D131" s="183">
        <v>0</v>
      </c>
      <c r="E131" s="166">
        <v>0</v>
      </c>
      <c r="F131" s="369" t="s">
        <v>532</v>
      </c>
    </row>
    <row r="132" spans="1:9" ht="12" customHeight="1" thickBot="1">
      <c r="A132" s="144" t="s">
        <v>59</v>
      </c>
      <c r="B132" s="138" t="s">
        <v>349</v>
      </c>
      <c r="C132" s="183">
        <v>0</v>
      </c>
      <c r="D132" s="183">
        <v>3000</v>
      </c>
      <c r="E132" s="166">
        <v>3000</v>
      </c>
      <c r="F132" s="369" t="s">
        <v>533</v>
      </c>
    </row>
    <row r="133" spans="1:9" ht="12" customHeight="1" thickBot="1">
      <c r="A133" s="151" t="s">
        <v>10</v>
      </c>
      <c r="B133" s="159" t="s">
        <v>350</v>
      </c>
      <c r="C133" s="182"/>
      <c r="D133" s="182"/>
      <c r="E133" s="182"/>
      <c r="F133" s="369" t="s">
        <v>534</v>
      </c>
    </row>
    <row r="134" spans="1:9" ht="12" customHeight="1" thickBot="1">
      <c r="A134" s="151" t="s">
        <v>11</v>
      </c>
      <c r="B134" s="159" t="s">
        <v>355</v>
      </c>
      <c r="C134" s="188">
        <f>SUM(C135:C138)</f>
        <v>0</v>
      </c>
      <c r="D134" s="188">
        <f t="shared" ref="D134:E134" si="22">SUM(D135:D138)</f>
        <v>0</v>
      </c>
      <c r="E134" s="188">
        <f t="shared" si="22"/>
        <v>0</v>
      </c>
      <c r="F134" s="369" t="s">
        <v>539</v>
      </c>
    </row>
    <row r="135" spans="1:9" ht="12" customHeight="1">
      <c r="A135" s="146" t="s">
        <v>62</v>
      </c>
      <c r="B135" s="140" t="s">
        <v>356</v>
      </c>
      <c r="C135" s="183">
        <v>0</v>
      </c>
      <c r="D135" s="183">
        <v>0</v>
      </c>
      <c r="E135" s="166">
        <v>0</v>
      </c>
      <c r="F135" s="369" t="s">
        <v>540</v>
      </c>
    </row>
    <row r="136" spans="1:9" ht="12" customHeight="1">
      <c r="A136" s="146" t="s">
        <v>63</v>
      </c>
      <c r="B136" s="140" t="s">
        <v>357</v>
      </c>
      <c r="C136" s="183">
        <v>0</v>
      </c>
      <c r="D136" s="183">
        <v>0</v>
      </c>
      <c r="E136" s="166">
        <v>0</v>
      </c>
      <c r="F136" s="369" t="s">
        <v>541</v>
      </c>
    </row>
    <row r="137" spans="1:9" ht="12" customHeight="1">
      <c r="A137" s="146" t="s">
        <v>256</v>
      </c>
      <c r="B137" s="140" t="s">
        <v>358</v>
      </c>
      <c r="C137" s="183">
        <v>0</v>
      </c>
      <c r="D137" s="183">
        <v>0</v>
      </c>
      <c r="E137" s="166">
        <v>0</v>
      </c>
      <c r="F137" s="369" t="s">
        <v>542</v>
      </c>
    </row>
    <row r="138" spans="1:9" ht="12" customHeight="1" thickBot="1">
      <c r="A138" s="144" t="s">
        <v>258</v>
      </c>
      <c r="B138" s="138" t="s">
        <v>359</v>
      </c>
      <c r="C138" s="183">
        <v>0</v>
      </c>
      <c r="D138" s="183">
        <v>0</v>
      </c>
      <c r="E138" s="166">
        <v>0</v>
      </c>
      <c r="F138" s="369" t="s">
        <v>543</v>
      </c>
    </row>
    <row r="139" spans="1:9" ht="15" customHeight="1" thickBot="1">
      <c r="A139" s="151" t="s">
        <v>12</v>
      </c>
      <c r="B139" s="159" t="s">
        <v>360</v>
      </c>
      <c r="C139" s="85"/>
      <c r="D139" s="85"/>
      <c r="E139" s="85"/>
      <c r="F139" s="369" t="s">
        <v>544</v>
      </c>
      <c r="G139" s="199"/>
      <c r="H139" s="199"/>
      <c r="I139" s="199"/>
    </row>
    <row r="140" spans="1:9" ht="11.25" customHeight="1" thickBot="1">
      <c r="A140" s="151" t="s">
        <v>13</v>
      </c>
      <c r="B140" s="159" t="s">
        <v>365</v>
      </c>
      <c r="C140" s="136">
        <f>C129+C133+C134+C139</f>
        <v>3000</v>
      </c>
      <c r="D140" s="136">
        <f>D129+D133+D134+D139</f>
        <v>3000</v>
      </c>
      <c r="E140" s="136">
        <f>E129+E133+E134+E139</f>
        <v>3000</v>
      </c>
      <c r="F140" s="369" t="s">
        <v>549</v>
      </c>
    </row>
    <row r="141" spans="1:9" ht="11.25" customHeight="1" thickBot="1">
      <c r="A141" s="175" t="s">
        <v>14</v>
      </c>
      <c r="B141" s="178" t="s">
        <v>366</v>
      </c>
      <c r="C141" s="136">
        <f>C128+C140</f>
        <v>252577</v>
      </c>
      <c r="D141" s="136">
        <f t="shared" ref="D141:E141" si="23">D128+D140</f>
        <v>1093895</v>
      </c>
      <c r="E141" s="136">
        <f t="shared" si="23"/>
        <v>761562</v>
      </c>
      <c r="F141" s="369"/>
    </row>
    <row r="142" spans="1:9" ht="11.25" customHeight="1" thickBot="1">
      <c r="A142" s="323" t="s">
        <v>15</v>
      </c>
      <c r="B142" s="395" t="s">
        <v>581</v>
      </c>
      <c r="C142" s="136"/>
      <c r="D142" s="136"/>
      <c r="E142" s="311">
        <v>285360</v>
      </c>
      <c r="F142" s="369"/>
    </row>
    <row r="143" spans="1:9" ht="11.25" customHeight="1" thickBot="1">
      <c r="A143" s="323" t="s">
        <v>16</v>
      </c>
      <c r="B143" s="395" t="s">
        <v>582</v>
      </c>
      <c r="C143" s="136">
        <f>SUM(C141:C142)</f>
        <v>252577</v>
      </c>
      <c r="D143" s="136">
        <f t="shared" ref="D143:E143" si="24">SUM(D141:D142)</f>
        <v>1093895</v>
      </c>
      <c r="E143" s="311">
        <f t="shared" si="24"/>
        <v>1046922</v>
      </c>
      <c r="F143" s="369"/>
    </row>
    <row r="144" spans="1:9" ht="12" customHeight="1">
      <c r="A144" s="396"/>
      <c r="B144" s="397"/>
      <c r="C144" s="398"/>
      <c r="D144" s="398"/>
      <c r="E144" s="399"/>
      <c r="F144" s="369" t="s">
        <v>550</v>
      </c>
    </row>
    <row r="145" spans="1:6" ht="12" customHeight="1">
      <c r="A145" s="400"/>
      <c r="B145" s="130"/>
      <c r="C145" s="385"/>
      <c r="D145" s="385"/>
      <c r="E145" s="385"/>
      <c r="F145" s="369"/>
    </row>
    <row r="146" spans="1:6" ht="12" customHeight="1">
      <c r="A146" s="400"/>
      <c r="B146" s="130"/>
      <c r="C146" s="385"/>
      <c r="D146" s="385"/>
      <c r="E146" s="385"/>
      <c r="F146" s="369"/>
    </row>
    <row r="148" spans="1:6" ht="18.75" customHeight="1">
      <c r="A148" s="410" t="s">
        <v>367</v>
      </c>
      <c r="B148" s="410"/>
      <c r="C148" s="410"/>
      <c r="D148" s="410"/>
      <c r="E148" s="410"/>
    </row>
    <row r="149" spans="1:6" ht="13.5" customHeight="1" thickBot="1">
      <c r="A149" s="161" t="s">
        <v>105</v>
      </c>
      <c r="B149" s="161"/>
      <c r="C149" s="190"/>
      <c r="E149" s="177" t="s">
        <v>148</v>
      </c>
    </row>
    <row r="150" spans="1:6" ht="21.75" thickBot="1">
      <c r="A150" s="151">
        <v>1</v>
      </c>
      <c r="B150" s="154" t="s">
        <v>368</v>
      </c>
      <c r="C150" s="176">
        <f>+C64-C128</f>
        <v>-35494</v>
      </c>
      <c r="D150" s="176">
        <f>+D64-D128</f>
        <v>-31931</v>
      </c>
      <c r="E150" s="176">
        <f>+E64-E128</f>
        <v>290598</v>
      </c>
    </row>
    <row r="151" spans="1:6" ht="21.75" thickBot="1">
      <c r="A151" s="151" t="s">
        <v>6</v>
      </c>
      <c r="B151" s="154" t="s">
        <v>369</v>
      </c>
      <c r="C151" s="176">
        <f>+C87-C140</f>
        <v>35494</v>
      </c>
      <c r="D151" s="176">
        <f>+D87-D140</f>
        <v>31931</v>
      </c>
      <c r="E151" s="176">
        <f>+E87-E140</f>
        <v>35009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4:E4"/>
    <mergeCell ref="C6:E6"/>
    <mergeCell ref="B6:B7"/>
    <mergeCell ref="A148:E148"/>
    <mergeCell ref="C92:E92"/>
    <mergeCell ref="B92:B93"/>
    <mergeCell ref="A92:A93"/>
    <mergeCell ref="A6:A7"/>
    <mergeCell ref="A90:E90"/>
  </mergeCells>
  <phoneticPr fontId="0" type="noConversion"/>
  <printOptions horizontalCentered="1"/>
  <pageMargins left="0" right="0" top="1.4566929133858268" bottom="0" header="0.51181102362204722" footer="0.51181102362204722"/>
  <pageSetup paperSize="9" orientation="portrait" r:id="rId1"/>
  <headerFooter alignWithMargins="0">
    <oddHeader xml:space="preserve">&amp;C&amp;"Times New Roman CE,Félkövér"&amp;12a 9/2015. (IV.30.)
önkormányzati rendelethez Tárkány Község Önkormányzat 2014. ÉVI ZÁRSZÁMADÁSÁNAK ÖSSZEVONT PÉNZÜGYI MÉRLEGE&amp;R&amp;"Times New Roman CE,Félkövér dőlt"&amp;11 1.1. melléklet </oddHeader>
  </headerFooter>
  <rowBreaks count="1" manualBreakCount="1">
    <brk id="89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2:K33"/>
  <sheetViews>
    <sheetView view="pageBreakPreview" topLeftCell="B1" zoomScaleSheetLayoutView="100" workbookViewId="0">
      <selection activeCell="B3" sqref="B3:I3"/>
    </sheetView>
  </sheetViews>
  <sheetFormatPr defaultRowHeight="12.75"/>
  <cols>
    <col min="1" max="1" width="6.83203125" style="6" customWidth="1"/>
    <col min="2" max="2" width="55.1640625" style="16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9.33203125" style="373" hidden="1" customWidth="1"/>
    <col min="12" max="16384" width="9.33203125" style="6"/>
  </cols>
  <sheetData>
    <row r="2" spans="1:11" ht="32.25" customHeight="1">
      <c r="B2" s="221"/>
      <c r="C2" s="222"/>
      <c r="D2" s="222"/>
      <c r="E2" s="222"/>
      <c r="F2" s="222"/>
      <c r="G2" s="417" t="s">
        <v>579</v>
      </c>
      <c r="H2" s="417"/>
      <c r="I2" s="417"/>
      <c r="J2" s="413" t="str">
        <f>+CONCATENATE("2.1. melléklet a ……/",LEFT('1.1.sz.mell.'!C6,4)+1,". (……) önkormányzati rendelethez")</f>
        <v>2.1. melléklet a ……/2015. (……) önkormányzati rendelethez</v>
      </c>
    </row>
    <row r="3" spans="1:11" ht="24.75" customHeight="1">
      <c r="B3" s="416" t="s">
        <v>605</v>
      </c>
      <c r="C3" s="416"/>
      <c r="D3" s="416"/>
      <c r="E3" s="416"/>
      <c r="F3" s="416"/>
      <c r="G3" s="416"/>
      <c r="H3" s="416"/>
      <c r="I3" s="416"/>
      <c r="J3" s="413"/>
    </row>
    <row r="4" spans="1:11" ht="39.75" customHeight="1">
      <c r="B4" s="221" t="s">
        <v>108</v>
      </c>
      <c r="C4" s="222"/>
      <c r="D4" s="222"/>
      <c r="E4" s="222"/>
      <c r="F4" s="222"/>
      <c r="G4" s="222"/>
      <c r="H4" s="222"/>
      <c r="I4" s="222"/>
      <c r="J4" s="413"/>
    </row>
    <row r="5" spans="1:11" ht="14.25" thickBot="1">
      <c r="G5" s="28"/>
      <c r="H5" s="28"/>
      <c r="I5" s="28" t="s">
        <v>49</v>
      </c>
      <c r="J5" s="413"/>
    </row>
    <row r="6" spans="1:11" ht="18" customHeight="1" thickBot="1">
      <c r="A6" s="414" t="s">
        <v>52</v>
      </c>
      <c r="B6" s="245" t="s">
        <v>41</v>
      </c>
      <c r="C6" s="246"/>
      <c r="D6" s="246"/>
      <c r="E6" s="246"/>
      <c r="F6" s="245" t="s">
        <v>42</v>
      </c>
      <c r="G6" s="247"/>
      <c r="H6" s="247"/>
      <c r="I6" s="247"/>
      <c r="J6" s="413"/>
    </row>
    <row r="7" spans="1:11" s="223" customFormat="1" ht="35.25" customHeight="1" thickBot="1">
      <c r="A7" s="415"/>
      <c r="B7" s="17" t="s">
        <v>50</v>
      </c>
      <c r="C7" s="18" t="str">
        <f>+CONCATENATE(LEFT('1.1.sz.mell.'!C6,4),". évi eredeti előirányzat")</f>
        <v>2014. évi eredeti előirányzat</v>
      </c>
      <c r="D7" s="209" t="str">
        <f>+CONCATENATE(LEFT('1.1.sz.mell.'!C6,4),". évi módosított előirányzat")</f>
        <v>2014. évi módosított előirányzat</v>
      </c>
      <c r="E7" s="18" t="str">
        <f>+CONCATENATE(LEFT('1.1.sz.mell.'!C6,4),". évi teljesítés")</f>
        <v>2014. évi teljesítés</v>
      </c>
      <c r="F7" s="17" t="s">
        <v>50</v>
      </c>
      <c r="G7" s="18" t="str">
        <f>+C7</f>
        <v>2014. évi eredeti előirányzat</v>
      </c>
      <c r="H7" s="209" t="str">
        <f>+D7</f>
        <v>2014. évi módosított előirányzat</v>
      </c>
      <c r="I7" s="239" t="str">
        <f>+E7</f>
        <v>2014. évi teljesítés</v>
      </c>
      <c r="J7" s="413"/>
      <c r="K7" s="374"/>
    </row>
    <row r="8" spans="1:11" s="224" customFormat="1" ht="12" customHeight="1" thickBot="1">
      <c r="A8" s="248" t="s">
        <v>313</v>
      </c>
      <c r="B8" s="249" t="s">
        <v>314</v>
      </c>
      <c r="C8" s="250" t="s">
        <v>315</v>
      </c>
      <c r="D8" s="250" t="s">
        <v>316</v>
      </c>
      <c r="E8" s="250" t="s">
        <v>317</v>
      </c>
      <c r="F8" s="249" t="s">
        <v>394</v>
      </c>
      <c r="G8" s="250" t="s">
        <v>395</v>
      </c>
      <c r="H8" s="250" t="s">
        <v>396</v>
      </c>
      <c r="I8" s="251" t="s">
        <v>397</v>
      </c>
      <c r="J8" s="413"/>
      <c r="K8" s="375"/>
    </row>
    <row r="9" spans="1:11" ht="15" customHeight="1">
      <c r="A9" s="225" t="s">
        <v>5</v>
      </c>
      <c r="B9" s="226" t="s">
        <v>370</v>
      </c>
      <c r="C9" s="212">
        <v>97193</v>
      </c>
      <c r="D9" s="212">
        <v>111116</v>
      </c>
      <c r="E9" s="212">
        <v>111116</v>
      </c>
      <c r="F9" s="226" t="s">
        <v>51</v>
      </c>
      <c r="G9" s="212">
        <v>110006</v>
      </c>
      <c r="H9" s="212">
        <v>137583</v>
      </c>
      <c r="I9" s="218">
        <v>127445</v>
      </c>
      <c r="J9" s="413"/>
      <c r="K9" s="373" t="s">
        <v>496</v>
      </c>
    </row>
    <row r="10" spans="1:11" ht="15" customHeight="1">
      <c r="A10" s="227" t="s">
        <v>6</v>
      </c>
      <c r="B10" s="228" t="s">
        <v>371</v>
      </c>
      <c r="C10" s="213">
        <v>29190</v>
      </c>
      <c r="D10" s="213">
        <v>77611</v>
      </c>
      <c r="E10" s="213">
        <v>56373</v>
      </c>
      <c r="F10" s="228" t="s">
        <v>124</v>
      </c>
      <c r="G10" s="213">
        <v>27471</v>
      </c>
      <c r="H10" s="213">
        <v>31498</v>
      </c>
      <c r="I10" s="219">
        <v>29777</v>
      </c>
      <c r="J10" s="413"/>
      <c r="K10" s="373" t="s">
        <v>497</v>
      </c>
    </row>
    <row r="11" spans="1:11" ht="15" customHeight="1">
      <c r="A11" s="227" t="s">
        <v>7</v>
      </c>
      <c r="B11" s="228" t="s">
        <v>372</v>
      </c>
      <c r="C11" s="213">
        <v>0</v>
      </c>
      <c r="D11" s="213">
        <v>0</v>
      </c>
      <c r="E11" s="213">
        <v>0</v>
      </c>
      <c r="F11" s="228" t="s">
        <v>152</v>
      </c>
      <c r="G11" s="213">
        <v>57210</v>
      </c>
      <c r="H11" s="213">
        <v>211171</v>
      </c>
      <c r="I11" s="219">
        <v>208375</v>
      </c>
      <c r="J11" s="413"/>
      <c r="K11" s="373" t="s">
        <v>498</v>
      </c>
    </row>
    <row r="12" spans="1:11" ht="15" customHeight="1">
      <c r="A12" s="227" t="s">
        <v>8</v>
      </c>
      <c r="B12" s="228" t="s">
        <v>115</v>
      </c>
      <c r="C12" s="213">
        <v>59230</v>
      </c>
      <c r="D12" s="213">
        <v>64813</v>
      </c>
      <c r="E12" s="213">
        <v>69733</v>
      </c>
      <c r="F12" s="228" t="s">
        <v>125</v>
      </c>
      <c r="G12" s="213">
        <v>8084</v>
      </c>
      <c r="H12" s="213">
        <v>19961</v>
      </c>
      <c r="I12" s="219">
        <v>17932</v>
      </c>
      <c r="J12" s="413"/>
      <c r="K12" s="373" t="s">
        <v>499</v>
      </c>
    </row>
    <row r="13" spans="1:11" ht="15" customHeight="1">
      <c r="A13" s="227" t="s">
        <v>9</v>
      </c>
      <c r="B13" s="229" t="s">
        <v>373</v>
      </c>
      <c r="C13" s="213">
        <v>200</v>
      </c>
      <c r="D13" s="213">
        <v>1851</v>
      </c>
      <c r="E13" s="213">
        <v>1485</v>
      </c>
      <c r="F13" s="228" t="s">
        <v>126</v>
      </c>
      <c r="G13" s="213">
        <v>15639</v>
      </c>
      <c r="H13" s="213">
        <v>20857</v>
      </c>
      <c r="I13" s="219">
        <v>20857</v>
      </c>
      <c r="J13" s="413"/>
      <c r="K13" s="373" t="s">
        <v>500</v>
      </c>
    </row>
    <row r="14" spans="1:11" ht="15" customHeight="1">
      <c r="A14" s="227" t="s">
        <v>10</v>
      </c>
      <c r="B14" s="228" t="s">
        <v>475</v>
      </c>
      <c r="C14" s="214">
        <v>0</v>
      </c>
      <c r="D14" s="214">
        <v>0</v>
      </c>
      <c r="E14" s="214">
        <v>0</v>
      </c>
      <c r="F14" s="228" t="s">
        <v>35</v>
      </c>
      <c r="G14" s="213">
        <v>7767</v>
      </c>
      <c r="H14" s="213">
        <v>25451</v>
      </c>
      <c r="I14" s="219"/>
      <c r="J14" s="413"/>
      <c r="K14" s="373" t="s">
        <v>501</v>
      </c>
    </row>
    <row r="15" spans="1:11" ht="15" customHeight="1">
      <c r="A15" s="227" t="s">
        <v>11</v>
      </c>
      <c r="B15" s="228" t="s">
        <v>243</v>
      </c>
      <c r="C15" s="213">
        <v>17303</v>
      </c>
      <c r="D15" s="213">
        <v>162366</v>
      </c>
      <c r="E15" s="213">
        <v>169804</v>
      </c>
      <c r="F15" s="4"/>
      <c r="G15" s="213"/>
      <c r="H15" s="213"/>
      <c r="I15" s="219"/>
      <c r="J15" s="413"/>
      <c r="K15" s="373" t="s">
        <v>502</v>
      </c>
    </row>
    <row r="16" spans="1:11" ht="15" customHeight="1">
      <c r="A16" s="227" t="s">
        <v>12</v>
      </c>
      <c r="B16" s="4"/>
      <c r="C16" s="213"/>
      <c r="D16" s="213"/>
      <c r="E16" s="213"/>
      <c r="F16" s="4"/>
      <c r="G16" s="213"/>
      <c r="H16" s="213"/>
      <c r="I16" s="219"/>
      <c r="J16" s="413"/>
    </row>
    <row r="17" spans="1:11" ht="15" customHeight="1">
      <c r="A17" s="227" t="s">
        <v>13</v>
      </c>
      <c r="B17" s="238"/>
      <c r="C17" s="214"/>
      <c r="D17" s="214"/>
      <c r="E17" s="214"/>
      <c r="F17" s="4"/>
      <c r="G17" s="213"/>
      <c r="H17" s="213"/>
      <c r="I17" s="219"/>
      <c r="J17" s="413"/>
    </row>
    <row r="18" spans="1:11" ht="15" customHeight="1">
      <c r="A18" s="227" t="s">
        <v>14</v>
      </c>
      <c r="B18" s="4"/>
      <c r="C18" s="213"/>
      <c r="D18" s="213"/>
      <c r="E18" s="213"/>
      <c r="F18" s="4"/>
      <c r="G18" s="213"/>
      <c r="H18" s="213"/>
      <c r="I18" s="219"/>
      <c r="J18" s="413"/>
    </row>
    <row r="19" spans="1:11" ht="15" customHeight="1">
      <c r="A19" s="227" t="s">
        <v>15</v>
      </c>
      <c r="B19" s="4"/>
      <c r="C19" s="213"/>
      <c r="D19" s="213"/>
      <c r="E19" s="213"/>
      <c r="F19" s="4"/>
      <c r="G19" s="213"/>
      <c r="H19" s="213"/>
      <c r="I19" s="219"/>
      <c r="J19" s="413"/>
    </row>
    <row r="20" spans="1:11" ht="15" customHeight="1" thickBot="1">
      <c r="A20" s="227" t="s">
        <v>16</v>
      </c>
      <c r="B20" s="7"/>
      <c r="C20" s="215"/>
      <c r="D20" s="215"/>
      <c r="E20" s="215"/>
      <c r="F20" s="4"/>
      <c r="G20" s="215"/>
      <c r="H20" s="215"/>
      <c r="I20" s="220"/>
      <c r="J20" s="413"/>
    </row>
    <row r="21" spans="1:11" ht="17.25" customHeight="1" thickBot="1">
      <c r="A21" s="230" t="s">
        <v>17</v>
      </c>
      <c r="B21" s="211" t="s">
        <v>374</v>
      </c>
      <c r="C21" s="216">
        <f>+C9+C10+C12+C13+C15+C16+C17+C18+C19+C20</f>
        <v>203116</v>
      </c>
      <c r="D21" s="216">
        <f>+D9+D10+D12+D13+D15+D16+D17+D18+D19+D20</f>
        <v>417757</v>
      </c>
      <c r="E21" s="216">
        <f>+E9+E10+E12+E13+E15+E16+E17+E18+E19+E20</f>
        <v>408511</v>
      </c>
      <c r="F21" s="211" t="s">
        <v>381</v>
      </c>
      <c r="G21" s="216">
        <f>SUM(G9:G20)</f>
        <v>226177</v>
      </c>
      <c r="H21" s="216">
        <f>SUM(H9:H20)</f>
        <v>446521</v>
      </c>
      <c r="I21" s="216">
        <f>SUM(I9:I20)</f>
        <v>404386</v>
      </c>
      <c r="J21" s="413"/>
      <c r="K21" s="373" t="s">
        <v>503</v>
      </c>
    </row>
    <row r="22" spans="1:11" ht="15" customHeight="1">
      <c r="A22" s="231" t="s">
        <v>18</v>
      </c>
      <c r="B22" s="232" t="s">
        <v>375</v>
      </c>
      <c r="C22" s="29">
        <f>+C23+C24+C25+C26</f>
        <v>26061</v>
      </c>
      <c r="D22" s="29">
        <f>+D23+D24+D25+D26</f>
        <v>31764</v>
      </c>
      <c r="E22" s="29">
        <f>+E23+E24+E25+E26</f>
        <v>34842</v>
      </c>
      <c r="F22" s="233" t="s">
        <v>132</v>
      </c>
      <c r="G22" s="217"/>
      <c r="H22" s="217"/>
      <c r="I22" s="217"/>
      <c r="J22" s="413"/>
      <c r="K22" s="373" t="s">
        <v>504</v>
      </c>
    </row>
    <row r="23" spans="1:11" ht="15" customHeight="1">
      <c r="A23" s="234" t="s">
        <v>19</v>
      </c>
      <c r="B23" s="233" t="s">
        <v>145</v>
      </c>
      <c r="C23" s="210">
        <v>26061</v>
      </c>
      <c r="D23" s="210">
        <v>31764</v>
      </c>
      <c r="E23" s="210">
        <v>31764</v>
      </c>
      <c r="F23" s="233" t="s">
        <v>382</v>
      </c>
      <c r="G23" s="210"/>
      <c r="H23" s="210"/>
      <c r="I23" s="210"/>
      <c r="J23" s="413"/>
      <c r="K23" s="373" t="s">
        <v>505</v>
      </c>
    </row>
    <row r="24" spans="1:11" ht="15" customHeight="1">
      <c r="A24" s="234" t="s">
        <v>20</v>
      </c>
      <c r="B24" s="233" t="s">
        <v>146</v>
      </c>
      <c r="C24" s="210"/>
      <c r="D24" s="210"/>
      <c r="E24" s="210"/>
      <c r="F24" s="233" t="s">
        <v>106</v>
      </c>
      <c r="G24" s="210"/>
      <c r="H24" s="210"/>
      <c r="I24" s="210"/>
      <c r="J24" s="413"/>
      <c r="K24" s="373" t="s">
        <v>506</v>
      </c>
    </row>
    <row r="25" spans="1:11" ht="15" customHeight="1">
      <c r="A25" s="234" t="s">
        <v>21</v>
      </c>
      <c r="B25" s="233" t="s">
        <v>151</v>
      </c>
      <c r="C25" s="210"/>
      <c r="D25" s="210"/>
      <c r="E25" s="210"/>
      <c r="F25" s="233" t="s">
        <v>107</v>
      </c>
      <c r="G25" s="210"/>
      <c r="H25" s="210"/>
      <c r="I25" s="210"/>
      <c r="J25" s="413"/>
      <c r="K25" s="373" t="s">
        <v>507</v>
      </c>
    </row>
    <row r="26" spans="1:11" ht="15" customHeight="1">
      <c r="A26" s="234" t="s">
        <v>22</v>
      </c>
      <c r="B26" s="233" t="s">
        <v>590</v>
      </c>
      <c r="C26" s="210"/>
      <c r="D26" s="210"/>
      <c r="E26" s="210">
        <v>3078</v>
      </c>
      <c r="F26" s="232" t="s">
        <v>153</v>
      </c>
      <c r="G26" s="210">
        <v>3000</v>
      </c>
      <c r="H26" s="210">
        <v>3000</v>
      </c>
      <c r="I26" s="210">
        <v>3000</v>
      </c>
      <c r="J26" s="413"/>
      <c r="K26" s="373" t="s">
        <v>508</v>
      </c>
    </row>
    <row r="27" spans="1:11" ht="15" customHeight="1">
      <c r="A27" s="234" t="s">
        <v>23</v>
      </c>
      <c r="B27" s="233" t="s">
        <v>376</v>
      </c>
      <c r="C27" s="235">
        <f>+C28+C29</f>
        <v>0</v>
      </c>
      <c r="D27" s="235">
        <f>+D28+D29</f>
        <v>0</v>
      </c>
      <c r="E27" s="235">
        <f>+E28+E29</f>
        <v>0</v>
      </c>
      <c r="F27" s="233" t="s">
        <v>133</v>
      </c>
      <c r="G27" s="210"/>
      <c r="H27" s="210"/>
      <c r="I27" s="210"/>
      <c r="J27" s="413"/>
      <c r="K27" s="373" t="s">
        <v>509</v>
      </c>
    </row>
    <row r="28" spans="1:11" ht="15" customHeight="1">
      <c r="A28" s="231" t="s">
        <v>24</v>
      </c>
      <c r="B28" s="232" t="s">
        <v>377</v>
      </c>
      <c r="C28" s="217"/>
      <c r="D28" s="217"/>
      <c r="E28" s="217"/>
      <c r="F28" s="226" t="s">
        <v>134</v>
      </c>
      <c r="G28" s="217"/>
      <c r="H28" s="217"/>
      <c r="I28" s="217"/>
      <c r="J28" s="413"/>
      <c r="K28" s="373" t="s">
        <v>510</v>
      </c>
    </row>
    <row r="29" spans="1:11" ht="15" customHeight="1" thickBot="1">
      <c r="A29" s="234" t="s">
        <v>25</v>
      </c>
      <c r="B29" s="233" t="s">
        <v>378</v>
      </c>
      <c r="C29" s="210"/>
      <c r="D29" s="210"/>
      <c r="E29" s="210"/>
      <c r="F29" s="4"/>
      <c r="G29" s="210"/>
      <c r="H29" s="210"/>
      <c r="I29" s="210"/>
      <c r="J29" s="413"/>
      <c r="K29" s="373" t="s">
        <v>511</v>
      </c>
    </row>
    <row r="30" spans="1:11" ht="17.25" customHeight="1" thickBot="1">
      <c r="A30" s="230" t="s">
        <v>26</v>
      </c>
      <c r="B30" s="211" t="s">
        <v>379</v>
      </c>
      <c r="C30" s="216">
        <f>+C22+C27</f>
        <v>26061</v>
      </c>
      <c r="D30" s="216">
        <f>+D22+D27</f>
        <v>31764</v>
      </c>
      <c r="E30" s="216">
        <f>+E22+E27</f>
        <v>34842</v>
      </c>
      <c r="F30" s="211" t="s">
        <v>383</v>
      </c>
      <c r="G30" s="216">
        <f>SUM(G22:G29)</f>
        <v>3000</v>
      </c>
      <c r="H30" s="216">
        <f>SUM(H22:H29)</f>
        <v>3000</v>
      </c>
      <c r="I30" s="216">
        <f>SUM(I22:I29)</f>
        <v>3000</v>
      </c>
      <c r="J30" s="413"/>
      <c r="K30" s="373" t="s">
        <v>512</v>
      </c>
    </row>
    <row r="31" spans="1:11" ht="17.25" customHeight="1" thickBot="1">
      <c r="A31" s="230" t="s">
        <v>27</v>
      </c>
      <c r="B31" s="236" t="s">
        <v>380</v>
      </c>
      <c r="C31" s="86">
        <f>+C21+C30</f>
        <v>229177</v>
      </c>
      <c r="D31" s="86">
        <f>+D21+D30</f>
        <v>449521</v>
      </c>
      <c r="E31" s="237">
        <f>+E21+E30</f>
        <v>443353</v>
      </c>
      <c r="F31" s="236" t="s">
        <v>384</v>
      </c>
      <c r="G31" s="86">
        <f>+G21+G30</f>
        <v>229177</v>
      </c>
      <c r="H31" s="86">
        <f>+H21+H30</f>
        <v>449521</v>
      </c>
      <c r="I31" s="86">
        <f>+I21+I30</f>
        <v>407386</v>
      </c>
      <c r="J31" s="413"/>
      <c r="K31" s="373" t="s">
        <v>513</v>
      </c>
    </row>
    <row r="32" spans="1:11" ht="17.25" customHeight="1" thickBot="1">
      <c r="A32" s="230" t="s">
        <v>28</v>
      </c>
      <c r="B32" s="236" t="s">
        <v>110</v>
      </c>
      <c r="C32" s="86">
        <f>IF(C21-G21&lt;0,G21-C21,"-")</f>
        <v>23061</v>
      </c>
      <c r="D32" s="86">
        <f>IF(D21-H21&lt;0,H21-D21,"-")</f>
        <v>28764</v>
      </c>
      <c r="E32" s="237" t="str">
        <f>IF(E21-I21&lt;0,I21-E21,"-")</f>
        <v>-</v>
      </c>
      <c r="F32" s="236" t="s">
        <v>111</v>
      </c>
      <c r="G32" s="86" t="str">
        <f>IF(C21-G21&gt;0,C21-G21,"-")</f>
        <v>-</v>
      </c>
      <c r="H32" s="86" t="str">
        <f>IF(D21-H21&gt;0,D21-H21,"-")</f>
        <v>-</v>
      </c>
      <c r="I32" s="86">
        <f>IF(E21-I21&gt;0,E21-I21,"-")</f>
        <v>4125</v>
      </c>
      <c r="J32" s="413"/>
      <c r="K32" s="373" t="s">
        <v>514</v>
      </c>
    </row>
    <row r="33" spans="1:11" ht="17.25" customHeight="1" thickBot="1">
      <c r="A33" s="230" t="s">
        <v>29</v>
      </c>
      <c r="B33" s="236" t="s">
        <v>154</v>
      </c>
      <c r="C33" s="86" t="str">
        <f>IF(C31-G31&lt;0,G31-C31,"-")</f>
        <v>-</v>
      </c>
      <c r="D33" s="86" t="str">
        <f>IF(D31-H31&lt;0,H31-D31,"-")</f>
        <v>-</v>
      </c>
      <c r="E33" s="237" t="str">
        <f>IF(E31-I31&lt;0,I31-E31,"-")</f>
        <v>-</v>
      </c>
      <c r="F33" s="236" t="s">
        <v>155</v>
      </c>
      <c r="G33" s="86" t="str">
        <f>IF(C31-G31&gt;0,C31-G31,"-")</f>
        <v>-</v>
      </c>
      <c r="H33" s="86" t="str">
        <f>IF(D31-H31&gt;0,D31-H31,"-")</f>
        <v>-</v>
      </c>
      <c r="I33" s="86">
        <f>IF(E31-I31&gt;0,E31-I31,"-")</f>
        <v>35967</v>
      </c>
      <c r="J33" s="413"/>
      <c r="K33" s="373" t="s">
        <v>515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5"/>
  <sheetViews>
    <sheetView view="pageBreakPreview" zoomScale="115" zoomScaleSheetLayoutView="115" workbookViewId="0">
      <selection activeCell="A2" sqref="A2:I2"/>
    </sheetView>
  </sheetViews>
  <sheetFormatPr defaultRowHeight="12.75"/>
  <cols>
    <col min="1" max="1" width="6.83203125" style="6" customWidth="1"/>
    <col min="2" max="2" width="55.1640625" style="16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0" style="373" hidden="1" customWidth="1"/>
    <col min="12" max="16384" width="9.33203125" style="6"/>
  </cols>
  <sheetData>
    <row r="1" spans="1:11">
      <c r="H1" s="421" t="s">
        <v>580</v>
      </c>
      <c r="I1" s="421"/>
      <c r="J1" s="384"/>
    </row>
    <row r="2" spans="1:11" ht="27.75" customHeight="1">
      <c r="A2" s="416" t="s">
        <v>605</v>
      </c>
      <c r="B2" s="416"/>
      <c r="C2" s="416"/>
      <c r="D2" s="416"/>
      <c r="E2" s="416"/>
      <c r="F2" s="416"/>
      <c r="G2" s="416"/>
      <c r="H2" s="416"/>
      <c r="I2" s="416"/>
    </row>
    <row r="3" spans="1:11" ht="39.75" customHeight="1">
      <c r="B3" s="221" t="s">
        <v>109</v>
      </c>
      <c r="C3" s="222"/>
      <c r="D3" s="222"/>
      <c r="E3" s="222"/>
      <c r="F3" s="222"/>
      <c r="G3" s="222"/>
      <c r="H3" s="222"/>
      <c r="I3" s="222"/>
      <c r="J3" s="418" t="str">
        <f>+CONCATENATE("2.2. melléklet a ……/",LEFT('1.1.sz.mell.'!C6,4)+1,". (……) önkormányzati rendelethez")</f>
        <v>2.2. melléklet a ……/2015. (……) önkormányzati rendelethez</v>
      </c>
    </row>
    <row r="4" spans="1:11" ht="14.25" thickBot="1">
      <c r="G4" s="28"/>
      <c r="H4" s="28"/>
      <c r="I4" s="28" t="s">
        <v>49</v>
      </c>
      <c r="J4" s="418"/>
    </row>
    <row r="5" spans="1:11" ht="24" customHeight="1" thickBot="1">
      <c r="A5" s="419" t="s">
        <v>52</v>
      </c>
      <c r="B5" s="245" t="s">
        <v>41</v>
      </c>
      <c r="C5" s="246"/>
      <c r="D5" s="246"/>
      <c r="E5" s="246"/>
      <c r="F5" s="245" t="s">
        <v>42</v>
      </c>
      <c r="G5" s="247"/>
      <c r="H5" s="247"/>
      <c r="I5" s="247"/>
      <c r="J5" s="418"/>
    </row>
    <row r="6" spans="1:11" s="223" customFormat="1" ht="35.25" customHeight="1" thickBot="1">
      <c r="A6" s="420"/>
      <c r="B6" s="17" t="s">
        <v>50</v>
      </c>
      <c r="C6" s="18" t="str">
        <f>+'2.1.sz.mell  '!C7</f>
        <v>2014. évi eredeti előirányzat</v>
      </c>
      <c r="D6" s="209" t="str">
        <f>+'2.1.sz.mell  '!D7</f>
        <v>2014. évi módosított előirányzat</v>
      </c>
      <c r="E6" s="18" t="str">
        <f>+'2.1.sz.mell  '!E7</f>
        <v>2014. évi teljesítés</v>
      </c>
      <c r="F6" s="17" t="s">
        <v>50</v>
      </c>
      <c r="G6" s="18" t="str">
        <f>+'2.1.sz.mell  '!C7</f>
        <v>2014. évi eredeti előirányzat</v>
      </c>
      <c r="H6" s="209" t="str">
        <f>+'2.1.sz.mell  '!D7</f>
        <v>2014. évi módosított előirányzat</v>
      </c>
      <c r="I6" s="239" t="str">
        <f>+'2.1.sz.mell  '!E7</f>
        <v>2014. évi teljesítés</v>
      </c>
      <c r="J6" s="418"/>
      <c r="K6" s="374"/>
    </row>
    <row r="7" spans="1:11" s="223" customFormat="1" ht="13.5" thickBot="1">
      <c r="A7" s="248" t="s">
        <v>313</v>
      </c>
      <c r="B7" s="249" t="s">
        <v>314</v>
      </c>
      <c r="C7" s="250" t="s">
        <v>315</v>
      </c>
      <c r="D7" s="250" t="s">
        <v>316</v>
      </c>
      <c r="E7" s="250" t="s">
        <v>317</v>
      </c>
      <c r="F7" s="249" t="s">
        <v>394</v>
      </c>
      <c r="G7" s="250" t="s">
        <v>395</v>
      </c>
      <c r="H7" s="250" t="s">
        <v>396</v>
      </c>
      <c r="I7" s="251" t="s">
        <v>397</v>
      </c>
      <c r="J7" s="418"/>
      <c r="K7" s="375"/>
    </row>
    <row r="8" spans="1:11" ht="12.95" customHeight="1">
      <c r="A8" s="225" t="s">
        <v>5</v>
      </c>
      <c r="B8" s="226" t="s">
        <v>385</v>
      </c>
      <c r="C8" s="212"/>
      <c r="D8" s="212">
        <v>8635</v>
      </c>
      <c r="E8" s="212">
        <v>8635</v>
      </c>
      <c r="F8" s="226" t="s">
        <v>147</v>
      </c>
      <c r="G8" s="212">
        <v>5400</v>
      </c>
      <c r="H8" s="212">
        <v>545478</v>
      </c>
      <c r="I8" s="218">
        <v>259041</v>
      </c>
      <c r="J8" s="418"/>
      <c r="K8" s="373" t="s">
        <v>496</v>
      </c>
    </row>
    <row r="9" spans="1:11">
      <c r="A9" s="227" t="s">
        <v>6</v>
      </c>
      <c r="B9" s="228" t="s">
        <v>386</v>
      </c>
      <c r="C9" s="213"/>
      <c r="D9" s="213"/>
      <c r="E9" s="213"/>
      <c r="F9" s="228" t="s">
        <v>398</v>
      </c>
      <c r="G9" s="213"/>
      <c r="H9" s="213"/>
      <c r="I9" s="219"/>
      <c r="J9" s="418"/>
      <c r="K9" s="373" t="s">
        <v>497</v>
      </c>
    </row>
    <row r="10" spans="1:11" ht="12.95" customHeight="1">
      <c r="A10" s="227" t="s">
        <v>7</v>
      </c>
      <c r="B10" s="228" t="s">
        <v>387</v>
      </c>
      <c r="C10" s="213">
        <v>4000</v>
      </c>
      <c r="D10" s="213">
        <v>4000</v>
      </c>
      <c r="E10" s="213">
        <v>3600</v>
      </c>
      <c r="F10" s="228" t="s">
        <v>128</v>
      </c>
      <c r="G10" s="213">
        <v>17600</v>
      </c>
      <c r="H10" s="213">
        <v>94965</v>
      </c>
      <c r="I10" s="219">
        <v>91604</v>
      </c>
      <c r="J10" s="418"/>
      <c r="K10" s="373" t="s">
        <v>498</v>
      </c>
    </row>
    <row r="11" spans="1:11" ht="12.95" customHeight="1">
      <c r="A11" s="227" t="s">
        <v>8</v>
      </c>
      <c r="B11" s="228" t="s">
        <v>388</v>
      </c>
      <c r="C11" s="213">
        <v>6967</v>
      </c>
      <c r="D11" s="213">
        <v>628572</v>
      </c>
      <c r="E11" s="213">
        <v>628414</v>
      </c>
      <c r="F11" s="228" t="s">
        <v>399</v>
      </c>
      <c r="G11" s="213"/>
      <c r="H11" s="213"/>
      <c r="I11" s="219"/>
      <c r="J11" s="418"/>
      <c r="K11" s="373" t="s">
        <v>499</v>
      </c>
    </row>
    <row r="12" spans="1:11" ht="12.75" customHeight="1">
      <c r="A12" s="227" t="s">
        <v>9</v>
      </c>
      <c r="B12" s="228" t="s">
        <v>389</v>
      </c>
      <c r="C12" s="213">
        <v>3735</v>
      </c>
      <c r="D12" s="213">
        <v>625340</v>
      </c>
      <c r="E12" s="213">
        <v>625132</v>
      </c>
      <c r="F12" s="228" t="s">
        <v>150</v>
      </c>
      <c r="G12" s="213">
        <v>400</v>
      </c>
      <c r="H12" s="213">
        <v>3931</v>
      </c>
      <c r="I12" s="219">
        <v>3531</v>
      </c>
      <c r="J12" s="418"/>
      <c r="K12" s="373" t="s">
        <v>500</v>
      </c>
    </row>
    <row r="13" spans="1:11" ht="12.95" customHeight="1">
      <c r="A13" s="227" t="s">
        <v>10</v>
      </c>
      <c r="B13" s="228" t="s">
        <v>390</v>
      </c>
      <c r="C13" s="214"/>
      <c r="D13" s="214"/>
      <c r="E13" s="214"/>
      <c r="F13" s="266"/>
      <c r="G13" s="213"/>
      <c r="H13" s="213"/>
      <c r="I13" s="219"/>
      <c r="J13" s="418"/>
      <c r="K13" s="373" t="s">
        <v>501</v>
      </c>
    </row>
    <row r="14" spans="1:11" ht="12.95" customHeight="1">
      <c r="A14" s="227" t="s">
        <v>11</v>
      </c>
      <c r="B14" s="4"/>
      <c r="C14" s="213"/>
      <c r="D14" s="213"/>
      <c r="E14" s="213"/>
      <c r="F14" s="266"/>
      <c r="G14" s="213"/>
      <c r="H14" s="213"/>
      <c r="I14" s="219"/>
      <c r="J14" s="418"/>
    </row>
    <row r="15" spans="1:11" ht="12.95" customHeight="1">
      <c r="A15" s="227" t="s">
        <v>12</v>
      </c>
      <c r="B15" s="4"/>
      <c r="C15" s="213"/>
      <c r="D15" s="213"/>
      <c r="E15" s="213"/>
      <c r="F15" s="267"/>
      <c r="G15" s="213"/>
      <c r="H15" s="213"/>
      <c r="I15" s="219"/>
      <c r="J15" s="418"/>
    </row>
    <row r="16" spans="1:11" ht="12.95" customHeight="1">
      <c r="A16" s="227" t="s">
        <v>13</v>
      </c>
      <c r="B16" s="264"/>
      <c r="C16" s="214"/>
      <c r="D16" s="214"/>
      <c r="E16" s="214"/>
      <c r="F16" s="266"/>
      <c r="G16" s="213"/>
      <c r="H16" s="213"/>
      <c r="I16" s="219"/>
      <c r="J16" s="418"/>
    </row>
    <row r="17" spans="1:11">
      <c r="A17" s="227" t="s">
        <v>14</v>
      </c>
      <c r="B17" s="4"/>
      <c r="C17" s="214"/>
      <c r="D17" s="214"/>
      <c r="E17" s="214"/>
      <c r="F17" s="266"/>
      <c r="G17" s="213"/>
      <c r="H17" s="213"/>
      <c r="I17" s="219"/>
      <c r="J17" s="418"/>
    </row>
    <row r="18" spans="1:11" ht="12.95" customHeight="1" thickBot="1">
      <c r="A18" s="261" t="s">
        <v>15</v>
      </c>
      <c r="B18" s="265"/>
      <c r="C18" s="263"/>
      <c r="D18" s="91"/>
      <c r="E18" s="98"/>
      <c r="F18" s="262" t="s">
        <v>35</v>
      </c>
      <c r="G18" s="213"/>
      <c r="H18" s="213"/>
      <c r="I18" s="219"/>
      <c r="J18" s="418"/>
    </row>
    <row r="19" spans="1:11" ht="15.95" customHeight="1" thickBot="1">
      <c r="A19" s="230" t="s">
        <v>16</v>
      </c>
      <c r="B19" s="211" t="s">
        <v>391</v>
      </c>
      <c r="C19" s="216">
        <f>+C8+C10+C11+C13+C14+C15+C16+C17+C18</f>
        <v>10967</v>
      </c>
      <c r="D19" s="216">
        <f>+D8+D10+D11+D13+D14+D15+D16+D17+D18</f>
        <v>641207</v>
      </c>
      <c r="E19" s="216">
        <f>+E8+E10+E11+E13+E14+E15+E16+E17+E18</f>
        <v>640649</v>
      </c>
      <c r="F19" s="211" t="s">
        <v>400</v>
      </c>
      <c r="G19" s="216">
        <f>+G8+G10+G12+G13+G14+G15+G16+G17+G18</f>
        <v>23400</v>
      </c>
      <c r="H19" s="216">
        <f>+H8+H10+H12+H13+H14+H15+H16+H17+H18</f>
        <v>644374</v>
      </c>
      <c r="I19" s="244">
        <f>+I8+I10+I12+I13+I14+I15+I16+I17+I18</f>
        <v>354176</v>
      </c>
      <c r="J19" s="418"/>
      <c r="K19" s="373" t="s">
        <v>502</v>
      </c>
    </row>
    <row r="20" spans="1:11" ht="12.95" customHeight="1">
      <c r="A20" s="225" t="s">
        <v>17</v>
      </c>
      <c r="B20" s="253" t="s">
        <v>167</v>
      </c>
      <c r="C20" s="260">
        <f>+C21+C22+C23+C24+C25</f>
        <v>12433</v>
      </c>
      <c r="D20" s="260">
        <f>+D21+D22+D23+D24+D25</f>
        <v>3167</v>
      </c>
      <c r="E20" s="260">
        <f>+E21+E22+E23+E24+E25</f>
        <v>3167</v>
      </c>
      <c r="F20" s="233" t="s">
        <v>132</v>
      </c>
      <c r="G20" s="88"/>
      <c r="H20" s="88"/>
      <c r="I20" s="240"/>
      <c r="J20" s="418"/>
      <c r="K20" s="373" t="s">
        <v>503</v>
      </c>
    </row>
    <row r="21" spans="1:11" ht="12.95" customHeight="1">
      <c r="A21" s="227" t="s">
        <v>18</v>
      </c>
      <c r="B21" s="254" t="s">
        <v>156</v>
      </c>
      <c r="C21" s="210">
        <v>12433</v>
      </c>
      <c r="D21" s="210">
        <v>3167</v>
      </c>
      <c r="E21" s="210">
        <v>3167</v>
      </c>
      <c r="F21" s="233" t="s">
        <v>135</v>
      </c>
      <c r="G21" s="210"/>
      <c r="H21" s="210"/>
      <c r="I21" s="241"/>
      <c r="J21" s="418"/>
      <c r="K21" s="373" t="s">
        <v>504</v>
      </c>
    </row>
    <row r="22" spans="1:11" ht="12.95" customHeight="1">
      <c r="A22" s="225" t="s">
        <v>19</v>
      </c>
      <c r="B22" s="254" t="s">
        <v>157</v>
      </c>
      <c r="C22" s="210"/>
      <c r="D22" s="210"/>
      <c r="E22" s="210"/>
      <c r="F22" s="233" t="s">
        <v>106</v>
      </c>
      <c r="G22" s="210"/>
      <c r="H22" s="210"/>
      <c r="I22" s="241"/>
      <c r="J22" s="418"/>
      <c r="K22" s="373" t="s">
        <v>505</v>
      </c>
    </row>
    <row r="23" spans="1:11" ht="12.95" customHeight="1">
      <c r="A23" s="227" t="s">
        <v>20</v>
      </c>
      <c r="B23" s="254" t="s">
        <v>158</v>
      </c>
      <c r="C23" s="210"/>
      <c r="D23" s="210"/>
      <c r="E23" s="210"/>
      <c r="F23" s="233" t="s">
        <v>107</v>
      </c>
      <c r="G23" s="210"/>
      <c r="H23" s="210"/>
      <c r="I23" s="241"/>
      <c r="J23" s="418"/>
      <c r="K23" s="373" t="s">
        <v>506</v>
      </c>
    </row>
    <row r="24" spans="1:11" ht="12.95" customHeight="1">
      <c r="A24" s="225" t="s">
        <v>21</v>
      </c>
      <c r="B24" s="254" t="s">
        <v>159</v>
      </c>
      <c r="C24" s="210"/>
      <c r="D24" s="210"/>
      <c r="E24" s="210"/>
      <c r="F24" s="232" t="s">
        <v>153</v>
      </c>
      <c r="G24" s="210"/>
      <c r="H24" s="210"/>
      <c r="I24" s="241"/>
      <c r="J24" s="418"/>
      <c r="K24" s="373" t="s">
        <v>507</v>
      </c>
    </row>
    <row r="25" spans="1:11" ht="12.95" customHeight="1">
      <c r="A25" s="227" t="s">
        <v>22</v>
      </c>
      <c r="B25" s="255" t="s">
        <v>160</v>
      </c>
      <c r="C25" s="210"/>
      <c r="D25" s="210"/>
      <c r="E25" s="210"/>
      <c r="F25" s="233" t="s">
        <v>136</v>
      </c>
      <c r="G25" s="210"/>
      <c r="H25" s="210"/>
      <c r="I25" s="241"/>
      <c r="J25" s="418"/>
      <c r="K25" s="373" t="s">
        <v>508</v>
      </c>
    </row>
    <row r="26" spans="1:11" ht="12.95" customHeight="1">
      <c r="A26" s="225" t="s">
        <v>23</v>
      </c>
      <c r="B26" s="256" t="s">
        <v>161</v>
      </c>
      <c r="C26" s="235">
        <f>+C27+C28+C29+C30+C31</f>
        <v>0</v>
      </c>
      <c r="D26" s="235">
        <f>+D27+D28+D29+D30+D31</f>
        <v>0</v>
      </c>
      <c r="E26" s="235">
        <f>+E27+E28+E29+E30+E31</f>
        <v>0</v>
      </c>
      <c r="F26" s="257" t="s">
        <v>134</v>
      </c>
      <c r="G26" s="210"/>
      <c r="H26" s="210"/>
      <c r="I26" s="241"/>
      <c r="J26" s="418"/>
      <c r="K26" s="373" t="s">
        <v>509</v>
      </c>
    </row>
    <row r="27" spans="1:11" ht="12.95" customHeight="1">
      <c r="A27" s="227" t="s">
        <v>24</v>
      </c>
      <c r="B27" s="255" t="s">
        <v>162</v>
      </c>
      <c r="C27" s="210"/>
      <c r="D27" s="210"/>
      <c r="E27" s="210"/>
      <c r="F27" s="257" t="s">
        <v>401</v>
      </c>
      <c r="G27" s="210"/>
      <c r="H27" s="210"/>
      <c r="I27" s="241"/>
      <c r="J27" s="418"/>
      <c r="K27" s="373" t="s">
        <v>510</v>
      </c>
    </row>
    <row r="28" spans="1:11" ht="12.95" customHeight="1">
      <c r="A28" s="225" t="s">
        <v>25</v>
      </c>
      <c r="B28" s="255" t="s">
        <v>163</v>
      </c>
      <c r="C28" s="210"/>
      <c r="D28" s="210"/>
      <c r="E28" s="210"/>
      <c r="F28" s="252" t="s">
        <v>581</v>
      </c>
      <c r="G28" s="210"/>
      <c r="H28" s="210"/>
      <c r="I28" s="241">
        <v>285360</v>
      </c>
      <c r="J28" s="418"/>
      <c r="K28" s="373" t="s">
        <v>511</v>
      </c>
    </row>
    <row r="29" spans="1:11" ht="12.95" customHeight="1">
      <c r="A29" s="227" t="s">
        <v>26</v>
      </c>
      <c r="B29" s="254" t="s">
        <v>164</v>
      </c>
      <c r="C29" s="210"/>
      <c r="D29" s="210"/>
      <c r="E29" s="210"/>
      <c r="F29" s="242"/>
      <c r="G29" s="210"/>
      <c r="H29" s="210"/>
      <c r="I29" s="241"/>
      <c r="J29" s="418"/>
      <c r="K29" s="373" t="s">
        <v>512</v>
      </c>
    </row>
    <row r="30" spans="1:11" ht="12.95" customHeight="1">
      <c r="A30" s="225" t="s">
        <v>27</v>
      </c>
      <c r="B30" s="258" t="s">
        <v>165</v>
      </c>
      <c r="C30" s="210"/>
      <c r="D30" s="210"/>
      <c r="E30" s="210"/>
      <c r="F30" s="4"/>
      <c r="G30" s="210"/>
      <c r="H30" s="210"/>
      <c r="I30" s="241"/>
      <c r="J30" s="418"/>
      <c r="K30" s="373" t="s">
        <v>513</v>
      </c>
    </row>
    <row r="31" spans="1:11" ht="12.95" customHeight="1" thickBot="1">
      <c r="A31" s="227" t="s">
        <v>28</v>
      </c>
      <c r="B31" s="259" t="s">
        <v>166</v>
      </c>
      <c r="C31" s="210"/>
      <c r="D31" s="210"/>
      <c r="E31" s="210"/>
      <c r="F31" s="242"/>
      <c r="G31" s="210"/>
      <c r="H31" s="210"/>
      <c r="I31" s="241"/>
      <c r="J31" s="418"/>
      <c r="K31" s="373" t="s">
        <v>514</v>
      </c>
    </row>
    <row r="32" spans="1:11" ht="16.5" customHeight="1" thickBot="1">
      <c r="A32" s="230" t="s">
        <v>29</v>
      </c>
      <c r="B32" s="211" t="s">
        <v>392</v>
      </c>
      <c r="C32" s="216">
        <f>+C20+C26</f>
        <v>12433</v>
      </c>
      <c r="D32" s="216">
        <f>+D20+D26</f>
        <v>3167</v>
      </c>
      <c r="E32" s="216">
        <f>+E20+E26</f>
        <v>3167</v>
      </c>
      <c r="F32" s="211" t="s">
        <v>403</v>
      </c>
      <c r="G32" s="216">
        <f>SUM(G20:G31)</f>
        <v>0</v>
      </c>
      <c r="H32" s="216">
        <f>SUM(H20:H31)</f>
        <v>0</v>
      </c>
      <c r="I32" s="244">
        <f>SUM(I20:I31)</f>
        <v>285360</v>
      </c>
      <c r="J32" s="418"/>
      <c r="K32" s="373" t="s">
        <v>515</v>
      </c>
    </row>
    <row r="33" spans="1:11" ht="16.5" customHeight="1" thickBot="1">
      <c r="A33" s="230" t="s">
        <v>30</v>
      </c>
      <c r="B33" s="236" t="s">
        <v>393</v>
      </c>
      <c r="C33" s="86">
        <f>+C19+C32</f>
        <v>23400</v>
      </c>
      <c r="D33" s="86">
        <f>+D19+D32</f>
        <v>644374</v>
      </c>
      <c r="E33" s="237">
        <f>+E19+E32</f>
        <v>643816</v>
      </c>
      <c r="F33" s="236" t="s">
        <v>402</v>
      </c>
      <c r="G33" s="86">
        <f>+G19+G32</f>
        <v>23400</v>
      </c>
      <c r="H33" s="86">
        <f>+H19+H32</f>
        <v>644374</v>
      </c>
      <c r="I33" s="87">
        <f>+I19+I32</f>
        <v>639536</v>
      </c>
      <c r="J33" s="418"/>
      <c r="K33" s="373" t="s">
        <v>516</v>
      </c>
    </row>
    <row r="34" spans="1:11" ht="16.5" customHeight="1" thickBot="1">
      <c r="A34" s="230" t="s">
        <v>31</v>
      </c>
      <c r="B34" s="236" t="s">
        <v>110</v>
      </c>
      <c r="C34" s="86">
        <f>IF(C19-G19&lt;0,G19-C19,"-")</f>
        <v>12433</v>
      </c>
      <c r="D34" s="86">
        <f>IF(D19-H19&lt;0,H19-D19,"-")</f>
        <v>3167</v>
      </c>
      <c r="E34" s="237" t="str">
        <f>IF(E19-I19&lt;0,I19-E19,"-")</f>
        <v>-</v>
      </c>
      <c r="F34" s="236" t="s">
        <v>111</v>
      </c>
      <c r="G34" s="86" t="str">
        <f>IF(C19-G19&gt;0,C19-G19,"-")</f>
        <v>-</v>
      </c>
      <c r="H34" s="86" t="str">
        <f>IF(D19-H19&gt;0,D19-H19,"-")</f>
        <v>-</v>
      </c>
      <c r="I34" s="87">
        <f>IF(E19-I19&gt;0,E19-I19,"-")</f>
        <v>286473</v>
      </c>
      <c r="J34" s="418"/>
      <c r="K34" s="373" t="s">
        <v>517</v>
      </c>
    </row>
    <row r="35" spans="1:11" ht="16.5" customHeight="1" thickBot="1">
      <c r="A35" s="230" t="s">
        <v>32</v>
      </c>
      <c r="B35" s="236" t="s">
        <v>154</v>
      </c>
      <c r="C35" s="86" t="str">
        <f>IF(C28-G28&lt;0,G28-C28,"-")</f>
        <v>-</v>
      </c>
      <c r="D35" s="86" t="str">
        <f>IF(D28-H28&lt;0,H28-D28,"-")</f>
        <v>-</v>
      </c>
      <c r="E35" s="237">
        <f>IF(E28-I28&lt;0,I28-E28,"-")</f>
        <v>285360</v>
      </c>
      <c r="F35" s="236" t="s">
        <v>155</v>
      </c>
      <c r="G35" s="86" t="str">
        <f>IF(C28-G28&gt;0,C28-G28,"-")</f>
        <v>-</v>
      </c>
      <c r="H35" s="86" t="str">
        <f>IF(D28-H28&gt;0,D28-H28,"-")</f>
        <v>-</v>
      </c>
      <c r="I35" s="87" t="str">
        <f>IF(E28-I28&gt;0,E28-I28,"-")</f>
        <v>-</v>
      </c>
      <c r="J35" s="418"/>
      <c r="K35" s="373" t="s">
        <v>518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166"/>
  <sheetViews>
    <sheetView topLeftCell="D1" zoomScale="130" zoomScaleNormal="130" zoomScaleSheetLayoutView="100" workbookViewId="0">
      <selection activeCell="N34" sqref="N34"/>
    </sheetView>
  </sheetViews>
  <sheetFormatPr defaultRowHeight="12.75"/>
  <cols>
    <col min="1" max="1" width="28.5" style="5" customWidth="1"/>
    <col min="2" max="13" width="10" style="5" customWidth="1"/>
    <col min="14" max="14" width="4" style="5" customWidth="1"/>
    <col min="15" max="16384" width="9.33203125" style="5"/>
  </cols>
  <sheetData>
    <row r="1" spans="1:14" ht="15.75" customHeight="1">
      <c r="A1" s="443" t="s">
        <v>0</v>
      </c>
      <c r="B1" s="443"/>
      <c r="C1" s="443"/>
      <c r="D1" s="446" t="s">
        <v>591</v>
      </c>
      <c r="E1" s="446"/>
      <c r="F1" s="446"/>
      <c r="G1" s="446"/>
      <c r="H1" s="446"/>
      <c r="I1" s="446"/>
      <c r="J1" s="446"/>
      <c r="K1" s="446"/>
      <c r="L1" s="446"/>
      <c r="M1" s="446"/>
      <c r="N1" s="422" t="str">
        <f>+CONCATENATE("5. melléklet a 9/2015.",LEFT(ÖSSZEFÜGGÉSEK!A4,4)+1,". (IV.30.) önkormányzati rendelethez    ")</f>
        <v xml:space="preserve">5. melléklet a 9/2015.2015. (IV.30.) önkormányzati rendelethez    </v>
      </c>
    </row>
    <row r="2" spans="1:14" ht="15.75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423" t="s">
        <v>49</v>
      </c>
      <c r="M2" s="423"/>
      <c r="N2" s="422"/>
    </row>
    <row r="3" spans="1:14" ht="13.5" thickBot="1">
      <c r="A3" s="424" t="s">
        <v>84</v>
      </c>
      <c r="B3" s="427" t="s">
        <v>173</v>
      </c>
      <c r="C3" s="427"/>
      <c r="D3" s="427"/>
      <c r="E3" s="427"/>
      <c r="F3" s="427"/>
      <c r="G3" s="427"/>
      <c r="H3" s="427"/>
      <c r="I3" s="427"/>
      <c r="J3" s="428" t="s">
        <v>175</v>
      </c>
      <c r="K3" s="428"/>
      <c r="L3" s="428"/>
      <c r="M3" s="428"/>
      <c r="N3" s="422"/>
    </row>
    <row r="4" spans="1:14" ht="15" customHeight="1" thickBot="1">
      <c r="A4" s="425"/>
      <c r="B4" s="430" t="s">
        <v>176</v>
      </c>
      <c r="C4" s="431" t="s">
        <v>177</v>
      </c>
      <c r="D4" s="432" t="s">
        <v>171</v>
      </c>
      <c r="E4" s="432"/>
      <c r="F4" s="432"/>
      <c r="G4" s="432"/>
      <c r="H4" s="432"/>
      <c r="I4" s="432"/>
      <c r="J4" s="429"/>
      <c r="K4" s="429"/>
      <c r="L4" s="429"/>
      <c r="M4" s="429"/>
      <c r="N4" s="422"/>
    </row>
    <row r="5" spans="1:14" ht="21.75" thickBot="1">
      <c r="A5" s="425"/>
      <c r="B5" s="430"/>
      <c r="C5" s="431"/>
      <c r="D5" s="39" t="s">
        <v>176</v>
      </c>
      <c r="E5" s="39" t="s">
        <v>177</v>
      </c>
      <c r="F5" s="39" t="s">
        <v>176</v>
      </c>
      <c r="G5" s="39" t="s">
        <v>177</v>
      </c>
      <c r="H5" s="39" t="s">
        <v>176</v>
      </c>
      <c r="I5" s="39" t="s">
        <v>177</v>
      </c>
      <c r="J5" s="429"/>
      <c r="K5" s="429"/>
      <c r="L5" s="429"/>
      <c r="M5" s="429"/>
      <c r="N5" s="422"/>
    </row>
    <row r="6" spans="1:14" ht="32.25" thickBot="1">
      <c r="A6" s="426"/>
      <c r="B6" s="431" t="s">
        <v>172</v>
      </c>
      <c r="C6" s="431"/>
      <c r="D6" s="431" t="str">
        <f>+CONCATENATE(LEFT(ÖSSZEFÜGGÉSEK!A4,4),". előtt")</f>
        <v>2014. előtt</v>
      </c>
      <c r="E6" s="431"/>
      <c r="F6" s="431" t="str">
        <f>+CONCATENATE(LEFT(ÖSSZEFÜGGÉSEK!A4,4),". évi")</f>
        <v>2014. évi</v>
      </c>
      <c r="G6" s="431"/>
      <c r="H6" s="430" t="str">
        <f>+CONCATENATE(LEFT(ÖSSZEFÜGGÉSEK!A4,4),". után")</f>
        <v>2014. után</v>
      </c>
      <c r="I6" s="430"/>
      <c r="J6" s="38" t="str">
        <f>+D6</f>
        <v>2014. előtt</v>
      </c>
      <c r="K6" s="39" t="str">
        <f>+F6</f>
        <v>2014. évi</v>
      </c>
      <c r="L6" s="38" t="s">
        <v>36</v>
      </c>
      <c r="M6" s="39" t="str">
        <f>+CONCATENATE("Teljesítés %-a ",LEFT(ÖSSZEFÜGGÉSEK!A4,4),". XII. 31-ig")</f>
        <v>Teljesítés %-a 2014. XII. 31-ig</v>
      </c>
      <c r="N6" s="422"/>
    </row>
    <row r="7" spans="1:14" ht="13.5" thickBot="1">
      <c r="A7" s="40" t="s">
        <v>313</v>
      </c>
      <c r="B7" s="38" t="s">
        <v>314</v>
      </c>
      <c r="C7" s="38" t="s">
        <v>315</v>
      </c>
      <c r="D7" s="41" t="s">
        <v>316</v>
      </c>
      <c r="E7" s="39" t="s">
        <v>317</v>
      </c>
      <c r="F7" s="39" t="s">
        <v>394</v>
      </c>
      <c r="G7" s="39" t="s">
        <v>395</v>
      </c>
      <c r="H7" s="38" t="s">
        <v>396</v>
      </c>
      <c r="I7" s="41" t="s">
        <v>397</v>
      </c>
      <c r="J7" s="41" t="s">
        <v>441</v>
      </c>
      <c r="K7" s="41" t="s">
        <v>442</v>
      </c>
      <c r="L7" s="41" t="s">
        <v>443</v>
      </c>
      <c r="M7" s="42" t="s">
        <v>444</v>
      </c>
      <c r="N7" s="422"/>
    </row>
    <row r="8" spans="1:14">
      <c r="A8" s="43" t="s">
        <v>85</v>
      </c>
      <c r="B8" s="44">
        <v>167872</v>
      </c>
      <c r="C8" s="64">
        <v>56720</v>
      </c>
      <c r="D8" s="64"/>
      <c r="E8" s="75">
        <v>1435</v>
      </c>
      <c r="F8" s="64"/>
      <c r="G8" s="64">
        <v>1223</v>
      </c>
      <c r="H8" s="64"/>
      <c r="I8" s="64"/>
      <c r="J8" s="64">
        <v>1435</v>
      </c>
      <c r="K8" s="64">
        <v>650</v>
      </c>
      <c r="L8" s="45">
        <f t="shared" ref="L8:L14" si="0">+J8+K8</f>
        <v>2085</v>
      </c>
      <c r="M8" s="79">
        <f t="shared" ref="M8:M15" si="1">IF((C8&lt;&gt;0),ROUND((L8/C8)*100,1),"")</f>
        <v>3.7</v>
      </c>
      <c r="N8" s="422"/>
    </row>
    <row r="9" spans="1:14">
      <c r="A9" s="46" t="s">
        <v>97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9">
        <f t="shared" si="0"/>
        <v>0</v>
      </c>
      <c r="M9" s="80" t="str">
        <f t="shared" si="1"/>
        <v/>
      </c>
      <c r="N9" s="422"/>
    </row>
    <row r="10" spans="1:14">
      <c r="A10" s="50" t="s">
        <v>86</v>
      </c>
      <c r="B10" s="51">
        <v>966397</v>
      </c>
      <c r="C10" s="67">
        <v>966397</v>
      </c>
      <c r="D10" s="67"/>
      <c r="E10" s="67">
        <v>10155</v>
      </c>
      <c r="F10" s="67"/>
      <c r="G10" s="67">
        <v>533132</v>
      </c>
      <c r="H10" s="67">
        <v>592168</v>
      </c>
      <c r="I10" s="67">
        <v>592168</v>
      </c>
      <c r="J10" s="67">
        <v>10155</v>
      </c>
      <c r="K10" s="67">
        <v>533705</v>
      </c>
      <c r="L10" s="49">
        <f t="shared" si="0"/>
        <v>543860</v>
      </c>
      <c r="M10" s="80">
        <f t="shared" si="1"/>
        <v>56.3</v>
      </c>
      <c r="N10" s="422"/>
    </row>
    <row r="11" spans="1:14">
      <c r="A11" s="50" t="s">
        <v>98</v>
      </c>
      <c r="B11" s="51"/>
      <c r="C11" s="67"/>
      <c r="D11" s="67"/>
      <c r="E11" s="67"/>
      <c r="F11" s="67"/>
      <c r="G11" s="67"/>
      <c r="H11" s="67"/>
      <c r="I11" s="67"/>
      <c r="J11" s="67"/>
      <c r="K11" s="67"/>
      <c r="L11" s="49">
        <f t="shared" si="0"/>
        <v>0</v>
      </c>
      <c r="M11" s="80" t="str">
        <f t="shared" si="1"/>
        <v/>
      </c>
      <c r="N11" s="422"/>
    </row>
    <row r="12" spans="1:14">
      <c r="A12" s="50" t="s">
        <v>87</v>
      </c>
      <c r="B12" s="51"/>
      <c r="C12" s="67"/>
      <c r="D12" s="67"/>
      <c r="E12" s="67"/>
      <c r="F12" s="67"/>
      <c r="G12" s="67"/>
      <c r="H12" s="67"/>
      <c r="I12" s="67"/>
      <c r="J12" s="67"/>
      <c r="K12" s="67"/>
      <c r="L12" s="49">
        <f t="shared" si="0"/>
        <v>0</v>
      </c>
      <c r="M12" s="80" t="str">
        <f t="shared" si="1"/>
        <v/>
      </c>
      <c r="N12" s="422"/>
    </row>
    <row r="13" spans="1:14">
      <c r="A13" s="50" t="s">
        <v>88</v>
      </c>
      <c r="B13" s="51"/>
      <c r="C13" s="67">
        <v>257174</v>
      </c>
      <c r="D13" s="67"/>
      <c r="E13" s="67">
        <v>30898</v>
      </c>
      <c r="F13" s="67"/>
      <c r="G13" s="67"/>
      <c r="H13" s="67">
        <v>111280</v>
      </c>
      <c r="I13" s="67">
        <v>111280</v>
      </c>
      <c r="J13" s="67">
        <v>30898</v>
      </c>
      <c r="K13" s="67"/>
      <c r="L13" s="49">
        <f t="shared" si="0"/>
        <v>30898</v>
      </c>
      <c r="M13" s="80">
        <f t="shared" si="1"/>
        <v>12</v>
      </c>
      <c r="N13" s="422"/>
    </row>
    <row r="14" spans="1:14" ht="15" customHeight="1" thickBot="1">
      <c r="A14" s="52"/>
      <c r="B14" s="53"/>
      <c r="C14" s="71"/>
      <c r="D14" s="71"/>
      <c r="E14" s="71"/>
      <c r="F14" s="71"/>
      <c r="G14" s="71"/>
      <c r="H14" s="71"/>
      <c r="I14" s="71"/>
      <c r="J14" s="71"/>
      <c r="K14" s="71"/>
      <c r="L14" s="49">
        <f t="shared" si="0"/>
        <v>0</v>
      </c>
      <c r="M14" s="81" t="str">
        <f t="shared" si="1"/>
        <v/>
      </c>
      <c r="N14" s="422"/>
    </row>
    <row r="15" spans="1:14" ht="13.5" thickBot="1">
      <c r="A15" s="54" t="s">
        <v>90</v>
      </c>
      <c r="B15" s="55">
        <f t="shared" ref="B15:L15" si="2">B8+SUM(B10:B14)</f>
        <v>1134269</v>
      </c>
      <c r="C15" s="55">
        <f t="shared" si="2"/>
        <v>1280291</v>
      </c>
      <c r="D15" s="55">
        <f t="shared" si="2"/>
        <v>0</v>
      </c>
      <c r="E15" s="55">
        <f t="shared" si="2"/>
        <v>42488</v>
      </c>
      <c r="F15" s="55">
        <f t="shared" si="2"/>
        <v>0</v>
      </c>
      <c r="G15" s="55">
        <f t="shared" si="2"/>
        <v>534355</v>
      </c>
      <c r="H15" s="55">
        <f t="shared" si="2"/>
        <v>703448</v>
      </c>
      <c r="I15" s="55">
        <f t="shared" si="2"/>
        <v>703448</v>
      </c>
      <c r="J15" s="55">
        <f t="shared" si="2"/>
        <v>42488</v>
      </c>
      <c r="K15" s="55">
        <f t="shared" si="2"/>
        <v>534355</v>
      </c>
      <c r="L15" s="55">
        <f t="shared" si="2"/>
        <v>576843</v>
      </c>
      <c r="M15" s="56">
        <f t="shared" si="1"/>
        <v>45.1</v>
      </c>
      <c r="N15" s="422"/>
    </row>
    <row r="16" spans="1:1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422"/>
    </row>
    <row r="17" spans="1:14" ht="13.5" thickBot="1">
      <c r="A17" s="60" t="s">
        <v>89</v>
      </c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422"/>
    </row>
    <row r="18" spans="1:14">
      <c r="A18" s="63" t="s">
        <v>93</v>
      </c>
      <c r="B18" s="44"/>
      <c r="C18" s="64"/>
      <c r="D18" s="64"/>
      <c r="E18" s="75"/>
      <c r="F18" s="64"/>
      <c r="G18" s="64"/>
      <c r="H18" s="64"/>
      <c r="I18" s="64"/>
      <c r="J18" s="64"/>
      <c r="K18" s="64"/>
      <c r="L18" s="65">
        <f t="shared" ref="L18:L23" si="3">+J18+K18</f>
        <v>0</v>
      </c>
      <c r="M18" s="79" t="str">
        <f t="shared" ref="M18:M24" si="4">IF((C18&lt;&gt;0),ROUND((L18/C18)*100,1),"")</f>
        <v/>
      </c>
      <c r="N18" s="422"/>
    </row>
    <row r="19" spans="1:14">
      <c r="A19" s="66" t="s">
        <v>94</v>
      </c>
      <c r="B19" s="47">
        <v>1134269</v>
      </c>
      <c r="C19" s="67">
        <v>1280291</v>
      </c>
      <c r="D19" s="67"/>
      <c r="E19" s="67">
        <v>42488</v>
      </c>
      <c r="F19" s="67"/>
      <c r="G19" s="67">
        <v>248995</v>
      </c>
      <c r="H19" s="67">
        <v>703448</v>
      </c>
      <c r="I19" s="67">
        <v>703448</v>
      </c>
      <c r="J19" s="67">
        <v>42488</v>
      </c>
      <c r="K19" s="67">
        <v>248995</v>
      </c>
      <c r="L19" s="68">
        <f t="shared" si="3"/>
        <v>291483</v>
      </c>
      <c r="M19" s="80">
        <f t="shared" si="4"/>
        <v>22.8</v>
      </c>
      <c r="N19" s="422"/>
    </row>
    <row r="20" spans="1:14">
      <c r="A20" s="66" t="s">
        <v>95</v>
      </c>
      <c r="B20" s="51"/>
      <c r="C20" s="67"/>
      <c r="D20" s="67"/>
      <c r="E20" s="67"/>
      <c r="F20" s="67"/>
      <c r="G20" s="67"/>
      <c r="H20" s="67"/>
      <c r="I20" s="67"/>
      <c r="J20" s="67"/>
      <c r="K20" s="67"/>
      <c r="L20" s="68">
        <f t="shared" si="3"/>
        <v>0</v>
      </c>
      <c r="M20" s="80" t="str">
        <f t="shared" si="4"/>
        <v/>
      </c>
      <c r="N20" s="422"/>
    </row>
    <row r="21" spans="1:14">
      <c r="A21" s="66" t="s">
        <v>96</v>
      </c>
      <c r="B21" s="51"/>
      <c r="C21" s="67"/>
      <c r="D21" s="67"/>
      <c r="E21" s="67"/>
      <c r="F21" s="67"/>
      <c r="G21" s="67"/>
      <c r="H21" s="67"/>
      <c r="I21" s="67"/>
      <c r="J21" s="67"/>
      <c r="K21" s="67"/>
      <c r="L21" s="68">
        <f t="shared" si="3"/>
        <v>0</v>
      </c>
      <c r="M21" s="80" t="str">
        <f t="shared" si="4"/>
        <v/>
      </c>
      <c r="N21" s="422"/>
    </row>
    <row r="22" spans="1:14">
      <c r="A22" s="69" t="s">
        <v>592</v>
      </c>
      <c r="B22" s="51"/>
      <c r="C22" s="67"/>
      <c r="D22" s="67"/>
      <c r="E22" s="67"/>
      <c r="F22" s="67"/>
      <c r="G22" s="67">
        <v>285360</v>
      </c>
      <c r="H22" s="67"/>
      <c r="I22" s="67"/>
      <c r="J22" s="67"/>
      <c r="K22" s="67">
        <v>285360</v>
      </c>
      <c r="L22" s="68">
        <f t="shared" si="3"/>
        <v>285360</v>
      </c>
      <c r="M22" s="80" t="str">
        <f t="shared" si="4"/>
        <v/>
      </c>
      <c r="N22" s="422"/>
    </row>
    <row r="23" spans="1:14" ht="13.5" thickBot="1">
      <c r="A23" s="70"/>
      <c r="B23" s="53"/>
      <c r="C23" s="71"/>
      <c r="D23" s="71"/>
      <c r="E23" s="71"/>
      <c r="F23" s="71"/>
      <c r="G23" s="71"/>
      <c r="H23" s="71"/>
      <c r="I23" s="71"/>
      <c r="J23" s="71"/>
      <c r="K23" s="71"/>
      <c r="L23" s="68">
        <f t="shared" si="3"/>
        <v>0</v>
      </c>
      <c r="M23" s="81" t="str">
        <f t="shared" si="4"/>
        <v/>
      </c>
      <c r="N23" s="422"/>
    </row>
    <row r="24" spans="1:14" ht="13.5" thickBot="1">
      <c r="A24" s="72" t="s">
        <v>75</v>
      </c>
      <c r="B24" s="55">
        <f t="shared" ref="B24:L24" si="5">SUM(B18:B23)</f>
        <v>1134269</v>
      </c>
      <c r="C24" s="55">
        <f t="shared" si="5"/>
        <v>1280291</v>
      </c>
      <c r="D24" s="55">
        <f t="shared" si="5"/>
        <v>0</v>
      </c>
      <c r="E24" s="55">
        <f t="shared" si="5"/>
        <v>42488</v>
      </c>
      <c r="F24" s="55">
        <f t="shared" si="5"/>
        <v>0</v>
      </c>
      <c r="G24" s="55">
        <f t="shared" si="5"/>
        <v>534355</v>
      </c>
      <c r="H24" s="55">
        <f t="shared" si="5"/>
        <v>703448</v>
      </c>
      <c r="I24" s="55">
        <f t="shared" si="5"/>
        <v>703448</v>
      </c>
      <c r="J24" s="55">
        <f t="shared" si="5"/>
        <v>42488</v>
      </c>
      <c r="K24" s="55">
        <f t="shared" si="5"/>
        <v>534355</v>
      </c>
      <c r="L24" s="55">
        <f t="shared" si="5"/>
        <v>576843</v>
      </c>
      <c r="M24" s="56">
        <f t="shared" si="4"/>
        <v>45.1</v>
      </c>
      <c r="N24" s="422"/>
    </row>
    <row r="25" spans="1:14">
      <c r="A25" s="433" t="s">
        <v>170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22"/>
    </row>
    <row r="26" spans="1:14" ht="5.2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422"/>
    </row>
    <row r="27" spans="1:14" ht="15.75">
      <c r="A27" s="434" t="str">
        <f>+CONCATENATE("Önkormányzaton kívüli EU-s projekthez történő hozzájárulás ",LEFT(ÖSSZEFÜGGÉSEK!A4,4),". évi előirányzata és teljesítése")</f>
        <v>Önkormányzaton kívüli EU-s projekthez történő hozzájárulás 2014. évi előirányzata és teljesítése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22"/>
    </row>
    <row r="28" spans="1:14" ht="12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23" t="s">
        <v>49</v>
      </c>
      <c r="M28" s="423"/>
      <c r="N28" s="422"/>
    </row>
    <row r="29" spans="1:14" ht="21.75" thickBot="1">
      <c r="A29" s="435" t="s">
        <v>91</v>
      </c>
      <c r="B29" s="436"/>
      <c r="C29" s="436"/>
      <c r="D29" s="436"/>
      <c r="E29" s="436"/>
      <c r="F29" s="436"/>
      <c r="G29" s="436"/>
      <c r="H29" s="436"/>
      <c r="I29" s="436"/>
      <c r="J29" s="436"/>
      <c r="K29" s="74" t="s">
        <v>477</v>
      </c>
      <c r="L29" s="74" t="s">
        <v>476</v>
      </c>
      <c r="M29" s="74" t="s">
        <v>175</v>
      </c>
      <c r="N29" s="422"/>
    </row>
    <row r="30" spans="1:14">
      <c r="A30" s="437" t="s">
        <v>593</v>
      </c>
      <c r="B30" s="438"/>
      <c r="C30" s="438"/>
      <c r="D30" s="438"/>
      <c r="E30" s="438"/>
      <c r="F30" s="438"/>
      <c r="G30" s="438"/>
      <c r="H30" s="438"/>
      <c r="I30" s="438"/>
      <c r="J30" s="438"/>
      <c r="K30" s="75">
        <v>0</v>
      </c>
      <c r="L30" s="76">
        <v>0</v>
      </c>
      <c r="M30" s="76">
        <v>0</v>
      </c>
      <c r="N30" s="422"/>
    </row>
    <row r="31" spans="1:14" ht="13.5" thickBot="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77"/>
      <c r="L31" s="71"/>
      <c r="M31" s="71"/>
      <c r="N31" s="422"/>
    </row>
    <row r="32" spans="1:14" ht="13.5" thickBot="1">
      <c r="A32" s="441" t="s">
        <v>37</v>
      </c>
      <c r="B32" s="442"/>
      <c r="C32" s="442"/>
      <c r="D32" s="442"/>
      <c r="E32" s="442"/>
      <c r="F32" s="442"/>
      <c r="G32" s="442"/>
      <c r="H32" s="442"/>
      <c r="I32" s="442"/>
      <c r="J32" s="442"/>
      <c r="K32" s="78">
        <f>SUM(K30:K31)</f>
        <v>0</v>
      </c>
      <c r="L32" s="78">
        <f>SUM(L30:L31)</f>
        <v>0</v>
      </c>
      <c r="M32" s="78">
        <f>SUM(M30:M31)</f>
        <v>0</v>
      </c>
      <c r="N32" s="422"/>
    </row>
    <row r="33" spans="1:14">
      <c r="N33" s="422"/>
    </row>
    <row r="36" spans="1:14" ht="15.75">
      <c r="A36" s="443" t="s">
        <v>0</v>
      </c>
      <c r="B36" s="443"/>
      <c r="C36" s="443"/>
      <c r="N36" s="422" t="e">
        <f>+CONCATENATE("5. melléklet a ……/",LEFT(ÖSSZEFÜGGÉSEK!A39,4)+1,". (……) önkormányzati rendelethez    ")</f>
        <v>#VALUE!</v>
      </c>
    </row>
    <row r="37" spans="1:14" ht="15.75" customHeight="1" thickBot="1">
      <c r="A37" s="445" t="s">
        <v>594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23" t="s">
        <v>49</v>
      </c>
      <c r="M37" s="423"/>
      <c r="N37" s="422"/>
    </row>
    <row r="38" spans="1:14" ht="13.5" thickBot="1">
      <c r="A38" s="424" t="s">
        <v>84</v>
      </c>
      <c r="B38" s="427" t="s">
        <v>173</v>
      </c>
      <c r="C38" s="427"/>
      <c r="D38" s="427"/>
      <c r="E38" s="427"/>
      <c r="F38" s="427"/>
      <c r="G38" s="427"/>
      <c r="H38" s="427"/>
      <c r="I38" s="427"/>
      <c r="J38" s="428" t="s">
        <v>175</v>
      </c>
      <c r="K38" s="428"/>
      <c r="L38" s="428"/>
      <c r="M38" s="428"/>
      <c r="N38" s="422"/>
    </row>
    <row r="39" spans="1:14" ht="13.5" thickBot="1">
      <c r="A39" s="425"/>
      <c r="B39" s="430" t="s">
        <v>176</v>
      </c>
      <c r="C39" s="431" t="s">
        <v>177</v>
      </c>
      <c r="D39" s="432" t="s">
        <v>171</v>
      </c>
      <c r="E39" s="432"/>
      <c r="F39" s="432"/>
      <c r="G39" s="432"/>
      <c r="H39" s="432"/>
      <c r="I39" s="432"/>
      <c r="J39" s="429"/>
      <c r="K39" s="429"/>
      <c r="L39" s="429"/>
      <c r="M39" s="429"/>
      <c r="N39" s="422"/>
    </row>
    <row r="40" spans="1:14" ht="21.75" thickBot="1">
      <c r="A40" s="425"/>
      <c r="B40" s="430"/>
      <c r="C40" s="431"/>
      <c r="D40" s="401" t="s">
        <v>176</v>
      </c>
      <c r="E40" s="401" t="s">
        <v>177</v>
      </c>
      <c r="F40" s="401" t="s">
        <v>176</v>
      </c>
      <c r="G40" s="401" t="s">
        <v>177</v>
      </c>
      <c r="H40" s="401" t="s">
        <v>176</v>
      </c>
      <c r="I40" s="401" t="s">
        <v>177</v>
      </c>
      <c r="J40" s="429"/>
      <c r="K40" s="429"/>
      <c r="L40" s="429"/>
      <c r="M40" s="429"/>
      <c r="N40" s="422"/>
    </row>
    <row r="41" spans="1:14" ht="32.25" thickBot="1">
      <c r="A41" s="426"/>
      <c r="B41" s="431" t="s">
        <v>172</v>
      </c>
      <c r="C41" s="431"/>
      <c r="D41" s="431" t="s">
        <v>595</v>
      </c>
      <c r="E41" s="431"/>
      <c r="F41" s="431" t="s">
        <v>596</v>
      </c>
      <c r="G41" s="431"/>
      <c r="H41" s="430" t="s">
        <v>597</v>
      </c>
      <c r="I41" s="430"/>
      <c r="J41" s="404" t="str">
        <f>+D41</f>
        <v>2014.előtt</v>
      </c>
      <c r="K41" s="403" t="str">
        <f>+F41</f>
        <v>2014.évi</v>
      </c>
      <c r="L41" s="402" t="s">
        <v>36</v>
      </c>
      <c r="M41" s="401" t="str">
        <f>+CONCATENATE("Teljesítés %-a ",LEFT(ÖSSZEFÜGGÉSEK!A39,4),". XII. 31-ig")</f>
        <v>Teljesítés %-a . XII. 31-ig</v>
      </c>
      <c r="N41" s="422"/>
    </row>
    <row r="42" spans="1:14" ht="13.5" thickBot="1">
      <c r="A42" s="40" t="s">
        <v>313</v>
      </c>
      <c r="B42" s="402" t="s">
        <v>314</v>
      </c>
      <c r="C42" s="402" t="s">
        <v>315</v>
      </c>
      <c r="D42" s="41" t="s">
        <v>316</v>
      </c>
      <c r="E42" s="401" t="s">
        <v>317</v>
      </c>
      <c r="F42" s="401" t="s">
        <v>394</v>
      </c>
      <c r="G42" s="401" t="s">
        <v>395</v>
      </c>
      <c r="H42" s="402" t="s">
        <v>396</v>
      </c>
      <c r="I42" s="41" t="s">
        <v>397</v>
      </c>
      <c r="J42" s="41" t="s">
        <v>441</v>
      </c>
      <c r="K42" s="41" t="s">
        <v>442</v>
      </c>
      <c r="L42" s="41" t="s">
        <v>443</v>
      </c>
      <c r="M42" s="42" t="s">
        <v>444</v>
      </c>
      <c r="N42" s="422"/>
    </row>
    <row r="43" spans="1:14">
      <c r="A43" s="43" t="s">
        <v>85</v>
      </c>
      <c r="B43" s="44"/>
      <c r="C43" s="64"/>
      <c r="D43" s="64"/>
      <c r="E43" s="75">
        <v>200</v>
      </c>
      <c r="F43" s="64"/>
      <c r="G43" s="64">
        <v>254</v>
      </c>
      <c r="H43" s="64"/>
      <c r="I43" s="64"/>
      <c r="J43" s="64">
        <v>200</v>
      </c>
      <c r="K43" s="64">
        <v>254</v>
      </c>
      <c r="L43" s="45">
        <f t="shared" ref="L43:L49" si="6">+J43+K43</f>
        <v>454</v>
      </c>
      <c r="M43" s="79" t="str">
        <f t="shared" ref="M43:M50" si="7">IF((C43&lt;&gt;0),ROUND((L43/C43)*100,1),"")</f>
        <v/>
      </c>
      <c r="N43" s="422"/>
    </row>
    <row r="44" spans="1:14">
      <c r="A44" s="46" t="s">
        <v>97</v>
      </c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49">
        <f t="shared" si="6"/>
        <v>0</v>
      </c>
      <c r="M44" s="80" t="str">
        <f t="shared" si="7"/>
        <v/>
      </c>
      <c r="N44" s="422"/>
    </row>
    <row r="45" spans="1:14">
      <c r="A45" s="50" t="s">
        <v>86</v>
      </c>
      <c r="B45" s="51"/>
      <c r="C45" s="67"/>
      <c r="D45" s="67"/>
      <c r="E45" s="67"/>
      <c r="F45" s="67"/>
      <c r="G45" s="67">
        <v>72971</v>
      </c>
      <c r="H45" s="67"/>
      <c r="I45" s="67"/>
      <c r="J45" s="67">
        <v>0</v>
      </c>
      <c r="K45" s="67">
        <v>72971</v>
      </c>
      <c r="L45" s="49">
        <f t="shared" si="6"/>
        <v>72971</v>
      </c>
      <c r="M45" s="80" t="str">
        <f t="shared" si="7"/>
        <v/>
      </c>
      <c r="N45" s="422"/>
    </row>
    <row r="46" spans="1:14">
      <c r="A46" s="50" t="s">
        <v>98</v>
      </c>
      <c r="B46" s="51"/>
      <c r="C46" s="67"/>
      <c r="D46" s="67"/>
      <c r="E46" s="67"/>
      <c r="F46" s="67"/>
      <c r="G46" s="67"/>
      <c r="H46" s="67"/>
      <c r="I46" s="67"/>
      <c r="J46" s="67"/>
      <c r="K46" s="67"/>
      <c r="L46" s="49">
        <f t="shared" si="6"/>
        <v>0</v>
      </c>
      <c r="M46" s="80" t="str">
        <f t="shared" si="7"/>
        <v/>
      </c>
      <c r="N46" s="422"/>
    </row>
    <row r="47" spans="1:14">
      <c r="A47" s="50" t="s">
        <v>87</v>
      </c>
      <c r="B47" s="51"/>
      <c r="C47" s="67"/>
      <c r="D47" s="67"/>
      <c r="E47" s="67"/>
      <c r="F47" s="67"/>
      <c r="G47" s="67"/>
      <c r="H47" s="67"/>
      <c r="I47" s="67"/>
      <c r="J47" s="67"/>
      <c r="K47" s="67"/>
      <c r="L47" s="49">
        <f t="shared" si="6"/>
        <v>0</v>
      </c>
      <c r="M47" s="80" t="str">
        <f t="shared" si="7"/>
        <v/>
      </c>
      <c r="N47" s="422"/>
    </row>
    <row r="48" spans="1:14">
      <c r="A48" s="50" t="s">
        <v>88</v>
      </c>
      <c r="B48" s="51"/>
      <c r="C48" s="67"/>
      <c r="D48" s="67"/>
      <c r="E48" s="67"/>
      <c r="F48" s="67"/>
      <c r="G48" s="67"/>
      <c r="H48" s="67"/>
      <c r="I48" s="67"/>
      <c r="J48" s="67"/>
      <c r="K48" s="67"/>
      <c r="L48" s="49">
        <f t="shared" si="6"/>
        <v>0</v>
      </c>
      <c r="M48" s="80" t="str">
        <f t="shared" si="7"/>
        <v/>
      </c>
      <c r="N48" s="422"/>
    </row>
    <row r="49" spans="1:14" ht="13.5" thickBot="1">
      <c r="A49" s="52"/>
      <c r="B49" s="53"/>
      <c r="C49" s="71"/>
      <c r="D49" s="71"/>
      <c r="E49" s="71"/>
      <c r="F49" s="71"/>
      <c r="G49" s="71"/>
      <c r="H49" s="71"/>
      <c r="I49" s="71"/>
      <c r="J49" s="71"/>
      <c r="K49" s="71"/>
      <c r="L49" s="49">
        <f t="shared" si="6"/>
        <v>0</v>
      </c>
      <c r="M49" s="81" t="str">
        <f t="shared" si="7"/>
        <v/>
      </c>
      <c r="N49" s="422"/>
    </row>
    <row r="50" spans="1:14" ht="13.5" thickBot="1">
      <c r="A50" s="54" t="s">
        <v>90</v>
      </c>
      <c r="B50" s="55">
        <f t="shared" ref="B50:L50" si="8">B43+SUM(B45:B49)</f>
        <v>0</v>
      </c>
      <c r="C50" s="55">
        <f t="shared" si="8"/>
        <v>0</v>
      </c>
      <c r="D50" s="55">
        <f t="shared" si="8"/>
        <v>0</v>
      </c>
      <c r="E50" s="55">
        <f t="shared" si="8"/>
        <v>200</v>
      </c>
      <c r="F50" s="55">
        <f t="shared" si="8"/>
        <v>0</v>
      </c>
      <c r="G50" s="55">
        <f t="shared" si="8"/>
        <v>73225</v>
      </c>
      <c r="H50" s="55">
        <f t="shared" si="8"/>
        <v>0</v>
      </c>
      <c r="I50" s="55">
        <f t="shared" si="8"/>
        <v>0</v>
      </c>
      <c r="J50" s="55">
        <f t="shared" si="8"/>
        <v>200</v>
      </c>
      <c r="K50" s="55">
        <f t="shared" si="8"/>
        <v>73225</v>
      </c>
      <c r="L50" s="55">
        <f t="shared" si="8"/>
        <v>73425</v>
      </c>
      <c r="M50" s="56" t="str">
        <f t="shared" si="7"/>
        <v/>
      </c>
      <c r="N50" s="422"/>
    </row>
    <row r="51" spans="1:14">
      <c r="A51" s="57"/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422"/>
    </row>
    <row r="52" spans="1:14" ht="13.5" thickBot="1">
      <c r="A52" s="60" t="s">
        <v>89</v>
      </c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422"/>
    </row>
    <row r="53" spans="1:14">
      <c r="A53" s="63" t="s">
        <v>93</v>
      </c>
      <c r="B53" s="44"/>
      <c r="C53" s="64"/>
      <c r="D53" s="64"/>
      <c r="E53" s="75"/>
      <c r="F53" s="64"/>
      <c r="G53" s="64"/>
      <c r="H53" s="64"/>
      <c r="I53" s="64"/>
      <c r="J53" s="64"/>
      <c r="K53" s="64"/>
      <c r="L53" s="65">
        <f t="shared" ref="L53:L58" si="9">+J53+K53</f>
        <v>0</v>
      </c>
      <c r="M53" s="79" t="str">
        <f t="shared" ref="M53:M59" si="10">IF((C53&lt;&gt;0),ROUND((L53/C53)*100,1),"")</f>
        <v/>
      </c>
      <c r="N53" s="422"/>
    </row>
    <row r="54" spans="1:14">
      <c r="A54" s="66" t="s">
        <v>94</v>
      </c>
      <c r="B54" s="47"/>
      <c r="C54" s="67"/>
      <c r="D54" s="67"/>
      <c r="E54" s="67">
        <v>200</v>
      </c>
      <c r="F54" s="67"/>
      <c r="G54" s="67">
        <v>73225</v>
      </c>
      <c r="H54" s="67"/>
      <c r="I54" s="67"/>
      <c r="J54" s="67">
        <v>200</v>
      </c>
      <c r="K54" s="67">
        <v>73225</v>
      </c>
      <c r="L54" s="68">
        <f t="shared" si="9"/>
        <v>73425</v>
      </c>
      <c r="M54" s="80" t="str">
        <f t="shared" si="10"/>
        <v/>
      </c>
      <c r="N54" s="422"/>
    </row>
    <row r="55" spans="1:14">
      <c r="A55" s="66" t="s">
        <v>95</v>
      </c>
      <c r="B55" s="51"/>
      <c r="C55" s="67"/>
      <c r="D55" s="67"/>
      <c r="E55" s="67"/>
      <c r="F55" s="67"/>
      <c r="G55" s="67"/>
      <c r="H55" s="67"/>
      <c r="I55" s="67"/>
      <c r="J55" s="67"/>
      <c r="K55" s="67"/>
      <c r="L55" s="68">
        <f t="shared" si="9"/>
        <v>0</v>
      </c>
      <c r="M55" s="80" t="str">
        <f t="shared" si="10"/>
        <v/>
      </c>
      <c r="N55" s="422"/>
    </row>
    <row r="56" spans="1:14">
      <c r="A56" s="66" t="s">
        <v>96</v>
      </c>
      <c r="B56" s="51"/>
      <c r="C56" s="67"/>
      <c r="D56" s="67"/>
      <c r="E56" s="67"/>
      <c r="F56" s="67"/>
      <c r="G56" s="67"/>
      <c r="H56" s="67"/>
      <c r="I56" s="67"/>
      <c r="J56" s="67"/>
      <c r="K56" s="67"/>
      <c r="L56" s="68">
        <f t="shared" si="9"/>
        <v>0</v>
      </c>
      <c r="M56" s="80" t="str">
        <f t="shared" si="10"/>
        <v/>
      </c>
      <c r="N56" s="422"/>
    </row>
    <row r="57" spans="1:14">
      <c r="A57" s="69" t="s">
        <v>592</v>
      </c>
      <c r="B57" s="51"/>
      <c r="C57" s="67"/>
      <c r="D57" s="67"/>
      <c r="E57" s="67"/>
      <c r="F57" s="67"/>
      <c r="G57" s="67"/>
      <c r="H57" s="67"/>
      <c r="I57" s="67"/>
      <c r="J57" s="67"/>
      <c r="K57" s="67"/>
      <c r="L57" s="68">
        <f t="shared" si="9"/>
        <v>0</v>
      </c>
      <c r="M57" s="80" t="str">
        <f t="shared" si="10"/>
        <v/>
      </c>
      <c r="N57" s="422"/>
    </row>
    <row r="58" spans="1:14" ht="13.5" thickBot="1">
      <c r="A58" s="70"/>
      <c r="B58" s="53"/>
      <c r="C58" s="71"/>
      <c r="D58" s="71"/>
      <c r="E58" s="71"/>
      <c r="F58" s="71"/>
      <c r="G58" s="71"/>
      <c r="H58" s="71"/>
      <c r="I58" s="71"/>
      <c r="J58" s="71"/>
      <c r="K58" s="71"/>
      <c r="L58" s="68">
        <f t="shared" si="9"/>
        <v>0</v>
      </c>
      <c r="M58" s="81" t="str">
        <f t="shared" si="10"/>
        <v/>
      </c>
      <c r="N58" s="422"/>
    </row>
    <row r="59" spans="1:14" ht="13.5" thickBot="1">
      <c r="A59" s="72" t="s">
        <v>75</v>
      </c>
      <c r="B59" s="55">
        <f t="shared" ref="B59:L59" si="11">SUM(B53:B58)</f>
        <v>0</v>
      </c>
      <c r="C59" s="55">
        <f t="shared" si="11"/>
        <v>0</v>
      </c>
      <c r="D59" s="55">
        <f t="shared" si="11"/>
        <v>0</v>
      </c>
      <c r="E59" s="55">
        <f t="shared" si="11"/>
        <v>200</v>
      </c>
      <c r="F59" s="55">
        <f t="shared" si="11"/>
        <v>0</v>
      </c>
      <c r="G59" s="55">
        <f t="shared" si="11"/>
        <v>73225</v>
      </c>
      <c r="H59" s="55">
        <f t="shared" si="11"/>
        <v>0</v>
      </c>
      <c r="I59" s="55">
        <f t="shared" si="11"/>
        <v>0</v>
      </c>
      <c r="J59" s="55">
        <f t="shared" si="11"/>
        <v>200</v>
      </c>
      <c r="K59" s="55">
        <f t="shared" si="11"/>
        <v>73225</v>
      </c>
      <c r="L59" s="55">
        <f t="shared" si="11"/>
        <v>73425</v>
      </c>
      <c r="M59" s="56" t="str">
        <f t="shared" si="10"/>
        <v/>
      </c>
      <c r="N59" s="422"/>
    </row>
    <row r="60" spans="1:14">
      <c r="A60" s="433" t="s">
        <v>170</v>
      </c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22"/>
    </row>
    <row r="61" spans="1:14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422"/>
    </row>
    <row r="62" spans="1:14" ht="15.75">
      <c r="A62" s="434" t="str">
        <f>+CONCATENATE("Önkormányzaton kívüli EU-s projekthez történő hozzájárulás ",LEFT(ÖSSZEFÜGGÉSEK!A39,4),". évi előirányzata és teljesítése")</f>
        <v>Önkormányzaton kívüli EU-s projekthez történő hozzájárulás . évi előirányzata és teljesítése</v>
      </c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22"/>
    </row>
    <row r="63" spans="1:14" ht="14.25" thickBo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23" t="s">
        <v>49</v>
      </c>
      <c r="M63" s="423"/>
      <c r="N63" s="422"/>
    </row>
    <row r="64" spans="1:14" ht="21.75" thickBot="1">
      <c r="A64" s="435" t="s">
        <v>91</v>
      </c>
      <c r="B64" s="436"/>
      <c r="C64" s="436"/>
      <c r="D64" s="436"/>
      <c r="E64" s="436"/>
      <c r="F64" s="436"/>
      <c r="G64" s="436"/>
      <c r="H64" s="436"/>
      <c r="I64" s="436"/>
      <c r="J64" s="436"/>
      <c r="K64" s="74" t="s">
        <v>477</v>
      </c>
      <c r="L64" s="74" t="s">
        <v>476</v>
      </c>
      <c r="M64" s="74" t="s">
        <v>175</v>
      </c>
      <c r="N64" s="422"/>
    </row>
    <row r="65" spans="1:14">
      <c r="A65" s="437" t="s">
        <v>593</v>
      </c>
      <c r="B65" s="438"/>
      <c r="C65" s="438"/>
      <c r="D65" s="438"/>
      <c r="E65" s="438"/>
      <c r="F65" s="438"/>
      <c r="G65" s="438"/>
      <c r="H65" s="438"/>
      <c r="I65" s="438"/>
      <c r="J65" s="438"/>
      <c r="K65" s="75">
        <v>0</v>
      </c>
      <c r="L65" s="76">
        <v>0</v>
      </c>
      <c r="M65" s="76">
        <v>0</v>
      </c>
      <c r="N65" s="422"/>
    </row>
    <row r="66" spans="1:14" ht="13.5" thickBot="1">
      <c r="A66" s="439"/>
      <c r="B66" s="440"/>
      <c r="C66" s="440"/>
      <c r="D66" s="440"/>
      <c r="E66" s="440"/>
      <c r="F66" s="440"/>
      <c r="G66" s="440"/>
      <c r="H66" s="440"/>
      <c r="I66" s="440"/>
      <c r="J66" s="440"/>
      <c r="K66" s="77"/>
      <c r="L66" s="71"/>
      <c r="M66" s="71"/>
      <c r="N66" s="422"/>
    </row>
    <row r="67" spans="1:14" ht="13.5" thickBot="1">
      <c r="A67" s="441" t="s">
        <v>37</v>
      </c>
      <c r="B67" s="442"/>
      <c r="C67" s="442"/>
      <c r="D67" s="442"/>
      <c r="E67" s="442"/>
      <c r="F67" s="442"/>
      <c r="G67" s="442"/>
      <c r="H67" s="442"/>
      <c r="I67" s="442"/>
      <c r="J67" s="442"/>
      <c r="K67" s="78">
        <f>SUM(K65:K66)</f>
        <v>0</v>
      </c>
      <c r="L67" s="78">
        <f>SUM(L65:L66)</f>
        <v>0</v>
      </c>
      <c r="M67" s="78">
        <f>SUM(M65:M66)</f>
        <v>0</v>
      </c>
      <c r="N67" s="422"/>
    </row>
    <row r="68" spans="1:14">
      <c r="N68" s="422"/>
    </row>
    <row r="69" spans="1:14" ht="15.75">
      <c r="A69" s="443" t="s">
        <v>0</v>
      </c>
      <c r="B69" s="443"/>
      <c r="C69" s="443"/>
      <c r="D69" s="444" t="s">
        <v>598</v>
      </c>
      <c r="E69" s="444"/>
      <c r="F69" s="444"/>
      <c r="G69" s="444"/>
      <c r="H69" s="444"/>
      <c r="I69" s="444"/>
      <c r="J69" s="444"/>
      <c r="K69" s="444"/>
      <c r="L69" s="444"/>
      <c r="M69" s="444"/>
      <c r="N69" s="422" t="e">
        <f>+CONCATENATE("5. melléklet a ……/",LEFT(ÖSSZEFÜGGÉSEK!A76,4)+1,". (……) önkormányzati rendelethez    ")</f>
        <v>#VALUE!</v>
      </c>
    </row>
    <row r="70" spans="1:14" ht="15.75" thickBo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23" t="s">
        <v>49</v>
      </c>
      <c r="M70" s="423"/>
      <c r="N70" s="422"/>
    </row>
    <row r="71" spans="1:14" ht="13.5" thickBot="1">
      <c r="A71" s="424" t="s">
        <v>84</v>
      </c>
      <c r="B71" s="427" t="s">
        <v>173</v>
      </c>
      <c r="C71" s="427"/>
      <c r="D71" s="427"/>
      <c r="E71" s="427"/>
      <c r="F71" s="427"/>
      <c r="G71" s="427"/>
      <c r="H71" s="427"/>
      <c r="I71" s="427"/>
      <c r="J71" s="428" t="s">
        <v>175</v>
      </c>
      <c r="K71" s="428"/>
      <c r="L71" s="428"/>
      <c r="M71" s="428"/>
      <c r="N71" s="422"/>
    </row>
    <row r="72" spans="1:14" ht="13.5" thickBot="1">
      <c r="A72" s="425"/>
      <c r="B72" s="430" t="s">
        <v>176</v>
      </c>
      <c r="C72" s="431" t="s">
        <v>177</v>
      </c>
      <c r="D72" s="432" t="s">
        <v>171</v>
      </c>
      <c r="E72" s="432"/>
      <c r="F72" s="432"/>
      <c r="G72" s="432"/>
      <c r="H72" s="432"/>
      <c r="I72" s="432"/>
      <c r="J72" s="429"/>
      <c r="K72" s="429"/>
      <c r="L72" s="429"/>
      <c r="M72" s="429"/>
      <c r="N72" s="422"/>
    </row>
    <row r="73" spans="1:14" ht="21.75" thickBot="1">
      <c r="A73" s="425"/>
      <c r="B73" s="430"/>
      <c r="C73" s="431"/>
      <c r="D73" s="401" t="s">
        <v>176</v>
      </c>
      <c r="E73" s="401" t="s">
        <v>177</v>
      </c>
      <c r="F73" s="401" t="s">
        <v>176</v>
      </c>
      <c r="G73" s="401" t="s">
        <v>177</v>
      </c>
      <c r="H73" s="401" t="s">
        <v>176</v>
      </c>
      <c r="I73" s="401" t="s">
        <v>177</v>
      </c>
      <c r="J73" s="429"/>
      <c r="K73" s="429"/>
      <c r="L73" s="429"/>
      <c r="M73" s="429"/>
      <c r="N73" s="422"/>
    </row>
    <row r="74" spans="1:14" ht="32.25" thickBot="1">
      <c r="A74" s="426"/>
      <c r="B74" s="431" t="s">
        <v>172</v>
      </c>
      <c r="C74" s="431"/>
      <c r="D74" s="431" t="s">
        <v>595</v>
      </c>
      <c r="E74" s="431"/>
      <c r="F74" s="431" t="s">
        <v>596</v>
      </c>
      <c r="G74" s="431"/>
      <c r="H74" s="430" t="s">
        <v>597</v>
      </c>
      <c r="I74" s="430"/>
      <c r="J74" s="404" t="str">
        <f>+D74</f>
        <v>2014.előtt</v>
      </c>
      <c r="K74" s="403" t="str">
        <f>+F74</f>
        <v>2014.évi</v>
      </c>
      <c r="L74" s="402" t="s">
        <v>36</v>
      </c>
      <c r="M74" s="401" t="str">
        <f>+CONCATENATE("Teljesítés %-a ",LEFT(ÖSSZEFÜGGÉSEK!A76,4),". XII. 31-ig")</f>
        <v>Teljesítés %-a . XII. 31-ig</v>
      </c>
      <c r="N74" s="422"/>
    </row>
    <row r="75" spans="1:14" ht="13.5" thickBot="1">
      <c r="A75" s="40" t="s">
        <v>313</v>
      </c>
      <c r="B75" s="402" t="s">
        <v>314</v>
      </c>
      <c r="C75" s="402" t="s">
        <v>315</v>
      </c>
      <c r="D75" s="41" t="s">
        <v>316</v>
      </c>
      <c r="E75" s="401" t="s">
        <v>317</v>
      </c>
      <c r="F75" s="401" t="s">
        <v>394</v>
      </c>
      <c r="G75" s="401" t="s">
        <v>395</v>
      </c>
      <c r="H75" s="402" t="s">
        <v>396</v>
      </c>
      <c r="I75" s="41" t="s">
        <v>397</v>
      </c>
      <c r="J75" s="41" t="s">
        <v>441</v>
      </c>
      <c r="K75" s="41" t="s">
        <v>442</v>
      </c>
      <c r="L75" s="41" t="s">
        <v>443</v>
      </c>
      <c r="M75" s="42" t="s">
        <v>444</v>
      </c>
      <c r="N75" s="422"/>
    </row>
    <row r="76" spans="1:14">
      <c r="A76" s="43" t="s">
        <v>85</v>
      </c>
      <c r="B76" s="44"/>
      <c r="C76" s="64"/>
      <c r="D76" s="64"/>
      <c r="E76" s="75">
        <v>457</v>
      </c>
      <c r="F76" s="64"/>
      <c r="G76" s="64"/>
      <c r="H76" s="64"/>
      <c r="I76" s="64"/>
      <c r="J76" s="64">
        <v>457</v>
      </c>
      <c r="K76" s="64"/>
      <c r="L76" s="45">
        <f t="shared" ref="L76:L82" si="12">+J76+K76</f>
        <v>457</v>
      </c>
      <c r="M76" s="79" t="str">
        <f t="shared" ref="M76:M83" si="13">IF((C76&lt;&gt;0),ROUND((L76/C76)*100,1),"")</f>
        <v/>
      </c>
      <c r="N76" s="422"/>
    </row>
    <row r="77" spans="1:14">
      <c r="A77" s="46" t="s">
        <v>97</v>
      </c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9">
        <f t="shared" si="12"/>
        <v>0</v>
      </c>
      <c r="M77" s="80" t="str">
        <f t="shared" si="13"/>
        <v/>
      </c>
      <c r="N77" s="422"/>
    </row>
    <row r="78" spans="1:14">
      <c r="A78" s="50" t="s">
        <v>86</v>
      </c>
      <c r="B78" s="51"/>
      <c r="C78" s="67"/>
      <c r="D78" s="67"/>
      <c r="E78" s="67">
        <v>3016</v>
      </c>
      <c r="F78" s="67"/>
      <c r="G78" s="67"/>
      <c r="H78" s="67"/>
      <c r="I78" s="67"/>
      <c r="J78" s="67">
        <v>0</v>
      </c>
      <c r="K78" s="67">
        <v>3016</v>
      </c>
      <c r="L78" s="49">
        <f t="shared" si="12"/>
        <v>3016</v>
      </c>
      <c r="M78" s="80" t="str">
        <f t="shared" si="13"/>
        <v/>
      </c>
      <c r="N78" s="422"/>
    </row>
    <row r="79" spans="1:14">
      <c r="A79" s="50" t="s">
        <v>98</v>
      </c>
      <c r="B79" s="51"/>
      <c r="C79" s="67"/>
      <c r="D79" s="67"/>
      <c r="E79" s="67"/>
      <c r="F79" s="67"/>
      <c r="G79" s="67"/>
      <c r="H79" s="67"/>
      <c r="I79" s="67"/>
      <c r="J79" s="67"/>
      <c r="K79" s="67"/>
      <c r="L79" s="49">
        <f t="shared" si="12"/>
        <v>0</v>
      </c>
      <c r="M79" s="80" t="str">
        <f t="shared" si="13"/>
        <v/>
      </c>
      <c r="N79" s="422"/>
    </row>
    <row r="80" spans="1:14">
      <c r="A80" s="50" t="s">
        <v>87</v>
      </c>
      <c r="B80" s="51"/>
      <c r="C80" s="67"/>
      <c r="D80" s="67"/>
      <c r="E80" s="67"/>
      <c r="F80" s="67"/>
      <c r="G80" s="67"/>
      <c r="H80" s="67"/>
      <c r="I80" s="67"/>
      <c r="J80" s="67"/>
      <c r="K80" s="67"/>
      <c r="L80" s="49">
        <f t="shared" si="12"/>
        <v>0</v>
      </c>
      <c r="M80" s="80" t="str">
        <f t="shared" si="13"/>
        <v/>
      </c>
      <c r="N80" s="422"/>
    </row>
    <row r="81" spans="1:14">
      <c r="A81" s="50" t="s">
        <v>88</v>
      </c>
      <c r="B81" s="51"/>
      <c r="C81" s="67"/>
      <c r="D81" s="67"/>
      <c r="E81" s="67"/>
      <c r="F81" s="67"/>
      <c r="G81" s="67"/>
      <c r="H81" s="67"/>
      <c r="I81" s="67"/>
      <c r="J81" s="67"/>
      <c r="K81" s="67"/>
      <c r="L81" s="49">
        <f t="shared" si="12"/>
        <v>0</v>
      </c>
      <c r="M81" s="80" t="str">
        <f t="shared" si="13"/>
        <v/>
      </c>
      <c r="N81" s="422"/>
    </row>
    <row r="82" spans="1:14" ht="13.5" thickBot="1">
      <c r="A82" s="52"/>
      <c r="B82" s="53"/>
      <c r="C82" s="71"/>
      <c r="D82" s="71"/>
      <c r="E82" s="71"/>
      <c r="F82" s="71"/>
      <c r="G82" s="71"/>
      <c r="H82" s="71"/>
      <c r="I82" s="71"/>
      <c r="J82" s="71"/>
      <c r="K82" s="71"/>
      <c r="L82" s="49">
        <f t="shared" si="12"/>
        <v>0</v>
      </c>
      <c r="M82" s="81" t="str">
        <f t="shared" si="13"/>
        <v/>
      </c>
      <c r="N82" s="422"/>
    </row>
    <row r="83" spans="1:14" ht="13.5" thickBot="1">
      <c r="A83" s="54" t="s">
        <v>90</v>
      </c>
      <c r="B83" s="55">
        <f t="shared" ref="B83:L83" si="14">B76+SUM(B78:B82)</f>
        <v>0</v>
      </c>
      <c r="C83" s="55">
        <f t="shared" si="14"/>
        <v>0</v>
      </c>
      <c r="D83" s="55">
        <f t="shared" si="14"/>
        <v>0</v>
      </c>
      <c r="E83" s="55">
        <f t="shared" si="14"/>
        <v>3473</v>
      </c>
      <c r="F83" s="55">
        <f t="shared" si="14"/>
        <v>0</v>
      </c>
      <c r="G83" s="55">
        <f t="shared" si="14"/>
        <v>0</v>
      </c>
      <c r="H83" s="55">
        <f t="shared" si="14"/>
        <v>0</v>
      </c>
      <c r="I83" s="55">
        <f t="shared" si="14"/>
        <v>0</v>
      </c>
      <c r="J83" s="55">
        <f t="shared" si="14"/>
        <v>457</v>
      </c>
      <c r="K83" s="55">
        <f t="shared" si="14"/>
        <v>3016</v>
      </c>
      <c r="L83" s="55">
        <f t="shared" si="14"/>
        <v>3473</v>
      </c>
      <c r="M83" s="56" t="str">
        <f t="shared" si="13"/>
        <v/>
      </c>
      <c r="N83" s="422"/>
    </row>
    <row r="84" spans="1:14">
      <c r="A84" s="57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422"/>
    </row>
    <row r="85" spans="1:14" ht="13.5" thickBot="1">
      <c r="A85" s="60" t="s">
        <v>89</v>
      </c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422"/>
    </row>
    <row r="86" spans="1:14">
      <c r="A86" s="63" t="s">
        <v>93</v>
      </c>
      <c r="B86" s="44"/>
      <c r="C86" s="64"/>
      <c r="D86" s="64"/>
      <c r="E86" s="75"/>
      <c r="F86" s="64"/>
      <c r="G86" s="64"/>
      <c r="H86" s="64"/>
      <c r="I86" s="64"/>
      <c r="J86" s="64"/>
      <c r="K86" s="64"/>
      <c r="L86" s="65">
        <f t="shared" ref="L86:L91" si="15">+J86+K86</f>
        <v>0</v>
      </c>
      <c r="M86" s="79" t="str">
        <f t="shared" ref="M86:M92" si="16">IF((C86&lt;&gt;0),ROUND((L86/C86)*100,1),"")</f>
        <v/>
      </c>
      <c r="N86" s="422"/>
    </row>
    <row r="87" spans="1:14">
      <c r="A87" s="66" t="s">
        <v>94</v>
      </c>
      <c r="B87" s="47"/>
      <c r="C87" s="67"/>
      <c r="D87" s="67"/>
      <c r="E87" s="67">
        <v>3473</v>
      </c>
      <c r="F87" s="67"/>
      <c r="G87" s="67"/>
      <c r="H87" s="67"/>
      <c r="I87" s="67"/>
      <c r="J87" s="67">
        <v>3473</v>
      </c>
      <c r="K87" s="67"/>
      <c r="L87" s="68">
        <f t="shared" si="15"/>
        <v>3473</v>
      </c>
      <c r="M87" s="80" t="str">
        <f t="shared" si="16"/>
        <v/>
      </c>
      <c r="N87" s="422"/>
    </row>
    <row r="88" spans="1:14">
      <c r="A88" s="66" t="s">
        <v>95</v>
      </c>
      <c r="B88" s="51"/>
      <c r="C88" s="67"/>
      <c r="D88" s="67"/>
      <c r="E88" s="67"/>
      <c r="F88" s="67"/>
      <c r="G88" s="67"/>
      <c r="H88" s="67"/>
      <c r="I88" s="67"/>
      <c r="J88" s="67"/>
      <c r="K88" s="67"/>
      <c r="L88" s="68">
        <f t="shared" si="15"/>
        <v>0</v>
      </c>
      <c r="M88" s="80" t="str">
        <f t="shared" si="16"/>
        <v/>
      </c>
      <c r="N88" s="422"/>
    </row>
    <row r="89" spans="1:14">
      <c r="A89" s="66" t="s">
        <v>96</v>
      </c>
      <c r="B89" s="51"/>
      <c r="C89" s="67"/>
      <c r="D89" s="67"/>
      <c r="E89" s="67"/>
      <c r="F89" s="67"/>
      <c r="G89" s="67"/>
      <c r="H89" s="67"/>
      <c r="I89" s="67"/>
      <c r="J89" s="67"/>
      <c r="K89" s="67"/>
      <c r="L89" s="68">
        <f t="shared" si="15"/>
        <v>0</v>
      </c>
      <c r="M89" s="80" t="str">
        <f t="shared" si="16"/>
        <v/>
      </c>
      <c r="N89" s="422"/>
    </row>
    <row r="90" spans="1:14">
      <c r="A90" s="69" t="s">
        <v>592</v>
      </c>
      <c r="B90" s="51"/>
      <c r="C90" s="67"/>
      <c r="D90" s="67"/>
      <c r="E90" s="67"/>
      <c r="F90" s="67"/>
      <c r="G90" s="67"/>
      <c r="H90" s="67"/>
      <c r="I90" s="67"/>
      <c r="J90" s="67"/>
      <c r="K90" s="67"/>
      <c r="L90" s="68">
        <f t="shared" si="15"/>
        <v>0</v>
      </c>
      <c r="M90" s="80" t="str">
        <f t="shared" si="16"/>
        <v/>
      </c>
      <c r="N90" s="422"/>
    </row>
    <row r="91" spans="1:14" ht="13.5" thickBot="1">
      <c r="A91" s="70"/>
      <c r="B91" s="53"/>
      <c r="C91" s="71"/>
      <c r="D91" s="71"/>
      <c r="E91" s="71"/>
      <c r="F91" s="71"/>
      <c r="G91" s="71"/>
      <c r="H91" s="71"/>
      <c r="I91" s="71"/>
      <c r="J91" s="71"/>
      <c r="K91" s="71"/>
      <c r="L91" s="68">
        <f t="shared" si="15"/>
        <v>0</v>
      </c>
      <c r="M91" s="81" t="str">
        <f t="shared" si="16"/>
        <v/>
      </c>
      <c r="N91" s="422"/>
    </row>
    <row r="92" spans="1:14" ht="13.5" thickBot="1">
      <c r="A92" s="72" t="s">
        <v>75</v>
      </c>
      <c r="B92" s="55">
        <f t="shared" ref="B92:L92" si="17">SUM(B86:B91)</f>
        <v>0</v>
      </c>
      <c r="C92" s="55">
        <f t="shared" si="17"/>
        <v>0</v>
      </c>
      <c r="D92" s="55">
        <f t="shared" si="17"/>
        <v>0</v>
      </c>
      <c r="E92" s="55">
        <f t="shared" si="17"/>
        <v>3473</v>
      </c>
      <c r="F92" s="55">
        <f t="shared" si="17"/>
        <v>0</v>
      </c>
      <c r="G92" s="55">
        <f t="shared" si="17"/>
        <v>0</v>
      </c>
      <c r="H92" s="55">
        <f t="shared" si="17"/>
        <v>0</v>
      </c>
      <c r="I92" s="55">
        <f t="shared" si="17"/>
        <v>0</v>
      </c>
      <c r="J92" s="55">
        <f t="shared" si="17"/>
        <v>3473</v>
      </c>
      <c r="K92" s="55">
        <f t="shared" si="17"/>
        <v>0</v>
      </c>
      <c r="L92" s="55">
        <f t="shared" si="17"/>
        <v>3473</v>
      </c>
      <c r="M92" s="56" t="str">
        <f t="shared" si="16"/>
        <v/>
      </c>
      <c r="N92" s="422"/>
    </row>
    <row r="93" spans="1:14">
      <c r="A93" s="433" t="s">
        <v>170</v>
      </c>
      <c r="B93" s="433"/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422"/>
    </row>
    <row r="94" spans="1:14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422"/>
    </row>
    <row r="95" spans="1:14" ht="15.75">
      <c r="A95" s="434" t="str">
        <f>+CONCATENATE("Önkormányzaton kívüli EU-s projekthez történő hozzájárulás ",LEFT(ÖSSZEFÜGGÉSEK!A76,4),". évi előirányzata és teljesítése")</f>
        <v>Önkormányzaton kívüli EU-s projekthez történő hozzájárulás . évi előirányzata és teljesítése</v>
      </c>
      <c r="B95" s="434"/>
      <c r="C95" s="434"/>
      <c r="D95" s="434"/>
      <c r="E95" s="434"/>
      <c r="F95" s="434"/>
      <c r="G95" s="434"/>
      <c r="H95" s="434"/>
      <c r="I95" s="434"/>
      <c r="J95" s="434"/>
      <c r="K95" s="434"/>
      <c r="L95" s="434"/>
      <c r="M95" s="434"/>
      <c r="N95" s="422"/>
    </row>
    <row r="96" spans="1:14" ht="14.25" thickBo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23" t="s">
        <v>49</v>
      </c>
      <c r="M96" s="423"/>
      <c r="N96" s="422"/>
    </row>
    <row r="97" spans="1:14" ht="21.75" thickBot="1">
      <c r="A97" s="435" t="s">
        <v>91</v>
      </c>
      <c r="B97" s="436"/>
      <c r="C97" s="436"/>
      <c r="D97" s="436"/>
      <c r="E97" s="436"/>
      <c r="F97" s="436"/>
      <c r="G97" s="436"/>
      <c r="H97" s="436"/>
      <c r="I97" s="436"/>
      <c r="J97" s="436"/>
      <c r="K97" s="74" t="s">
        <v>477</v>
      </c>
      <c r="L97" s="74" t="s">
        <v>476</v>
      </c>
      <c r="M97" s="74" t="s">
        <v>175</v>
      </c>
      <c r="N97" s="422"/>
    </row>
    <row r="98" spans="1:14">
      <c r="A98" s="437" t="s">
        <v>593</v>
      </c>
      <c r="B98" s="438"/>
      <c r="C98" s="438"/>
      <c r="D98" s="438"/>
      <c r="E98" s="438"/>
      <c r="F98" s="438"/>
      <c r="G98" s="438"/>
      <c r="H98" s="438"/>
      <c r="I98" s="438"/>
      <c r="J98" s="438"/>
      <c r="K98" s="75">
        <v>0</v>
      </c>
      <c r="L98" s="76">
        <v>0</v>
      </c>
      <c r="M98" s="76">
        <v>0</v>
      </c>
      <c r="N98" s="422"/>
    </row>
    <row r="99" spans="1:14" ht="13.5" thickBot="1">
      <c r="A99" s="439"/>
      <c r="B99" s="440"/>
      <c r="C99" s="440"/>
      <c r="D99" s="440"/>
      <c r="E99" s="440"/>
      <c r="F99" s="440"/>
      <c r="G99" s="440"/>
      <c r="H99" s="440"/>
      <c r="I99" s="440"/>
      <c r="J99" s="440"/>
      <c r="K99" s="77"/>
      <c r="L99" s="71"/>
      <c r="M99" s="71"/>
      <c r="N99" s="422"/>
    </row>
    <row r="100" spans="1:14" ht="13.5" thickBot="1">
      <c r="A100" s="441" t="s">
        <v>37</v>
      </c>
      <c r="B100" s="442"/>
      <c r="C100" s="442"/>
      <c r="D100" s="442"/>
      <c r="E100" s="442"/>
      <c r="F100" s="442"/>
      <c r="G100" s="442"/>
      <c r="H100" s="442"/>
      <c r="I100" s="442"/>
      <c r="J100" s="442"/>
      <c r="K100" s="78">
        <f>SUM(K98:K99)</f>
        <v>0</v>
      </c>
      <c r="L100" s="78">
        <f>SUM(L98:L99)</f>
        <v>0</v>
      </c>
      <c r="M100" s="78">
        <f>SUM(M98:M99)</f>
        <v>0</v>
      </c>
      <c r="N100" s="422"/>
    </row>
    <row r="101" spans="1:14">
      <c r="N101" s="422"/>
    </row>
    <row r="102" spans="1:14" ht="15.75">
      <c r="A102" s="443" t="s">
        <v>0</v>
      </c>
      <c r="B102" s="443"/>
      <c r="C102" s="443"/>
      <c r="D102" s="444" t="s">
        <v>599</v>
      </c>
      <c r="E102" s="444"/>
      <c r="F102" s="444"/>
      <c r="G102" s="444"/>
      <c r="H102" s="444"/>
      <c r="I102" s="444"/>
      <c r="J102" s="444"/>
      <c r="K102" s="444"/>
      <c r="L102" s="444"/>
      <c r="M102" s="444"/>
    </row>
    <row r="103" spans="1:14" ht="15.75" thickBo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423" t="s">
        <v>49</v>
      </c>
      <c r="M103" s="423"/>
    </row>
    <row r="104" spans="1:14" ht="13.5" thickBot="1">
      <c r="A104" s="424" t="s">
        <v>84</v>
      </c>
      <c r="B104" s="427" t="s">
        <v>173</v>
      </c>
      <c r="C104" s="427"/>
      <c r="D104" s="427"/>
      <c r="E104" s="427"/>
      <c r="F104" s="427"/>
      <c r="G104" s="427"/>
      <c r="H104" s="427"/>
      <c r="I104" s="427"/>
      <c r="J104" s="428" t="s">
        <v>175</v>
      </c>
      <c r="K104" s="428"/>
      <c r="L104" s="428"/>
      <c r="M104" s="428"/>
    </row>
    <row r="105" spans="1:14" ht="13.5" thickBot="1">
      <c r="A105" s="425"/>
      <c r="B105" s="430" t="s">
        <v>176</v>
      </c>
      <c r="C105" s="431" t="s">
        <v>177</v>
      </c>
      <c r="D105" s="432" t="s">
        <v>171</v>
      </c>
      <c r="E105" s="432"/>
      <c r="F105" s="432"/>
      <c r="G105" s="432"/>
      <c r="H105" s="432"/>
      <c r="I105" s="432"/>
      <c r="J105" s="429"/>
      <c r="K105" s="429"/>
      <c r="L105" s="429"/>
      <c r="M105" s="429"/>
    </row>
    <row r="106" spans="1:14" ht="21.75" thickBot="1">
      <c r="A106" s="425"/>
      <c r="B106" s="430"/>
      <c r="C106" s="431"/>
      <c r="D106" s="403" t="s">
        <v>176</v>
      </c>
      <c r="E106" s="403" t="s">
        <v>177</v>
      </c>
      <c r="F106" s="403" t="s">
        <v>176</v>
      </c>
      <c r="G106" s="403" t="s">
        <v>177</v>
      </c>
      <c r="H106" s="403" t="s">
        <v>176</v>
      </c>
      <c r="I106" s="403" t="s">
        <v>177</v>
      </c>
      <c r="J106" s="429"/>
      <c r="K106" s="429"/>
      <c r="L106" s="429"/>
      <c r="M106" s="429"/>
    </row>
    <row r="107" spans="1:14" ht="32.25" thickBot="1">
      <c r="A107" s="426"/>
      <c r="B107" s="431" t="s">
        <v>172</v>
      </c>
      <c r="C107" s="431"/>
      <c r="D107" s="431" t="s">
        <v>595</v>
      </c>
      <c r="E107" s="431"/>
      <c r="F107" s="431" t="s">
        <v>596</v>
      </c>
      <c r="G107" s="431"/>
      <c r="H107" s="430" t="s">
        <v>597</v>
      </c>
      <c r="I107" s="430"/>
      <c r="J107" s="404" t="str">
        <f>+D107</f>
        <v>2014.előtt</v>
      </c>
      <c r="K107" s="403" t="str">
        <f>+F107</f>
        <v>2014.évi</v>
      </c>
      <c r="L107" s="404" t="s">
        <v>36</v>
      </c>
      <c r="M107" s="403" t="str">
        <f>+CONCATENATE("Teljesítés %-a ",LEFT(ÖSSZEFÜGGÉSEK!A109,4),". XII. 31-ig")</f>
        <v>Teljesítés %-a . XII. 31-ig</v>
      </c>
    </row>
    <row r="108" spans="1:14" ht="13.5" thickBot="1">
      <c r="A108" s="40" t="s">
        <v>313</v>
      </c>
      <c r="B108" s="404" t="s">
        <v>314</v>
      </c>
      <c r="C108" s="404" t="s">
        <v>315</v>
      </c>
      <c r="D108" s="41" t="s">
        <v>316</v>
      </c>
      <c r="E108" s="403" t="s">
        <v>317</v>
      </c>
      <c r="F108" s="403" t="s">
        <v>394</v>
      </c>
      <c r="G108" s="403" t="s">
        <v>395</v>
      </c>
      <c r="H108" s="404" t="s">
        <v>396</v>
      </c>
      <c r="I108" s="41" t="s">
        <v>397</v>
      </c>
      <c r="J108" s="41" t="s">
        <v>441</v>
      </c>
      <c r="K108" s="41" t="s">
        <v>442</v>
      </c>
      <c r="L108" s="41" t="s">
        <v>443</v>
      </c>
      <c r="M108" s="42" t="s">
        <v>444</v>
      </c>
    </row>
    <row r="109" spans="1:14">
      <c r="A109" s="43" t="s">
        <v>85</v>
      </c>
      <c r="B109" s="44"/>
      <c r="C109" s="64"/>
      <c r="D109" s="64">
        <v>1100</v>
      </c>
      <c r="E109" s="75">
        <v>1100</v>
      </c>
      <c r="F109" s="64"/>
      <c r="G109" s="64"/>
      <c r="H109" s="64"/>
      <c r="I109" s="64"/>
      <c r="J109" s="64">
        <v>1100</v>
      </c>
      <c r="K109" s="64"/>
      <c r="L109" s="45">
        <f t="shared" ref="L109:L115" si="18">+J109+K109</f>
        <v>1100</v>
      </c>
      <c r="M109" s="79" t="str">
        <f t="shared" ref="M109:M116" si="19">IF((C109&lt;&gt;0),ROUND((L109/C109)*100,1),"")</f>
        <v/>
      </c>
    </row>
    <row r="110" spans="1:14">
      <c r="A110" s="46" t="s">
        <v>97</v>
      </c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9">
        <f t="shared" si="18"/>
        <v>0</v>
      </c>
      <c r="M110" s="80" t="str">
        <f t="shared" si="19"/>
        <v/>
      </c>
    </row>
    <row r="111" spans="1:14">
      <c r="A111" s="50" t="s">
        <v>86</v>
      </c>
      <c r="B111" s="51"/>
      <c r="C111" s="67"/>
      <c r="D111" s="67">
        <v>3644</v>
      </c>
      <c r="E111" s="67">
        <v>3528</v>
      </c>
      <c r="F111" s="67"/>
      <c r="G111" s="67"/>
      <c r="H111" s="67"/>
      <c r="I111" s="67"/>
      <c r="J111" s="67"/>
      <c r="K111" s="67">
        <v>3528</v>
      </c>
      <c r="L111" s="49">
        <f t="shared" si="18"/>
        <v>3528</v>
      </c>
      <c r="M111" s="80" t="str">
        <f t="shared" si="19"/>
        <v/>
      </c>
    </row>
    <row r="112" spans="1:14">
      <c r="A112" s="50" t="s">
        <v>98</v>
      </c>
      <c r="B112" s="51"/>
      <c r="C112" s="67"/>
      <c r="D112" s="67"/>
      <c r="E112" s="67"/>
      <c r="F112" s="67"/>
      <c r="G112" s="67"/>
      <c r="H112" s="67"/>
      <c r="I112" s="67"/>
      <c r="J112" s="67"/>
      <c r="K112" s="67"/>
      <c r="L112" s="49">
        <f t="shared" si="18"/>
        <v>0</v>
      </c>
      <c r="M112" s="80" t="str">
        <f t="shared" si="19"/>
        <v/>
      </c>
    </row>
    <row r="113" spans="1:13">
      <c r="A113" s="50" t="s">
        <v>87</v>
      </c>
      <c r="B113" s="51"/>
      <c r="C113" s="67"/>
      <c r="D113" s="67"/>
      <c r="E113" s="67"/>
      <c r="F113" s="67"/>
      <c r="G113" s="67"/>
      <c r="H113" s="67"/>
      <c r="I113" s="67"/>
      <c r="J113" s="67"/>
      <c r="K113" s="67"/>
      <c r="L113" s="49">
        <f t="shared" si="18"/>
        <v>0</v>
      </c>
      <c r="M113" s="80" t="str">
        <f t="shared" si="19"/>
        <v/>
      </c>
    </row>
    <row r="114" spans="1:13">
      <c r="A114" s="50" t="s">
        <v>88</v>
      </c>
      <c r="B114" s="51"/>
      <c r="C114" s="67"/>
      <c r="D114" s="67"/>
      <c r="E114" s="67"/>
      <c r="F114" s="67"/>
      <c r="G114" s="67"/>
      <c r="H114" s="67"/>
      <c r="I114" s="67"/>
      <c r="J114" s="67"/>
      <c r="K114" s="67"/>
      <c r="L114" s="49">
        <f t="shared" si="18"/>
        <v>0</v>
      </c>
      <c r="M114" s="80" t="str">
        <f t="shared" si="19"/>
        <v/>
      </c>
    </row>
    <row r="115" spans="1:13" ht="13.5" thickBot="1">
      <c r="A115" s="52"/>
      <c r="B115" s="53"/>
      <c r="C115" s="71"/>
      <c r="D115" s="71"/>
      <c r="E115" s="71"/>
      <c r="F115" s="71"/>
      <c r="G115" s="71"/>
      <c r="H115" s="71"/>
      <c r="I115" s="71"/>
      <c r="J115" s="71"/>
      <c r="K115" s="71"/>
      <c r="L115" s="49">
        <f t="shared" si="18"/>
        <v>0</v>
      </c>
      <c r="M115" s="81" t="str">
        <f t="shared" si="19"/>
        <v/>
      </c>
    </row>
    <row r="116" spans="1:13" ht="13.5" thickBot="1">
      <c r="A116" s="54" t="s">
        <v>90</v>
      </c>
      <c r="B116" s="55">
        <f t="shared" ref="B116:L116" si="20">B109+SUM(B111:B115)</f>
        <v>0</v>
      </c>
      <c r="C116" s="55">
        <f t="shared" si="20"/>
        <v>0</v>
      </c>
      <c r="D116" s="55">
        <f t="shared" si="20"/>
        <v>4744</v>
      </c>
      <c r="E116" s="55">
        <f t="shared" si="20"/>
        <v>4628</v>
      </c>
      <c r="F116" s="55">
        <f t="shared" si="20"/>
        <v>0</v>
      </c>
      <c r="G116" s="55">
        <f t="shared" si="20"/>
        <v>0</v>
      </c>
      <c r="H116" s="55">
        <f t="shared" si="20"/>
        <v>0</v>
      </c>
      <c r="I116" s="55">
        <f t="shared" si="20"/>
        <v>0</v>
      </c>
      <c r="J116" s="55">
        <f t="shared" si="20"/>
        <v>1100</v>
      </c>
      <c r="K116" s="55">
        <f t="shared" si="20"/>
        <v>3528</v>
      </c>
      <c r="L116" s="55">
        <f t="shared" si="20"/>
        <v>4628</v>
      </c>
      <c r="M116" s="56" t="str">
        <f t="shared" si="19"/>
        <v/>
      </c>
    </row>
    <row r="117" spans="1:13">
      <c r="A117" s="57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1:13" ht="13.5" thickBot="1">
      <c r="A118" s="60" t="s">
        <v>89</v>
      </c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>
      <c r="A119" s="63" t="s">
        <v>93</v>
      </c>
      <c r="B119" s="44"/>
      <c r="C119" s="64"/>
      <c r="D119" s="64"/>
      <c r="E119" s="75"/>
      <c r="F119" s="64"/>
      <c r="G119" s="64"/>
      <c r="H119" s="64"/>
      <c r="I119" s="64"/>
      <c r="J119" s="64"/>
      <c r="K119" s="64"/>
      <c r="L119" s="65">
        <f t="shared" ref="L119:L124" si="21">+J119+K119</f>
        <v>0</v>
      </c>
      <c r="M119" s="79" t="str">
        <f t="shared" ref="M119:M125" si="22">IF((C119&lt;&gt;0),ROUND((L119/C119)*100,1),"")</f>
        <v/>
      </c>
    </row>
    <row r="120" spans="1:13">
      <c r="A120" s="66" t="s">
        <v>94</v>
      </c>
      <c r="B120" s="47"/>
      <c r="C120" s="67"/>
      <c r="D120" s="67">
        <v>4744</v>
      </c>
      <c r="E120" s="67">
        <v>4628</v>
      </c>
      <c r="F120" s="67"/>
      <c r="G120" s="67"/>
      <c r="H120" s="67"/>
      <c r="I120" s="67"/>
      <c r="J120" s="67">
        <v>4628</v>
      </c>
      <c r="K120" s="67"/>
      <c r="L120" s="68">
        <f t="shared" si="21"/>
        <v>4628</v>
      </c>
      <c r="M120" s="80" t="str">
        <f t="shared" si="22"/>
        <v/>
      </c>
    </row>
    <row r="121" spans="1:13">
      <c r="A121" s="66" t="s">
        <v>95</v>
      </c>
      <c r="B121" s="51"/>
      <c r="C121" s="67"/>
      <c r="D121" s="67"/>
      <c r="E121" s="67"/>
      <c r="F121" s="67"/>
      <c r="G121" s="67"/>
      <c r="H121" s="67"/>
      <c r="I121" s="67"/>
      <c r="J121" s="67"/>
      <c r="K121" s="67"/>
      <c r="L121" s="68">
        <f t="shared" si="21"/>
        <v>0</v>
      </c>
      <c r="M121" s="80" t="str">
        <f t="shared" si="22"/>
        <v/>
      </c>
    </row>
    <row r="122" spans="1:13">
      <c r="A122" s="66" t="s">
        <v>96</v>
      </c>
      <c r="B122" s="51"/>
      <c r="C122" s="67"/>
      <c r="D122" s="67"/>
      <c r="E122" s="67"/>
      <c r="F122" s="67"/>
      <c r="G122" s="67"/>
      <c r="H122" s="67"/>
      <c r="I122" s="67"/>
      <c r="J122" s="67"/>
      <c r="K122" s="67"/>
      <c r="L122" s="68">
        <f t="shared" si="21"/>
        <v>0</v>
      </c>
      <c r="M122" s="80" t="str">
        <f t="shared" si="22"/>
        <v/>
      </c>
    </row>
    <row r="123" spans="1:13">
      <c r="A123" s="69" t="s">
        <v>592</v>
      </c>
      <c r="B123" s="51"/>
      <c r="C123" s="67"/>
      <c r="D123" s="67"/>
      <c r="E123" s="67"/>
      <c r="F123" s="67"/>
      <c r="G123" s="67"/>
      <c r="H123" s="67"/>
      <c r="I123" s="67"/>
      <c r="J123" s="67"/>
      <c r="K123" s="67"/>
      <c r="L123" s="68">
        <f t="shared" si="21"/>
        <v>0</v>
      </c>
      <c r="M123" s="80" t="str">
        <f t="shared" si="22"/>
        <v/>
      </c>
    </row>
    <row r="124" spans="1:13" ht="13.5" thickBot="1">
      <c r="A124" s="70"/>
      <c r="B124" s="53"/>
      <c r="C124" s="71"/>
      <c r="D124" s="71"/>
      <c r="E124" s="71"/>
      <c r="F124" s="71"/>
      <c r="G124" s="71"/>
      <c r="H124" s="71"/>
      <c r="I124" s="71"/>
      <c r="J124" s="71"/>
      <c r="K124" s="71"/>
      <c r="L124" s="68">
        <f t="shared" si="21"/>
        <v>0</v>
      </c>
      <c r="M124" s="81" t="str">
        <f t="shared" si="22"/>
        <v/>
      </c>
    </row>
    <row r="125" spans="1:13" ht="13.5" thickBot="1">
      <c r="A125" s="72" t="s">
        <v>75</v>
      </c>
      <c r="B125" s="55">
        <f t="shared" ref="B125:L125" si="23">SUM(B119:B124)</f>
        <v>0</v>
      </c>
      <c r="C125" s="55">
        <f t="shared" si="23"/>
        <v>0</v>
      </c>
      <c r="D125" s="55">
        <f t="shared" si="23"/>
        <v>4744</v>
      </c>
      <c r="E125" s="55">
        <f t="shared" si="23"/>
        <v>4628</v>
      </c>
      <c r="F125" s="55">
        <f t="shared" si="23"/>
        <v>0</v>
      </c>
      <c r="G125" s="55">
        <f t="shared" si="23"/>
        <v>0</v>
      </c>
      <c r="H125" s="55">
        <f t="shared" si="23"/>
        <v>0</v>
      </c>
      <c r="I125" s="55">
        <f t="shared" si="23"/>
        <v>0</v>
      </c>
      <c r="J125" s="55">
        <f t="shared" si="23"/>
        <v>4628</v>
      </c>
      <c r="K125" s="55">
        <f t="shared" si="23"/>
        <v>0</v>
      </c>
      <c r="L125" s="55">
        <f t="shared" si="23"/>
        <v>4628</v>
      </c>
      <c r="M125" s="56" t="str">
        <f t="shared" si="22"/>
        <v/>
      </c>
    </row>
    <row r="126" spans="1:13">
      <c r="A126" s="433" t="s">
        <v>170</v>
      </c>
      <c r="B126" s="433"/>
      <c r="C126" s="433"/>
      <c r="D126" s="433"/>
      <c r="E126" s="433"/>
      <c r="F126" s="433"/>
      <c r="G126" s="433"/>
      <c r="H126" s="433"/>
      <c r="I126" s="433"/>
      <c r="J126" s="433"/>
      <c r="K126" s="433"/>
      <c r="L126" s="433"/>
      <c r="M126" s="433"/>
    </row>
    <row r="127" spans="1:13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</row>
    <row r="128" spans="1:13" ht="15.75">
      <c r="A128" s="434" t="str">
        <f>+CONCATENATE("Önkormányzaton kívüli EU-s projekthez történő hozzájárulás ",LEFT(ÖSSZEFÜGGÉSEK!A109,4),". évi előirányzata és teljesítése")</f>
        <v>Önkormányzaton kívüli EU-s projekthez történő hozzájárulás . évi előirányzata és teljesítése</v>
      </c>
      <c r="B128" s="434"/>
      <c r="C128" s="434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</row>
    <row r="129" spans="1:13" ht="14.25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23" t="s">
        <v>49</v>
      </c>
      <c r="M129" s="423"/>
    </row>
    <row r="130" spans="1:13" ht="21.75" thickBot="1">
      <c r="A130" s="435" t="s">
        <v>91</v>
      </c>
      <c r="B130" s="436"/>
      <c r="C130" s="436"/>
      <c r="D130" s="436"/>
      <c r="E130" s="436"/>
      <c r="F130" s="436"/>
      <c r="G130" s="436"/>
      <c r="H130" s="436"/>
      <c r="I130" s="436"/>
      <c r="J130" s="436"/>
      <c r="K130" s="74" t="s">
        <v>477</v>
      </c>
      <c r="L130" s="74" t="s">
        <v>476</v>
      </c>
      <c r="M130" s="74" t="s">
        <v>175</v>
      </c>
    </row>
    <row r="131" spans="1:13">
      <c r="A131" s="437" t="s">
        <v>593</v>
      </c>
      <c r="B131" s="438"/>
      <c r="C131" s="438"/>
      <c r="D131" s="438"/>
      <c r="E131" s="438"/>
      <c r="F131" s="438"/>
      <c r="G131" s="438"/>
      <c r="H131" s="438"/>
      <c r="I131" s="438"/>
      <c r="J131" s="438"/>
      <c r="K131" s="75">
        <v>0</v>
      </c>
      <c r="L131" s="76">
        <v>0</v>
      </c>
      <c r="M131" s="76">
        <v>0</v>
      </c>
    </row>
    <row r="132" spans="1:13" ht="13.5" thickBot="1">
      <c r="A132" s="439"/>
      <c r="B132" s="440"/>
      <c r="C132" s="440"/>
      <c r="D132" s="440"/>
      <c r="E132" s="440"/>
      <c r="F132" s="440"/>
      <c r="G132" s="440"/>
      <c r="H132" s="440"/>
      <c r="I132" s="440"/>
      <c r="J132" s="440"/>
      <c r="K132" s="77"/>
      <c r="L132" s="71"/>
      <c r="M132" s="71"/>
    </row>
    <row r="133" spans="1:13" ht="13.5" thickBot="1">
      <c r="A133" s="441" t="s">
        <v>37</v>
      </c>
      <c r="B133" s="442"/>
      <c r="C133" s="442"/>
      <c r="D133" s="442"/>
      <c r="E133" s="442"/>
      <c r="F133" s="442"/>
      <c r="G133" s="442"/>
      <c r="H133" s="442"/>
      <c r="I133" s="442"/>
      <c r="J133" s="442"/>
      <c r="K133" s="78">
        <f>SUM(K131:K132)</f>
        <v>0</v>
      </c>
      <c r="L133" s="78">
        <f>SUM(L131:L132)</f>
        <v>0</v>
      </c>
      <c r="M133" s="78">
        <f>SUM(M131:M132)</f>
        <v>0</v>
      </c>
    </row>
    <row r="135" spans="1:13" ht="15.75" customHeight="1">
      <c r="A135" s="443" t="s">
        <v>0</v>
      </c>
      <c r="B135" s="443"/>
      <c r="C135" s="443"/>
      <c r="D135" s="444" t="s">
        <v>600</v>
      </c>
      <c r="E135" s="444"/>
      <c r="F135" s="444"/>
      <c r="G135" s="444"/>
      <c r="H135" s="444"/>
      <c r="I135" s="444"/>
      <c r="J135" s="444"/>
      <c r="K135" s="444"/>
      <c r="L135" s="444"/>
      <c r="M135" s="444"/>
    </row>
    <row r="136" spans="1:13" ht="15.75" thickBo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423" t="s">
        <v>49</v>
      </c>
      <c r="M136" s="423"/>
    </row>
    <row r="137" spans="1:13" ht="13.5" thickBot="1">
      <c r="A137" s="424" t="s">
        <v>84</v>
      </c>
      <c r="B137" s="427" t="s">
        <v>173</v>
      </c>
      <c r="C137" s="427"/>
      <c r="D137" s="427"/>
      <c r="E137" s="427"/>
      <c r="F137" s="427"/>
      <c r="G137" s="427"/>
      <c r="H137" s="427"/>
      <c r="I137" s="427"/>
      <c r="J137" s="428" t="s">
        <v>175</v>
      </c>
      <c r="K137" s="428"/>
      <c r="L137" s="428"/>
      <c r="M137" s="428"/>
    </row>
    <row r="138" spans="1:13" ht="13.5" thickBot="1">
      <c r="A138" s="425"/>
      <c r="B138" s="430" t="s">
        <v>176</v>
      </c>
      <c r="C138" s="431" t="s">
        <v>177</v>
      </c>
      <c r="D138" s="432" t="s">
        <v>171</v>
      </c>
      <c r="E138" s="432"/>
      <c r="F138" s="432"/>
      <c r="G138" s="432"/>
      <c r="H138" s="432"/>
      <c r="I138" s="432"/>
      <c r="J138" s="429"/>
      <c r="K138" s="429"/>
      <c r="L138" s="429"/>
      <c r="M138" s="429"/>
    </row>
    <row r="139" spans="1:13" ht="21.75" thickBot="1">
      <c r="A139" s="425"/>
      <c r="B139" s="430"/>
      <c r="C139" s="431"/>
      <c r="D139" s="403" t="s">
        <v>176</v>
      </c>
      <c r="E139" s="403" t="s">
        <v>177</v>
      </c>
      <c r="F139" s="403" t="s">
        <v>176</v>
      </c>
      <c r="G139" s="403" t="s">
        <v>177</v>
      </c>
      <c r="H139" s="403" t="s">
        <v>176</v>
      </c>
      <c r="I139" s="403" t="s">
        <v>177</v>
      </c>
      <c r="J139" s="429"/>
      <c r="K139" s="429"/>
      <c r="L139" s="429"/>
      <c r="M139" s="429"/>
    </row>
    <row r="140" spans="1:13" ht="32.25" thickBot="1">
      <c r="A140" s="426"/>
      <c r="B140" s="431" t="s">
        <v>172</v>
      </c>
      <c r="C140" s="431"/>
      <c r="D140" s="431" t="s">
        <v>595</v>
      </c>
      <c r="E140" s="431"/>
      <c r="F140" s="431" t="s">
        <v>596</v>
      </c>
      <c r="G140" s="431"/>
      <c r="H140" s="430" t="s">
        <v>597</v>
      </c>
      <c r="I140" s="430"/>
      <c r="J140" s="404" t="str">
        <f>+D140</f>
        <v>2014.előtt</v>
      </c>
      <c r="K140" s="403" t="str">
        <f>+F140</f>
        <v>2014.évi</v>
      </c>
      <c r="L140" s="404" t="s">
        <v>36</v>
      </c>
      <c r="M140" s="403" t="str">
        <f>+CONCATENATE("Teljesítés %-a ",LEFT(ÖSSZEFÜGGÉSEK!A142,4),". XII. 31-ig")</f>
        <v>Teljesítés %-a . XII. 31-ig</v>
      </c>
    </row>
    <row r="141" spans="1:13" ht="13.5" thickBot="1">
      <c r="A141" s="40" t="s">
        <v>313</v>
      </c>
      <c r="B141" s="404" t="s">
        <v>314</v>
      </c>
      <c r="C141" s="404" t="s">
        <v>315</v>
      </c>
      <c r="D141" s="41" t="s">
        <v>316</v>
      </c>
      <c r="E141" s="403" t="s">
        <v>317</v>
      </c>
      <c r="F141" s="403" t="s">
        <v>394</v>
      </c>
      <c r="G141" s="403" t="s">
        <v>395</v>
      </c>
      <c r="H141" s="404" t="s">
        <v>396</v>
      </c>
      <c r="I141" s="41" t="s">
        <v>397</v>
      </c>
      <c r="J141" s="41" t="s">
        <v>441</v>
      </c>
      <c r="K141" s="41" t="s">
        <v>442</v>
      </c>
      <c r="L141" s="41" t="s">
        <v>443</v>
      </c>
      <c r="M141" s="42" t="s">
        <v>444</v>
      </c>
    </row>
    <row r="142" spans="1:13">
      <c r="A142" s="43" t="s">
        <v>85</v>
      </c>
      <c r="B142" s="44"/>
      <c r="C142" s="64">
        <v>2964</v>
      </c>
      <c r="D142" s="64"/>
      <c r="E142" s="75"/>
      <c r="F142" s="64"/>
      <c r="G142" s="64"/>
      <c r="H142" s="64"/>
      <c r="I142" s="64">
        <v>2964</v>
      </c>
      <c r="J142" s="64"/>
      <c r="K142" s="64">
        <v>2964</v>
      </c>
      <c r="L142" s="45">
        <f t="shared" ref="L142:L148" si="24">+J142+K142</f>
        <v>2964</v>
      </c>
      <c r="M142" s="79">
        <f t="shared" ref="M142:M149" si="25">IF((C142&lt;&gt;0),ROUND((L142/C142)*100,1),"")</f>
        <v>100</v>
      </c>
    </row>
    <row r="143" spans="1:13">
      <c r="A143" s="46" t="s">
        <v>97</v>
      </c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49">
        <f t="shared" si="24"/>
        <v>0</v>
      </c>
      <c r="M143" s="80" t="str">
        <f t="shared" si="25"/>
        <v/>
      </c>
    </row>
    <row r="144" spans="1:13">
      <c r="A144" s="50" t="s">
        <v>86</v>
      </c>
      <c r="B144" s="51"/>
      <c r="C144" s="67">
        <v>14928</v>
      </c>
      <c r="D144" s="67"/>
      <c r="E144" s="67"/>
      <c r="F144" s="67"/>
      <c r="G144" s="67"/>
      <c r="H144" s="67"/>
      <c r="I144" s="67">
        <v>14928</v>
      </c>
      <c r="J144" s="67">
        <v>0</v>
      </c>
      <c r="K144" s="67">
        <v>14928</v>
      </c>
      <c r="L144" s="49">
        <f t="shared" si="24"/>
        <v>14928</v>
      </c>
      <c r="M144" s="80">
        <f t="shared" si="25"/>
        <v>100</v>
      </c>
    </row>
    <row r="145" spans="1:13">
      <c r="A145" s="50" t="s">
        <v>98</v>
      </c>
      <c r="B145" s="51"/>
      <c r="C145" s="67"/>
      <c r="D145" s="67"/>
      <c r="E145" s="67"/>
      <c r="F145" s="67"/>
      <c r="G145" s="67"/>
      <c r="H145" s="67"/>
      <c r="I145" s="67"/>
      <c r="J145" s="67"/>
      <c r="K145" s="67"/>
      <c r="L145" s="49">
        <f t="shared" si="24"/>
        <v>0</v>
      </c>
      <c r="M145" s="80" t="str">
        <f t="shared" si="25"/>
        <v/>
      </c>
    </row>
    <row r="146" spans="1:13">
      <c r="A146" s="50" t="s">
        <v>87</v>
      </c>
      <c r="B146" s="51"/>
      <c r="C146" s="67"/>
      <c r="D146" s="67"/>
      <c r="E146" s="67"/>
      <c r="F146" s="67"/>
      <c r="G146" s="67"/>
      <c r="H146" s="67"/>
      <c r="I146" s="67"/>
      <c r="J146" s="67"/>
      <c r="K146" s="67"/>
      <c r="L146" s="49">
        <f t="shared" si="24"/>
        <v>0</v>
      </c>
      <c r="M146" s="80" t="str">
        <f t="shared" si="25"/>
        <v/>
      </c>
    </row>
    <row r="147" spans="1:13">
      <c r="A147" s="50" t="s">
        <v>88</v>
      </c>
      <c r="B147" s="51"/>
      <c r="C147" s="67"/>
      <c r="D147" s="67"/>
      <c r="E147" s="67"/>
      <c r="F147" s="67"/>
      <c r="G147" s="67"/>
      <c r="H147" s="67"/>
      <c r="I147" s="67"/>
      <c r="J147" s="67"/>
      <c r="K147" s="67"/>
      <c r="L147" s="49">
        <f t="shared" si="24"/>
        <v>0</v>
      </c>
      <c r="M147" s="80" t="str">
        <f t="shared" si="25"/>
        <v/>
      </c>
    </row>
    <row r="148" spans="1:13" ht="13.5" thickBot="1">
      <c r="A148" s="52"/>
      <c r="B148" s="53"/>
      <c r="C148" s="71"/>
      <c r="D148" s="71"/>
      <c r="E148" s="71"/>
      <c r="F148" s="71"/>
      <c r="G148" s="71"/>
      <c r="H148" s="71"/>
      <c r="I148" s="71"/>
      <c r="J148" s="71"/>
      <c r="K148" s="71"/>
      <c r="L148" s="49">
        <f t="shared" si="24"/>
        <v>0</v>
      </c>
      <c r="M148" s="81" t="str">
        <f t="shared" si="25"/>
        <v/>
      </c>
    </row>
    <row r="149" spans="1:13" ht="13.5" thickBot="1">
      <c r="A149" s="54" t="s">
        <v>90</v>
      </c>
      <c r="B149" s="55">
        <f t="shared" ref="B149:L149" si="26">B142+SUM(B144:B148)</f>
        <v>0</v>
      </c>
      <c r="C149" s="55">
        <f t="shared" si="26"/>
        <v>17892</v>
      </c>
      <c r="D149" s="55">
        <f t="shared" si="26"/>
        <v>0</v>
      </c>
      <c r="E149" s="55">
        <f t="shared" si="26"/>
        <v>0</v>
      </c>
      <c r="F149" s="55">
        <f t="shared" si="26"/>
        <v>0</v>
      </c>
      <c r="G149" s="55">
        <f t="shared" si="26"/>
        <v>0</v>
      </c>
      <c r="H149" s="55">
        <f t="shared" si="26"/>
        <v>0</v>
      </c>
      <c r="I149" s="55">
        <f t="shared" si="26"/>
        <v>17892</v>
      </c>
      <c r="J149" s="55">
        <f t="shared" si="26"/>
        <v>0</v>
      </c>
      <c r="K149" s="55">
        <f t="shared" si="26"/>
        <v>17892</v>
      </c>
      <c r="L149" s="55">
        <f t="shared" si="26"/>
        <v>17892</v>
      </c>
      <c r="M149" s="56">
        <f t="shared" si="25"/>
        <v>100</v>
      </c>
    </row>
    <row r="150" spans="1:13">
      <c r="A150" s="57"/>
      <c r="B150" s="58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</row>
    <row r="151" spans="1:13" ht="13.5" thickBot="1">
      <c r="A151" s="60" t="s">
        <v>89</v>
      </c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>
      <c r="A152" s="63" t="s">
        <v>93</v>
      </c>
      <c r="B152" s="44"/>
      <c r="C152" s="64"/>
      <c r="D152" s="64"/>
      <c r="E152" s="75"/>
      <c r="F152" s="64"/>
      <c r="G152" s="64"/>
      <c r="H152" s="64"/>
      <c r="I152" s="64"/>
      <c r="J152" s="64"/>
      <c r="K152" s="64"/>
      <c r="L152" s="65">
        <f t="shared" ref="L152:L157" si="27">+J152+K152</f>
        <v>0</v>
      </c>
      <c r="M152" s="79" t="str">
        <f t="shared" ref="M152:M158" si="28">IF((C152&lt;&gt;0),ROUND((L152/C152)*100,1),"")</f>
        <v/>
      </c>
    </row>
    <row r="153" spans="1:13">
      <c r="A153" s="66" t="s">
        <v>94</v>
      </c>
      <c r="B153" s="47"/>
      <c r="C153" s="67">
        <v>17892</v>
      </c>
      <c r="D153" s="67"/>
      <c r="E153" s="67"/>
      <c r="F153" s="67"/>
      <c r="G153" s="67"/>
      <c r="H153" s="67"/>
      <c r="I153" s="67">
        <v>17892</v>
      </c>
      <c r="J153" s="67"/>
      <c r="K153" s="67">
        <v>17892</v>
      </c>
      <c r="L153" s="68">
        <f t="shared" si="27"/>
        <v>17892</v>
      </c>
      <c r="M153" s="80">
        <f t="shared" si="28"/>
        <v>100</v>
      </c>
    </row>
    <row r="154" spans="1:13">
      <c r="A154" s="66" t="s">
        <v>95</v>
      </c>
      <c r="B154" s="51"/>
      <c r="C154" s="67"/>
      <c r="D154" s="67"/>
      <c r="E154" s="67"/>
      <c r="F154" s="67"/>
      <c r="G154" s="67"/>
      <c r="H154" s="67"/>
      <c r="I154" s="67"/>
      <c r="J154" s="67"/>
      <c r="K154" s="67"/>
      <c r="L154" s="68">
        <f t="shared" si="27"/>
        <v>0</v>
      </c>
      <c r="M154" s="80" t="str">
        <f t="shared" si="28"/>
        <v/>
      </c>
    </row>
    <row r="155" spans="1:13">
      <c r="A155" s="66" t="s">
        <v>96</v>
      </c>
      <c r="B155" s="51"/>
      <c r="C155" s="67"/>
      <c r="D155" s="67"/>
      <c r="E155" s="67"/>
      <c r="F155" s="67"/>
      <c r="G155" s="67"/>
      <c r="H155" s="67"/>
      <c r="I155" s="67"/>
      <c r="J155" s="67"/>
      <c r="K155" s="67"/>
      <c r="L155" s="68">
        <f t="shared" si="27"/>
        <v>0</v>
      </c>
      <c r="M155" s="80" t="str">
        <f t="shared" si="28"/>
        <v/>
      </c>
    </row>
    <row r="156" spans="1:13">
      <c r="A156" s="69" t="s">
        <v>592</v>
      </c>
      <c r="B156" s="51"/>
      <c r="C156" s="67"/>
      <c r="D156" s="67"/>
      <c r="E156" s="67"/>
      <c r="F156" s="67"/>
      <c r="G156" s="67"/>
      <c r="H156" s="67"/>
      <c r="I156" s="67"/>
      <c r="J156" s="67"/>
      <c r="K156" s="67"/>
      <c r="L156" s="68">
        <f t="shared" si="27"/>
        <v>0</v>
      </c>
      <c r="M156" s="80" t="str">
        <f t="shared" si="28"/>
        <v/>
      </c>
    </row>
    <row r="157" spans="1:13" ht="13.5" thickBot="1">
      <c r="A157" s="70"/>
      <c r="B157" s="53"/>
      <c r="C157" s="71"/>
      <c r="D157" s="71"/>
      <c r="E157" s="71"/>
      <c r="F157" s="71"/>
      <c r="G157" s="71"/>
      <c r="H157" s="71"/>
      <c r="I157" s="71"/>
      <c r="J157" s="71"/>
      <c r="K157" s="71"/>
      <c r="L157" s="68">
        <f t="shared" si="27"/>
        <v>0</v>
      </c>
      <c r="M157" s="81" t="str">
        <f t="shared" si="28"/>
        <v/>
      </c>
    </row>
    <row r="158" spans="1:13" ht="13.5" thickBot="1">
      <c r="A158" s="72" t="s">
        <v>75</v>
      </c>
      <c r="B158" s="55">
        <f t="shared" ref="B158:L158" si="29">SUM(B152:B157)</f>
        <v>0</v>
      </c>
      <c r="C158" s="55">
        <f t="shared" si="29"/>
        <v>17892</v>
      </c>
      <c r="D158" s="55">
        <f t="shared" si="29"/>
        <v>0</v>
      </c>
      <c r="E158" s="55">
        <f t="shared" si="29"/>
        <v>0</v>
      </c>
      <c r="F158" s="55">
        <f t="shared" si="29"/>
        <v>0</v>
      </c>
      <c r="G158" s="55">
        <f t="shared" si="29"/>
        <v>0</v>
      </c>
      <c r="H158" s="55">
        <f t="shared" si="29"/>
        <v>0</v>
      </c>
      <c r="I158" s="55">
        <f t="shared" si="29"/>
        <v>17892</v>
      </c>
      <c r="J158" s="55">
        <f t="shared" si="29"/>
        <v>0</v>
      </c>
      <c r="K158" s="55">
        <f t="shared" si="29"/>
        <v>17892</v>
      </c>
      <c r="L158" s="55">
        <f t="shared" si="29"/>
        <v>17892</v>
      </c>
      <c r="M158" s="56">
        <f t="shared" si="28"/>
        <v>100</v>
      </c>
    </row>
    <row r="159" spans="1:13">
      <c r="A159" s="433" t="s">
        <v>170</v>
      </c>
      <c r="B159" s="433"/>
      <c r="C159" s="433"/>
      <c r="D159" s="433"/>
      <c r="E159" s="433"/>
      <c r="F159" s="433"/>
      <c r="G159" s="433"/>
      <c r="H159" s="433"/>
      <c r="I159" s="433"/>
      <c r="J159" s="433"/>
      <c r="K159" s="433"/>
      <c r="L159" s="433"/>
      <c r="M159" s="433"/>
    </row>
    <row r="160" spans="1:13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</row>
    <row r="161" spans="1:13" ht="15.75">
      <c r="A161" s="434" t="str">
        <f>+CONCATENATE("Önkormányzaton kívüli EU-s projekthez történő hozzájárulás ",LEFT(ÖSSZEFÜGGÉSEK!A142,4),". évi előirányzata és teljesítése")</f>
        <v>Önkormányzaton kívüli EU-s projekthez történő hozzájárulás . évi előirányzata és teljesítése</v>
      </c>
      <c r="B161" s="434"/>
      <c r="C161" s="434"/>
      <c r="D161" s="434"/>
      <c r="E161" s="434"/>
      <c r="F161" s="434"/>
      <c r="G161" s="434"/>
      <c r="H161" s="434"/>
      <c r="I161" s="434"/>
      <c r="J161" s="434"/>
      <c r="K161" s="434"/>
      <c r="L161" s="434"/>
      <c r="M161" s="434"/>
    </row>
    <row r="162" spans="1:13" ht="14.25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23" t="s">
        <v>49</v>
      </c>
      <c r="M162" s="423"/>
    </row>
    <row r="163" spans="1:13" ht="21.75" thickBot="1">
      <c r="A163" s="435" t="s">
        <v>91</v>
      </c>
      <c r="B163" s="436"/>
      <c r="C163" s="436"/>
      <c r="D163" s="436"/>
      <c r="E163" s="436"/>
      <c r="F163" s="436"/>
      <c r="G163" s="436"/>
      <c r="H163" s="436"/>
      <c r="I163" s="436"/>
      <c r="J163" s="436"/>
      <c r="K163" s="74" t="s">
        <v>477</v>
      </c>
      <c r="L163" s="74" t="s">
        <v>476</v>
      </c>
      <c r="M163" s="74" t="s">
        <v>175</v>
      </c>
    </row>
    <row r="164" spans="1:13">
      <c r="A164" s="437" t="s">
        <v>593</v>
      </c>
      <c r="B164" s="438"/>
      <c r="C164" s="438"/>
      <c r="D164" s="438"/>
      <c r="E164" s="438"/>
      <c r="F164" s="438"/>
      <c r="G164" s="438"/>
      <c r="H164" s="438"/>
      <c r="I164" s="438"/>
      <c r="J164" s="438"/>
      <c r="K164" s="75">
        <v>0</v>
      </c>
      <c r="L164" s="76">
        <v>0</v>
      </c>
      <c r="M164" s="76">
        <v>0</v>
      </c>
    </row>
    <row r="165" spans="1:13" ht="13.5" thickBot="1">
      <c r="A165" s="439"/>
      <c r="B165" s="440"/>
      <c r="C165" s="440"/>
      <c r="D165" s="440"/>
      <c r="E165" s="440"/>
      <c r="F165" s="440"/>
      <c r="G165" s="440"/>
      <c r="H165" s="440"/>
      <c r="I165" s="440"/>
      <c r="J165" s="440"/>
      <c r="K165" s="77"/>
      <c r="L165" s="71"/>
      <c r="M165" s="71"/>
    </row>
    <row r="166" spans="1:13" ht="13.5" thickBot="1">
      <c r="A166" s="441" t="s">
        <v>37</v>
      </c>
      <c r="B166" s="442"/>
      <c r="C166" s="442"/>
      <c r="D166" s="442"/>
      <c r="E166" s="442"/>
      <c r="F166" s="442"/>
      <c r="G166" s="442"/>
      <c r="H166" s="442"/>
      <c r="I166" s="442"/>
      <c r="J166" s="442"/>
      <c r="K166" s="78">
        <f>SUM(K164:K165)</f>
        <v>0</v>
      </c>
      <c r="L166" s="78">
        <f>SUM(L164:L165)</f>
        <v>0</v>
      </c>
      <c r="M166" s="78">
        <f>SUM(M164:M165)</f>
        <v>0</v>
      </c>
    </row>
  </sheetData>
  <mergeCells count="103">
    <mergeCell ref="A165:J165"/>
    <mergeCell ref="A166:J166"/>
    <mergeCell ref="A159:M159"/>
    <mergeCell ref="A161:M161"/>
    <mergeCell ref="L162:M162"/>
    <mergeCell ref="A163:J163"/>
    <mergeCell ref="A164:J164"/>
    <mergeCell ref="A137:A140"/>
    <mergeCell ref="B137:I137"/>
    <mergeCell ref="J137:M139"/>
    <mergeCell ref="B138:B139"/>
    <mergeCell ref="C138:C139"/>
    <mergeCell ref="D138:I138"/>
    <mergeCell ref="B140:C140"/>
    <mergeCell ref="D140:E140"/>
    <mergeCell ref="F140:G140"/>
    <mergeCell ref="H140:I140"/>
    <mergeCell ref="A132:J132"/>
    <mergeCell ref="A133:J133"/>
    <mergeCell ref="A135:C135"/>
    <mergeCell ref="D135:M135"/>
    <mergeCell ref="L136:M136"/>
    <mergeCell ref="A126:M126"/>
    <mergeCell ref="A128:M128"/>
    <mergeCell ref="L129:M129"/>
    <mergeCell ref="A130:J130"/>
    <mergeCell ref="A131:J131"/>
    <mergeCell ref="A102:C102"/>
    <mergeCell ref="D102:M102"/>
    <mergeCell ref="L103:M103"/>
    <mergeCell ref="A104:A107"/>
    <mergeCell ref="B104:I104"/>
    <mergeCell ref="J104:M106"/>
    <mergeCell ref="B105:B106"/>
    <mergeCell ref="C105:C106"/>
    <mergeCell ref="D105:I105"/>
    <mergeCell ref="B107:C107"/>
    <mergeCell ref="D107:E107"/>
    <mergeCell ref="F107:G107"/>
    <mergeCell ref="H107:I107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  <mergeCell ref="A29:J29"/>
    <mergeCell ref="C4:C5"/>
    <mergeCell ref="B4:B5"/>
    <mergeCell ref="J3:M5"/>
    <mergeCell ref="A36:C36"/>
    <mergeCell ref="N36:N68"/>
    <mergeCell ref="L37:M37"/>
    <mergeCell ref="A38:A41"/>
    <mergeCell ref="B38:I38"/>
    <mergeCell ref="J38:M40"/>
    <mergeCell ref="B39:B40"/>
    <mergeCell ref="C39:C40"/>
    <mergeCell ref="D39:I39"/>
    <mergeCell ref="B41:C41"/>
    <mergeCell ref="D41:E41"/>
    <mergeCell ref="F41:G41"/>
    <mergeCell ref="H41:I41"/>
    <mergeCell ref="A60:M60"/>
    <mergeCell ref="A62:M62"/>
    <mergeCell ref="L63:M63"/>
    <mergeCell ref="A64:J64"/>
    <mergeCell ref="A65:J65"/>
    <mergeCell ref="A66:J66"/>
    <mergeCell ref="A67:J67"/>
    <mergeCell ref="A37:K37"/>
    <mergeCell ref="N69:N101"/>
    <mergeCell ref="L70:M70"/>
    <mergeCell ref="A71:A74"/>
    <mergeCell ref="B71:I71"/>
    <mergeCell ref="J71:M73"/>
    <mergeCell ref="B72:B73"/>
    <mergeCell ref="C72:C73"/>
    <mergeCell ref="D72:I72"/>
    <mergeCell ref="B74:C74"/>
    <mergeCell ref="D74:E74"/>
    <mergeCell ref="F74:G74"/>
    <mergeCell ref="H74:I74"/>
    <mergeCell ref="A93:M93"/>
    <mergeCell ref="A95:M95"/>
    <mergeCell ref="L96:M96"/>
    <mergeCell ref="A97:J97"/>
    <mergeCell ref="A98:J98"/>
    <mergeCell ref="A99:J99"/>
    <mergeCell ref="A100:J100"/>
    <mergeCell ref="A69:C69"/>
    <mergeCell ref="D69:M69"/>
  </mergeCells>
  <phoneticPr fontId="0" type="noConversion"/>
  <printOptions horizontalCentered="1"/>
  <pageMargins left="0" right="0" top="1.1811023622047245" bottom="0.39370078740157483" header="0.51181102362204722" footer="0.51181102362204722"/>
  <pageSetup paperSize="9" orientation="landscape" r:id="rId1"/>
  <headerFooter alignWithMargins="0">
    <oddHeader>&amp;C&amp;"Times New Roman CE,Félkövér"&amp;12Európai uniós támogatással megvalósuló projektek bevételei, kiadásai, hozzájárulások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53"/>
  <sheetViews>
    <sheetView view="pageBreakPreview" zoomScaleSheetLayoutView="100" workbookViewId="0">
      <selection activeCell="D1" sqref="D1:E1"/>
    </sheetView>
  </sheetViews>
  <sheetFormatPr defaultRowHeight="12.75"/>
  <cols>
    <col min="1" max="1" width="14.83203125" style="303" customWidth="1"/>
    <col min="2" max="2" width="65.33203125" style="304" customWidth="1"/>
    <col min="3" max="5" width="17" style="305" customWidth="1"/>
    <col min="6" max="6" width="9.33203125" style="373" hidden="1" customWidth="1"/>
    <col min="7" max="16384" width="9.33203125" style="21"/>
  </cols>
  <sheetData>
    <row r="1" spans="1:9">
      <c r="D1" s="494" t="s">
        <v>606</v>
      </c>
      <c r="E1" s="494"/>
    </row>
    <row r="2" spans="1:9" ht="15.75" customHeight="1">
      <c r="A2" s="416" t="s">
        <v>605</v>
      </c>
      <c r="B2" s="416"/>
      <c r="C2" s="416"/>
      <c r="D2" s="416"/>
      <c r="E2" s="416"/>
      <c r="F2" s="493"/>
      <c r="G2" s="493"/>
      <c r="H2" s="493"/>
      <c r="I2" s="493"/>
    </row>
    <row r="3" spans="1:9" s="279" customFormat="1" ht="16.5" customHeight="1" thickBot="1">
      <c r="A3" s="278"/>
      <c r="B3" s="280"/>
      <c r="C3" s="325"/>
      <c r="D3" s="290"/>
      <c r="E3" s="325"/>
      <c r="F3" s="376"/>
    </row>
    <row r="4" spans="1:9" s="326" customFormat="1" ht="15.75" customHeight="1">
      <c r="A4" s="382" t="s">
        <v>50</v>
      </c>
      <c r="B4" s="453" t="s">
        <v>577</v>
      </c>
      <c r="C4" s="454"/>
      <c r="D4" s="455"/>
      <c r="E4" s="299" t="s">
        <v>38</v>
      </c>
      <c r="F4" s="377"/>
    </row>
    <row r="5" spans="1:9" s="326" customFormat="1" ht="21" customHeight="1" thickBot="1">
      <c r="A5" s="383" t="s">
        <v>446</v>
      </c>
      <c r="B5" s="450" t="s">
        <v>445</v>
      </c>
      <c r="C5" s="451"/>
      <c r="D5" s="452"/>
      <c r="E5" s="274" t="s">
        <v>38</v>
      </c>
      <c r="F5" s="377"/>
    </row>
    <row r="6" spans="1:9" s="327" customFormat="1" ht="15.95" customHeight="1" thickBot="1">
      <c r="A6" s="281"/>
      <c r="B6" s="281"/>
      <c r="C6" s="282"/>
      <c r="D6" s="282"/>
      <c r="E6" s="282" t="s">
        <v>39</v>
      </c>
      <c r="F6" s="378"/>
    </row>
    <row r="7" spans="1:9" ht="24.75" customHeight="1" thickBot="1">
      <c r="A7" s="128" t="s">
        <v>139</v>
      </c>
      <c r="B7" s="129" t="s">
        <v>40</v>
      </c>
      <c r="C7" s="82" t="s">
        <v>169</v>
      </c>
      <c r="D7" s="82" t="s">
        <v>174</v>
      </c>
      <c r="E7" s="283" t="s">
        <v>175</v>
      </c>
    </row>
    <row r="8" spans="1:9" s="328" customFormat="1" ht="12.95" customHeight="1" thickBot="1">
      <c r="A8" s="276" t="s">
        <v>313</v>
      </c>
      <c r="B8" s="277" t="s">
        <v>314</v>
      </c>
      <c r="C8" s="277" t="s">
        <v>315</v>
      </c>
      <c r="D8" s="95" t="s">
        <v>316</v>
      </c>
      <c r="E8" s="93" t="s">
        <v>317</v>
      </c>
      <c r="F8" s="379"/>
    </row>
    <row r="9" spans="1:9" s="328" customFormat="1" ht="15.95" customHeight="1" thickBot="1">
      <c r="A9" s="447" t="s">
        <v>41</v>
      </c>
      <c r="B9" s="448"/>
      <c r="C9" s="448"/>
      <c r="D9" s="448"/>
      <c r="E9" s="449"/>
      <c r="F9" s="379"/>
    </row>
    <row r="10" spans="1:9" s="328" customFormat="1" ht="12" customHeight="1" thickBot="1">
      <c r="A10" s="156" t="s">
        <v>5</v>
      </c>
      <c r="B10" s="152" t="s">
        <v>198</v>
      </c>
      <c r="C10" s="182">
        <f>SUM(C11:C16)</f>
        <v>97193</v>
      </c>
      <c r="D10" s="182">
        <f t="shared" ref="D10:E10" si="0">SUM(D11:D16)</f>
        <v>111116</v>
      </c>
      <c r="E10" s="182">
        <f t="shared" si="0"/>
        <v>111116</v>
      </c>
      <c r="F10" s="379" t="s">
        <v>496</v>
      </c>
    </row>
    <row r="11" spans="1:9" s="302" customFormat="1" ht="12" customHeight="1">
      <c r="A11" s="312" t="s">
        <v>64</v>
      </c>
      <c r="B11" s="193" t="s">
        <v>199</v>
      </c>
      <c r="C11" s="184">
        <v>39061</v>
      </c>
      <c r="D11" s="184">
        <v>41701</v>
      </c>
      <c r="E11" s="167">
        <v>41701</v>
      </c>
      <c r="F11" s="379" t="s">
        <v>497</v>
      </c>
    </row>
    <row r="12" spans="1:9" s="329" customFormat="1" ht="12" customHeight="1">
      <c r="A12" s="313" t="s">
        <v>65</v>
      </c>
      <c r="B12" s="194" t="s">
        <v>200</v>
      </c>
      <c r="C12" s="183">
        <v>42302</v>
      </c>
      <c r="D12" s="183">
        <v>42613</v>
      </c>
      <c r="E12" s="166">
        <v>42613</v>
      </c>
      <c r="F12" s="379" t="s">
        <v>498</v>
      </c>
    </row>
    <row r="13" spans="1:9" s="329" customFormat="1" ht="12" customHeight="1">
      <c r="A13" s="313" t="s">
        <v>66</v>
      </c>
      <c r="B13" s="194" t="s">
        <v>201</v>
      </c>
      <c r="C13" s="183">
        <v>13328</v>
      </c>
      <c r="D13" s="183">
        <v>19298</v>
      </c>
      <c r="E13" s="166">
        <v>19298</v>
      </c>
      <c r="F13" s="379" t="s">
        <v>499</v>
      </c>
    </row>
    <row r="14" spans="1:9" s="329" customFormat="1" ht="12" customHeight="1">
      <c r="A14" s="313" t="s">
        <v>67</v>
      </c>
      <c r="B14" s="194" t="s">
        <v>202</v>
      </c>
      <c r="C14" s="183">
        <v>1805</v>
      </c>
      <c r="D14" s="183">
        <v>1805</v>
      </c>
      <c r="E14" s="166">
        <v>1805</v>
      </c>
      <c r="F14" s="379" t="s">
        <v>500</v>
      </c>
    </row>
    <row r="15" spans="1:9" s="329" customFormat="1" ht="12" customHeight="1">
      <c r="A15" s="313" t="s">
        <v>99</v>
      </c>
      <c r="B15" s="194" t="s">
        <v>203</v>
      </c>
      <c r="C15" s="183">
        <v>697</v>
      </c>
      <c r="D15" s="183">
        <v>1524</v>
      </c>
      <c r="E15" s="166">
        <v>1524</v>
      </c>
      <c r="F15" s="379" t="s">
        <v>501</v>
      </c>
    </row>
    <row r="16" spans="1:9" s="302" customFormat="1" ht="12" customHeight="1" thickBot="1">
      <c r="A16" s="314" t="s">
        <v>68</v>
      </c>
      <c r="B16" s="174" t="s">
        <v>204</v>
      </c>
      <c r="C16" s="185">
        <v>0</v>
      </c>
      <c r="D16" s="185">
        <v>4175</v>
      </c>
      <c r="E16" s="168">
        <v>4175</v>
      </c>
      <c r="F16" s="379" t="s">
        <v>502</v>
      </c>
    </row>
    <row r="17" spans="1:6" s="302" customFormat="1" ht="12" customHeight="1" thickBot="1">
      <c r="A17" s="156" t="s">
        <v>6</v>
      </c>
      <c r="B17" s="172" t="s">
        <v>205</v>
      </c>
      <c r="C17" s="182">
        <f>SUM(C18:C23)</f>
        <v>29190</v>
      </c>
      <c r="D17" s="182">
        <f t="shared" ref="D17:E17" si="1">SUM(D18:D23)</f>
        <v>72916</v>
      </c>
      <c r="E17" s="182">
        <f t="shared" si="1"/>
        <v>50679</v>
      </c>
      <c r="F17" s="379" t="s">
        <v>503</v>
      </c>
    </row>
    <row r="18" spans="1:6" s="302" customFormat="1" ht="12" customHeight="1">
      <c r="A18" s="312" t="s">
        <v>70</v>
      </c>
      <c r="B18" s="193" t="s">
        <v>206</v>
      </c>
      <c r="C18" s="184">
        <v>0</v>
      </c>
      <c r="D18" s="184">
        <v>0</v>
      </c>
      <c r="E18" s="167">
        <v>0</v>
      </c>
      <c r="F18" s="379" t="s">
        <v>504</v>
      </c>
    </row>
    <row r="19" spans="1:6" s="302" customFormat="1" ht="12" customHeight="1">
      <c r="A19" s="313" t="s">
        <v>71</v>
      </c>
      <c r="B19" s="194" t="s">
        <v>207</v>
      </c>
      <c r="C19" s="183">
        <v>0</v>
      </c>
      <c r="D19" s="183">
        <v>0</v>
      </c>
      <c r="E19" s="166">
        <v>0</v>
      </c>
      <c r="F19" s="379" t="s">
        <v>505</v>
      </c>
    </row>
    <row r="20" spans="1:6" s="302" customFormat="1" ht="12" customHeight="1">
      <c r="A20" s="313" t="s">
        <v>72</v>
      </c>
      <c r="B20" s="194" t="s">
        <v>208</v>
      </c>
      <c r="C20" s="183">
        <v>0</v>
      </c>
      <c r="D20" s="183">
        <v>0</v>
      </c>
      <c r="E20" s="166">
        <v>0</v>
      </c>
      <c r="F20" s="379" t="s">
        <v>506</v>
      </c>
    </row>
    <row r="21" spans="1:6" s="302" customFormat="1" ht="12" customHeight="1">
      <c r="A21" s="313" t="s">
        <v>73</v>
      </c>
      <c r="B21" s="194" t="s">
        <v>209</v>
      </c>
      <c r="C21" s="183">
        <v>0</v>
      </c>
      <c r="D21" s="183">
        <v>0</v>
      </c>
      <c r="E21" s="166">
        <v>0</v>
      </c>
      <c r="F21" s="379" t="s">
        <v>507</v>
      </c>
    </row>
    <row r="22" spans="1:6" s="302" customFormat="1" ht="12" customHeight="1">
      <c r="A22" s="313" t="s">
        <v>74</v>
      </c>
      <c r="B22" s="194" t="s">
        <v>210</v>
      </c>
      <c r="C22" s="183">
        <v>29190</v>
      </c>
      <c r="D22" s="183">
        <v>72916</v>
      </c>
      <c r="E22" s="166">
        <v>50679</v>
      </c>
      <c r="F22" s="379" t="s">
        <v>508</v>
      </c>
    </row>
    <row r="23" spans="1:6" s="329" customFormat="1" ht="12" customHeight="1" thickBot="1">
      <c r="A23" s="314" t="s">
        <v>81</v>
      </c>
      <c r="B23" s="174" t="s">
        <v>211</v>
      </c>
      <c r="C23" s="185">
        <v>0</v>
      </c>
      <c r="D23" s="185">
        <v>0</v>
      </c>
      <c r="E23" s="168">
        <v>0</v>
      </c>
      <c r="F23" s="379" t="s">
        <v>509</v>
      </c>
    </row>
    <row r="24" spans="1:6" s="329" customFormat="1" ht="12" customHeight="1" thickBot="1">
      <c r="A24" s="156" t="s">
        <v>7</v>
      </c>
      <c r="B24" s="152" t="s">
        <v>212</v>
      </c>
      <c r="C24" s="182">
        <f>SUM(C25:C30)</f>
        <v>0</v>
      </c>
      <c r="D24" s="182">
        <f t="shared" ref="D24:E24" si="2">SUM(D25:D30)</f>
        <v>8635</v>
      </c>
      <c r="E24" s="182">
        <f t="shared" si="2"/>
        <v>8635</v>
      </c>
      <c r="F24" s="379" t="s">
        <v>510</v>
      </c>
    </row>
    <row r="25" spans="1:6" s="329" customFormat="1" ht="12" customHeight="1">
      <c r="A25" s="312" t="s">
        <v>53</v>
      </c>
      <c r="B25" s="193" t="s">
        <v>213</v>
      </c>
      <c r="C25" s="184">
        <v>0</v>
      </c>
      <c r="D25" s="184">
        <v>5290</v>
      </c>
      <c r="E25" s="167">
        <v>5290</v>
      </c>
      <c r="F25" s="379" t="s">
        <v>511</v>
      </c>
    </row>
    <row r="26" spans="1:6" s="302" customFormat="1" ht="12" customHeight="1">
      <c r="A26" s="313" t="s">
        <v>54</v>
      </c>
      <c r="B26" s="194" t="s">
        <v>214</v>
      </c>
      <c r="C26" s="183">
        <v>0</v>
      </c>
      <c r="D26" s="183">
        <v>0</v>
      </c>
      <c r="E26" s="166">
        <v>0</v>
      </c>
      <c r="F26" s="379" t="s">
        <v>512</v>
      </c>
    </row>
    <row r="27" spans="1:6" s="329" customFormat="1" ht="12" customHeight="1">
      <c r="A27" s="313" t="s">
        <v>55</v>
      </c>
      <c r="B27" s="194" t="s">
        <v>215</v>
      </c>
      <c r="C27" s="183">
        <v>0</v>
      </c>
      <c r="D27" s="183">
        <v>0</v>
      </c>
      <c r="E27" s="166">
        <v>0</v>
      </c>
      <c r="F27" s="379" t="s">
        <v>513</v>
      </c>
    </row>
    <row r="28" spans="1:6" s="329" customFormat="1" ht="12" customHeight="1">
      <c r="A28" s="313" t="s">
        <v>56</v>
      </c>
      <c r="B28" s="194" t="s">
        <v>216</v>
      </c>
      <c r="C28" s="183">
        <v>0</v>
      </c>
      <c r="D28" s="183">
        <v>3345</v>
      </c>
      <c r="E28" s="166">
        <v>2781</v>
      </c>
      <c r="F28" s="379" t="s">
        <v>514</v>
      </c>
    </row>
    <row r="29" spans="1:6" s="329" customFormat="1" ht="12" customHeight="1">
      <c r="A29" s="313" t="s">
        <v>112</v>
      </c>
      <c r="B29" s="194" t="s">
        <v>217</v>
      </c>
      <c r="C29" s="183">
        <v>0</v>
      </c>
      <c r="D29" s="183">
        <v>0</v>
      </c>
      <c r="E29" s="166">
        <v>564</v>
      </c>
      <c r="F29" s="379" t="s">
        <v>515</v>
      </c>
    </row>
    <row r="30" spans="1:6" s="329" customFormat="1" ht="12" customHeight="1" thickBot="1">
      <c r="A30" s="314" t="s">
        <v>113</v>
      </c>
      <c r="B30" s="195" t="s">
        <v>218</v>
      </c>
      <c r="C30" s="185">
        <v>0</v>
      </c>
      <c r="D30" s="185">
        <v>0</v>
      </c>
      <c r="E30" s="168">
        <v>0</v>
      </c>
      <c r="F30" s="379" t="s">
        <v>516</v>
      </c>
    </row>
    <row r="31" spans="1:6" s="329" customFormat="1" ht="12" customHeight="1" thickBot="1">
      <c r="A31" s="156" t="s">
        <v>114</v>
      </c>
      <c r="B31" s="152" t="s">
        <v>219</v>
      </c>
      <c r="C31" s="188">
        <f>C32+C35+C36+C37</f>
        <v>59230</v>
      </c>
      <c r="D31" s="188">
        <f t="shared" ref="D31:E31" si="3">D32+D35+D36+D37</f>
        <v>64813</v>
      </c>
      <c r="E31" s="188">
        <f t="shared" si="3"/>
        <v>69733</v>
      </c>
      <c r="F31" s="379" t="s">
        <v>517</v>
      </c>
    </row>
    <row r="32" spans="1:6" s="329" customFormat="1" ht="12" customHeight="1">
      <c r="A32" s="312" t="s">
        <v>220</v>
      </c>
      <c r="B32" s="193" t="s">
        <v>221</v>
      </c>
      <c r="C32" s="200">
        <f>SUM(C33:C34)</f>
        <v>55300</v>
      </c>
      <c r="D32" s="200">
        <f t="shared" ref="D32:E32" si="4">SUM(D33:D34)</f>
        <v>60098</v>
      </c>
      <c r="E32" s="200">
        <f t="shared" si="4"/>
        <v>65189</v>
      </c>
      <c r="F32" s="379" t="s">
        <v>518</v>
      </c>
    </row>
    <row r="33" spans="1:6" s="329" customFormat="1" ht="12" customHeight="1">
      <c r="A33" s="313" t="s">
        <v>222</v>
      </c>
      <c r="B33" s="194" t="s">
        <v>223</v>
      </c>
      <c r="C33" s="183">
        <v>2800</v>
      </c>
      <c r="D33" s="183">
        <v>2800</v>
      </c>
      <c r="E33" s="166">
        <v>1930</v>
      </c>
      <c r="F33" s="379" t="s">
        <v>519</v>
      </c>
    </row>
    <row r="34" spans="1:6" s="329" customFormat="1" ht="12" customHeight="1">
      <c r="A34" s="313" t="s">
        <v>224</v>
      </c>
      <c r="B34" s="194" t="s">
        <v>576</v>
      </c>
      <c r="C34" s="183">
        <v>52500</v>
      </c>
      <c r="D34" s="183">
        <v>57298</v>
      </c>
      <c r="E34" s="166">
        <v>63259</v>
      </c>
      <c r="F34" s="379" t="s">
        <v>520</v>
      </c>
    </row>
    <row r="35" spans="1:6" s="329" customFormat="1" ht="12" customHeight="1">
      <c r="A35" s="313" t="s">
        <v>225</v>
      </c>
      <c r="B35" s="194" t="s">
        <v>226</v>
      </c>
      <c r="C35" s="183">
        <v>3400</v>
      </c>
      <c r="D35" s="183">
        <v>3400</v>
      </c>
      <c r="E35" s="166">
        <v>3213</v>
      </c>
      <c r="F35" s="379" t="s">
        <v>521</v>
      </c>
    </row>
    <row r="36" spans="1:6" s="329" customFormat="1" ht="12" customHeight="1">
      <c r="A36" s="313" t="s">
        <v>227</v>
      </c>
      <c r="B36" s="194" t="s">
        <v>228</v>
      </c>
      <c r="C36" s="183">
        <v>0</v>
      </c>
      <c r="D36" s="183">
        <v>0</v>
      </c>
      <c r="E36" s="166">
        <v>0</v>
      </c>
      <c r="F36" s="379" t="s">
        <v>522</v>
      </c>
    </row>
    <row r="37" spans="1:6" s="329" customFormat="1" ht="12" customHeight="1" thickBot="1">
      <c r="A37" s="314" t="s">
        <v>229</v>
      </c>
      <c r="B37" s="195" t="s">
        <v>230</v>
      </c>
      <c r="C37" s="185">
        <v>530</v>
      </c>
      <c r="D37" s="185">
        <v>1315</v>
      </c>
      <c r="E37" s="168">
        <v>1331</v>
      </c>
      <c r="F37" s="379" t="s">
        <v>523</v>
      </c>
    </row>
    <row r="38" spans="1:6" s="329" customFormat="1" ht="12" customHeight="1" thickBot="1">
      <c r="A38" s="156" t="s">
        <v>9</v>
      </c>
      <c r="B38" s="152" t="s">
        <v>231</v>
      </c>
      <c r="C38" s="182">
        <f>SUM(C39:C48)</f>
        <v>10077</v>
      </c>
      <c r="D38" s="182">
        <f t="shared" ref="D38:E38" si="5">SUM(D39:D48)</f>
        <v>154809</v>
      </c>
      <c r="E38" s="182">
        <f t="shared" si="5"/>
        <v>160992</v>
      </c>
      <c r="F38" s="379" t="s">
        <v>524</v>
      </c>
    </row>
    <row r="39" spans="1:6" s="329" customFormat="1" ht="12" customHeight="1">
      <c r="A39" s="312" t="s">
        <v>57</v>
      </c>
      <c r="B39" s="193" t="s">
        <v>232</v>
      </c>
      <c r="C39" s="184">
        <v>0</v>
      </c>
      <c r="D39" s="184">
        <v>0</v>
      </c>
      <c r="E39" s="167">
        <v>0</v>
      </c>
      <c r="F39" s="379" t="s">
        <v>525</v>
      </c>
    </row>
    <row r="40" spans="1:6" s="329" customFormat="1" ht="12" customHeight="1">
      <c r="A40" s="313" t="s">
        <v>58</v>
      </c>
      <c r="B40" s="194" t="s">
        <v>233</v>
      </c>
      <c r="C40" s="183">
        <v>0</v>
      </c>
      <c r="D40" s="183">
        <v>1182</v>
      </c>
      <c r="E40" s="166">
        <v>1293</v>
      </c>
      <c r="F40" s="379" t="s">
        <v>526</v>
      </c>
    </row>
    <row r="41" spans="1:6" s="329" customFormat="1" ht="12" customHeight="1">
      <c r="A41" s="313" t="s">
        <v>59</v>
      </c>
      <c r="B41" s="194" t="s">
        <v>234</v>
      </c>
      <c r="C41" s="183">
        <v>600</v>
      </c>
      <c r="D41" s="183">
        <v>864</v>
      </c>
      <c r="E41" s="166">
        <v>617</v>
      </c>
      <c r="F41" s="379" t="s">
        <v>527</v>
      </c>
    </row>
    <row r="42" spans="1:6" s="329" customFormat="1" ht="12" customHeight="1">
      <c r="A42" s="313" t="s">
        <v>116</v>
      </c>
      <c r="B42" s="194" t="s">
        <v>235</v>
      </c>
      <c r="C42" s="183">
        <v>856</v>
      </c>
      <c r="D42" s="183">
        <v>1</v>
      </c>
      <c r="E42" s="166">
        <v>1</v>
      </c>
      <c r="F42" s="379" t="s">
        <v>528</v>
      </c>
    </row>
    <row r="43" spans="1:6" s="329" customFormat="1" ht="12" customHeight="1">
      <c r="A43" s="313" t="s">
        <v>117</v>
      </c>
      <c r="B43" s="194" t="s">
        <v>236</v>
      </c>
      <c r="C43" s="183">
        <v>870</v>
      </c>
      <c r="D43" s="183">
        <v>1149</v>
      </c>
      <c r="E43" s="166">
        <v>1910</v>
      </c>
      <c r="F43" s="379" t="s">
        <v>529</v>
      </c>
    </row>
    <row r="44" spans="1:6" s="329" customFormat="1" ht="12" customHeight="1">
      <c r="A44" s="313" t="s">
        <v>118</v>
      </c>
      <c r="B44" s="194" t="s">
        <v>237</v>
      </c>
      <c r="C44" s="183">
        <v>626</v>
      </c>
      <c r="D44" s="183">
        <v>755</v>
      </c>
      <c r="E44" s="166">
        <v>922</v>
      </c>
      <c r="F44" s="379" t="s">
        <v>530</v>
      </c>
    </row>
    <row r="45" spans="1:6" s="329" customFormat="1" ht="12" customHeight="1">
      <c r="A45" s="313" t="s">
        <v>119</v>
      </c>
      <c r="B45" s="194" t="s">
        <v>238</v>
      </c>
      <c r="C45" s="183">
        <v>5562</v>
      </c>
      <c r="D45" s="183">
        <v>149678</v>
      </c>
      <c r="E45" s="166">
        <v>149517</v>
      </c>
      <c r="F45" s="379" t="s">
        <v>531</v>
      </c>
    </row>
    <row r="46" spans="1:6" s="329" customFormat="1" ht="12" customHeight="1">
      <c r="A46" s="313" t="s">
        <v>120</v>
      </c>
      <c r="B46" s="194" t="s">
        <v>239</v>
      </c>
      <c r="C46" s="183">
        <v>500</v>
      </c>
      <c r="D46" s="183">
        <v>500</v>
      </c>
      <c r="E46" s="166">
        <v>354</v>
      </c>
      <c r="F46" s="379" t="s">
        <v>532</v>
      </c>
    </row>
    <row r="47" spans="1:6" s="329" customFormat="1" ht="12" customHeight="1">
      <c r="A47" s="313" t="s">
        <v>240</v>
      </c>
      <c r="B47" s="194" t="s">
        <v>241</v>
      </c>
      <c r="C47" s="186">
        <v>0</v>
      </c>
      <c r="D47" s="186">
        <v>0</v>
      </c>
      <c r="E47" s="169">
        <v>0</v>
      </c>
      <c r="F47" s="379" t="s">
        <v>533</v>
      </c>
    </row>
    <row r="48" spans="1:6" s="302" customFormat="1" ht="12" customHeight="1" thickBot="1">
      <c r="A48" s="314" t="s">
        <v>242</v>
      </c>
      <c r="B48" s="195" t="s">
        <v>243</v>
      </c>
      <c r="C48" s="187">
        <v>1063</v>
      </c>
      <c r="D48" s="187">
        <v>680</v>
      </c>
      <c r="E48" s="170">
        <v>6378</v>
      </c>
      <c r="F48" s="379" t="s">
        <v>534</v>
      </c>
    </row>
    <row r="49" spans="1:6" s="329" customFormat="1" ht="12" customHeight="1" thickBot="1">
      <c r="A49" s="156" t="s">
        <v>10</v>
      </c>
      <c r="B49" s="152" t="s">
        <v>244</v>
      </c>
      <c r="C49" s="182">
        <f>SUM(C50:C54)</f>
        <v>4000</v>
      </c>
      <c r="D49" s="182">
        <f t="shared" ref="D49:F49" si="6">SUM(D50:D54)</f>
        <v>4000</v>
      </c>
      <c r="E49" s="182">
        <f t="shared" si="6"/>
        <v>3600</v>
      </c>
      <c r="F49" s="182">
        <f t="shared" si="6"/>
        <v>0</v>
      </c>
    </row>
    <row r="50" spans="1:6" s="329" customFormat="1" ht="12" customHeight="1">
      <c r="A50" s="312" t="s">
        <v>60</v>
      </c>
      <c r="B50" s="193" t="s">
        <v>245</v>
      </c>
      <c r="C50" s="202">
        <v>0</v>
      </c>
      <c r="D50" s="202">
        <v>0</v>
      </c>
      <c r="E50" s="171">
        <v>0</v>
      </c>
      <c r="F50" s="379" t="s">
        <v>536</v>
      </c>
    </row>
    <row r="51" spans="1:6" s="329" customFormat="1" ht="12" customHeight="1">
      <c r="A51" s="313" t="s">
        <v>61</v>
      </c>
      <c r="B51" s="194" t="s">
        <v>246</v>
      </c>
      <c r="C51" s="186">
        <v>4000</v>
      </c>
      <c r="D51" s="186">
        <v>4000</v>
      </c>
      <c r="E51" s="169">
        <v>3600</v>
      </c>
      <c r="F51" s="379" t="s">
        <v>537</v>
      </c>
    </row>
    <row r="52" spans="1:6" s="329" customFormat="1" ht="12" customHeight="1">
      <c r="A52" s="313" t="s">
        <v>247</v>
      </c>
      <c r="B52" s="194" t="s">
        <v>248</v>
      </c>
      <c r="C52" s="186">
        <v>0</v>
      </c>
      <c r="D52" s="186">
        <v>0</v>
      </c>
      <c r="E52" s="169">
        <v>0</v>
      </c>
      <c r="F52" s="379" t="s">
        <v>538</v>
      </c>
    </row>
    <row r="53" spans="1:6" s="329" customFormat="1" ht="12" customHeight="1">
      <c r="A53" s="313" t="s">
        <v>249</v>
      </c>
      <c r="B53" s="194" t="s">
        <v>250</v>
      </c>
      <c r="C53" s="186">
        <v>0</v>
      </c>
      <c r="D53" s="186">
        <v>0</v>
      </c>
      <c r="E53" s="169">
        <v>0</v>
      </c>
      <c r="F53" s="379" t="s">
        <v>539</v>
      </c>
    </row>
    <row r="54" spans="1:6" s="329" customFormat="1" ht="12" customHeight="1" thickBot="1">
      <c r="A54" s="314" t="s">
        <v>251</v>
      </c>
      <c r="B54" s="195" t="s">
        <v>252</v>
      </c>
      <c r="C54" s="187">
        <v>0</v>
      </c>
      <c r="D54" s="187">
        <v>0</v>
      </c>
      <c r="E54" s="170">
        <v>0</v>
      </c>
      <c r="F54" s="379" t="s">
        <v>540</v>
      </c>
    </row>
    <row r="55" spans="1:6" s="329" customFormat="1" ht="12" customHeight="1" thickBot="1">
      <c r="A55" s="156" t="s">
        <v>121</v>
      </c>
      <c r="B55" s="152" t="s">
        <v>253</v>
      </c>
      <c r="C55" s="182">
        <f>SUM(C56:C59)</f>
        <v>200</v>
      </c>
      <c r="D55" s="182">
        <f t="shared" ref="D55:E55" si="7">SUM(D56:D59)</f>
        <v>1673</v>
      </c>
      <c r="E55" s="182">
        <f t="shared" si="7"/>
        <v>1307</v>
      </c>
      <c r="F55" s="379" t="s">
        <v>541</v>
      </c>
    </row>
    <row r="56" spans="1:6" s="302" customFormat="1" ht="12" customHeight="1">
      <c r="A56" s="312" t="s">
        <v>62</v>
      </c>
      <c r="B56" s="193" t="s">
        <v>254</v>
      </c>
      <c r="C56" s="184">
        <v>0</v>
      </c>
      <c r="D56" s="184">
        <v>0</v>
      </c>
      <c r="E56" s="167">
        <v>0</v>
      </c>
      <c r="F56" s="379" t="s">
        <v>542</v>
      </c>
    </row>
    <row r="57" spans="1:6" s="302" customFormat="1" ht="12" customHeight="1">
      <c r="A57" s="313" t="s">
        <v>63</v>
      </c>
      <c r="B57" s="194" t="s">
        <v>255</v>
      </c>
      <c r="C57" s="183">
        <v>0</v>
      </c>
      <c r="D57" s="183">
        <v>723</v>
      </c>
      <c r="E57" s="166">
        <v>757</v>
      </c>
      <c r="F57" s="379" t="s">
        <v>543</v>
      </c>
    </row>
    <row r="58" spans="1:6" s="302" customFormat="1" ht="12" customHeight="1">
      <c r="A58" s="313" t="s">
        <v>256</v>
      </c>
      <c r="B58" s="194" t="s">
        <v>257</v>
      </c>
      <c r="C58" s="183">
        <v>200</v>
      </c>
      <c r="D58" s="183">
        <v>950</v>
      </c>
      <c r="E58" s="166">
        <v>550</v>
      </c>
      <c r="F58" s="379" t="s">
        <v>544</v>
      </c>
    </row>
    <row r="59" spans="1:6" s="302" customFormat="1" ht="12" customHeight="1" thickBot="1">
      <c r="A59" s="314" t="s">
        <v>258</v>
      </c>
      <c r="B59" s="195" t="s">
        <v>259</v>
      </c>
      <c r="C59" s="185">
        <v>0</v>
      </c>
      <c r="D59" s="185">
        <v>0</v>
      </c>
      <c r="E59" s="168">
        <v>0</v>
      </c>
      <c r="F59" s="379" t="s">
        <v>545</v>
      </c>
    </row>
    <row r="60" spans="1:6" s="329" customFormat="1" ht="12" customHeight="1" thickBot="1">
      <c r="A60" s="156" t="s">
        <v>12</v>
      </c>
      <c r="B60" s="172" t="s">
        <v>260</v>
      </c>
      <c r="C60" s="182">
        <f>SUM(C61:C63)</f>
        <v>6967</v>
      </c>
      <c r="D60" s="182">
        <f t="shared" ref="D60:E60" si="8">SUM(D61:D63)</f>
        <v>628572</v>
      </c>
      <c r="E60" s="182">
        <f t="shared" si="8"/>
        <v>628414</v>
      </c>
      <c r="F60" s="379" t="s">
        <v>546</v>
      </c>
    </row>
    <row r="61" spans="1:6" s="329" customFormat="1" ht="12" customHeight="1">
      <c r="A61" s="312" t="s">
        <v>122</v>
      </c>
      <c r="B61" s="193" t="s">
        <v>261</v>
      </c>
      <c r="C61" s="186">
        <v>0</v>
      </c>
      <c r="D61" s="186">
        <v>0</v>
      </c>
      <c r="E61" s="169">
        <v>0</v>
      </c>
      <c r="F61" s="379" t="s">
        <v>547</v>
      </c>
    </row>
    <row r="62" spans="1:6" s="329" customFormat="1" ht="12" customHeight="1">
      <c r="A62" s="313" t="s">
        <v>123</v>
      </c>
      <c r="B62" s="194" t="s">
        <v>449</v>
      </c>
      <c r="C62" s="186">
        <v>3232</v>
      </c>
      <c r="D62" s="186">
        <v>3232</v>
      </c>
      <c r="E62" s="169">
        <v>3282</v>
      </c>
      <c r="F62" s="379" t="s">
        <v>548</v>
      </c>
    </row>
    <row r="63" spans="1:6" s="329" customFormat="1" ht="12" customHeight="1">
      <c r="A63" s="313" t="s">
        <v>149</v>
      </c>
      <c r="B63" s="194" t="s">
        <v>263</v>
      </c>
      <c r="C63" s="186">
        <v>3735</v>
      </c>
      <c r="D63" s="186">
        <v>625340</v>
      </c>
      <c r="E63" s="169">
        <v>625132</v>
      </c>
      <c r="F63" s="379" t="s">
        <v>549</v>
      </c>
    </row>
    <row r="64" spans="1:6" s="329" customFormat="1" ht="12" customHeight="1" thickBot="1">
      <c r="A64" s="314" t="s">
        <v>264</v>
      </c>
      <c r="B64" s="195" t="s">
        <v>265</v>
      </c>
      <c r="C64" s="186">
        <v>3735</v>
      </c>
      <c r="D64" s="186">
        <v>625340</v>
      </c>
      <c r="E64" s="169">
        <v>625132</v>
      </c>
      <c r="F64" s="379" t="s">
        <v>550</v>
      </c>
    </row>
    <row r="65" spans="1:6" s="329" customFormat="1" ht="12" customHeight="1" thickBot="1">
      <c r="A65" s="156" t="s">
        <v>13</v>
      </c>
      <c r="B65" s="152" t="s">
        <v>266</v>
      </c>
      <c r="C65" s="188">
        <f>C10+C17+C24+C31+C38+C49+C55+C60</f>
        <v>206857</v>
      </c>
      <c r="D65" s="188">
        <f t="shared" ref="D65:E65" si="9">D10+D17+D24+D31+D38+D49+D55+D60</f>
        <v>1046534</v>
      </c>
      <c r="E65" s="188">
        <f t="shared" si="9"/>
        <v>1034476</v>
      </c>
      <c r="F65" s="379" t="s">
        <v>551</v>
      </c>
    </row>
    <row r="66" spans="1:6" s="329" customFormat="1" ht="12" customHeight="1" thickBot="1">
      <c r="A66" s="315" t="s">
        <v>447</v>
      </c>
      <c r="B66" s="172" t="s">
        <v>268</v>
      </c>
      <c r="C66" s="182">
        <f>SUM(C67:C69)</f>
        <v>0</v>
      </c>
      <c r="D66" s="182">
        <f t="shared" ref="D66:E66" si="10">SUM(D67:D69)</f>
        <v>0</v>
      </c>
      <c r="E66" s="182">
        <f t="shared" si="10"/>
        <v>0</v>
      </c>
      <c r="F66" s="379" t="s">
        <v>552</v>
      </c>
    </row>
    <row r="67" spans="1:6" s="329" customFormat="1" ht="12" customHeight="1">
      <c r="A67" s="312" t="s">
        <v>269</v>
      </c>
      <c r="B67" s="193" t="s">
        <v>270</v>
      </c>
      <c r="C67" s="186">
        <v>0</v>
      </c>
      <c r="D67" s="186">
        <v>0</v>
      </c>
      <c r="E67" s="169">
        <v>0</v>
      </c>
      <c r="F67" s="379" t="s">
        <v>553</v>
      </c>
    </row>
    <row r="68" spans="1:6" s="329" customFormat="1" ht="12" customHeight="1">
      <c r="A68" s="313" t="s">
        <v>271</v>
      </c>
      <c r="B68" s="194" t="s">
        <v>272</v>
      </c>
      <c r="C68" s="186">
        <v>0</v>
      </c>
      <c r="D68" s="186">
        <v>0</v>
      </c>
      <c r="E68" s="169">
        <v>0</v>
      </c>
      <c r="F68" s="379" t="s">
        <v>554</v>
      </c>
    </row>
    <row r="69" spans="1:6" s="329" customFormat="1" ht="12" customHeight="1" thickBot="1">
      <c r="A69" s="314" t="s">
        <v>273</v>
      </c>
      <c r="B69" s="308" t="s">
        <v>274</v>
      </c>
      <c r="C69" s="186">
        <v>0</v>
      </c>
      <c r="D69" s="186">
        <v>0</v>
      </c>
      <c r="E69" s="169">
        <v>0</v>
      </c>
      <c r="F69" s="379" t="s">
        <v>555</v>
      </c>
    </row>
    <row r="70" spans="1:6" s="329" customFormat="1" ht="12" customHeight="1" thickBot="1">
      <c r="A70" s="315" t="s">
        <v>275</v>
      </c>
      <c r="B70" s="172" t="s">
        <v>276</v>
      </c>
      <c r="C70" s="182">
        <f>SUM(C71:C74)</f>
        <v>0</v>
      </c>
      <c r="D70" s="182">
        <f t="shared" ref="D70:E70" si="11">SUM(D71:D74)</f>
        <v>0</v>
      </c>
      <c r="E70" s="182">
        <f t="shared" si="11"/>
        <v>0</v>
      </c>
      <c r="F70" s="379" t="s">
        <v>556</v>
      </c>
    </row>
    <row r="71" spans="1:6" s="329" customFormat="1" ht="12" customHeight="1">
      <c r="A71" s="312" t="s">
        <v>100</v>
      </c>
      <c r="B71" s="193" t="s">
        <v>277</v>
      </c>
      <c r="C71" s="186">
        <v>0</v>
      </c>
      <c r="D71" s="186">
        <v>0</v>
      </c>
      <c r="E71" s="169">
        <v>0</v>
      </c>
      <c r="F71" s="379" t="s">
        <v>557</v>
      </c>
    </row>
    <row r="72" spans="1:6" s="329" customFormat="1" ht="12" customHeight="1">
      <c r="A72" s="313" t="s">
        <v>101</v>
      </c>
      <c r="B72" s="194" t="s">
        <v>278</v>
      </c>
      <c r="C72" s="186">
        <v>0</v>
      </c>
      <c r="D72" s="186">
        <v>0</v>
      </c>
      <c r="E72" s="169">
        <v>0</v>
      </c>
      <c r="F72" s="379" t="s">
        <v>558</v>
      </c>
    </row>
    <row r="73" spans="1:6" s="329" customFormat="1" ht="12" customHeight="1">
      <c r="A73" s="313" t="s">
        <v>279</v>
      </c>
      <c r="B73" s="194" t="s">
        <v>280</v>
      </c>
      <c r="C73" s="186">
        <v>0</v>
      </c>
      <c r="D73" s="186">
        <v>0</v>
      </c>
      <c r="E73" s="169">
        <v>0</v>
      </c>
      <c r="F73" s="379" t="s">
        <v>559</v>
      </c>
    </row>
    <row r="74" spans="1:6" s="329" customFormat="1" ht="12" customHeight="1" thickBot="1">
      <c r="A74" s="314" t="s">
        <v>281</v>
      </c>
      <c r="B74" s="195" t="s">
        <v>282</v>
      </c>
      <c r="C74" s="186">
        <v>0</v>
      </c>
      <c r="D74" s="186">
        <v>0</v>
      </c>
      <c r="E74" s="169">
        <v>0</v>
      </c>
      <c r="F74" s="379" t="s">
        <v>560</v>
      </c>
    </row>
    <row r="75" spans="1:6" s="329" customFormat="1" ht="12" customHeight="1" thickBot="1">
      <c r="A75" s="315" t="s">
        <v>283</v>
      </c>
      <c r="B75" s="172" t="s">
        <v>284</v>
      </c>
      <c r="C75" s="182">
        <f>SUM(C76:C77)</f>
        <v>37338</v>
      </c>
      <c r="D75" s="182">
        <f t="shared" ref="D75:E75" si="12">SUM(D76:D77)</f>
        <v>33740</v>
      </c>
      <c r="E75" s="182">
        <f t="shared" si="12"/>
        <v>33740</v>
      </c>
      <c r="F75" s="379" t="s">
        <v>561</v>
      </c>
    </row>
    <row r="76" spans="1:6" s="329" customFormat="1" ht="12" customHeight="1">
      <c r="A76" s="312" t="s">
        <v>285</v>
      </c>
      <c r="B76" s="193" t="s">
        <v>286</v>
      </c>
      <c r="C76" s="186">
        <v>37338</v>
      </c>
      <c r="D76" s="186">
        <v>33740</v>
      </c>
      <c r="E76" s="169">
        <v>33740</v>
      </c>
      <c r="F76" s="379" t="s">
        <v>562</v>
      </c>
    </row>
    <row r="77" spans="1:6" s="329" customFormat="1" ht="12" customHeight="1" thickBot="1">
      <c r="A77" s="314" t="s">
        <v>287</v>
      </c>
      <c r="B77" s="195" t="s">
        <v>288</v>
      </c>
      <c r="C77" s="186">
        <v>0</v>
      </c>
      <c r="D77" s="186">
        <v>0</v>
      </c>
      <c r="E77" s="169">
        <v>0</v>
      </c>
      <c r="F77" s="379" t="s">
        <v>563</v>
      </c>
    </row>
    <row r="78" spans="1:6" s="329" customFormat="1" ht="12" customHeight="1" thickBot="1">
      <c r="A78" s="315" t="s">
        <v>289</v>
      </c>
      <c r="B78" s="172" t="s">
        <v>290</v>
      </c>
      <c r="C78" s="182">
        <f>SUM(C79:C81)</f>
        <v>0</v>
      </c>
      <c r="D78" s="182">
        <f t="shared" ref="D78:E78" si="13">SUM(D79:D81)</f>
        <v>0</v>
      </c>
      <c r="E78" s="182">
        <f t="shared" si="13"/>
        <v>3078</v>
      </c>
      <c r="F78" s="379" t="s">
        <v>564</v>
      </c>
    </row>
    <row r="79" spans="1:6" s="329" customFormat="1" ht="12" customHeight="1">
      <c r="A79" s="312" t="s">
        <v>291</v>
      </c>
      <c r="B79" s="193" t="s">
        <v>292</v>
      </c>
      <c r="C79" s="186">
        <v>0</v>
      </c>
      <c r="D79" s="186">
        <v>0</v>
      </c>
      <c r="E79" s="169">
        <v>3078</v>
      </c>
      <c r="F79" s="379" t="s">
        <v>565</v>
      </c>
    </row>
    <row r="80" spans="1:6" s="329" customFormat="1" ht="12" customHeight="1">
      <c r="A80" s="313" t="s">
        <v>293</v>
      </c>
      <c r="B80" s="194" t="s">
        <v>294</v>
      </c>
      <c r="C80" s="186">
        <v>0</v>
      </c>
      <c r="D80" s="186">
        <v>0</v>
      </c>
      <c r="E80" s="169">
        <v>0</v>
      </c>
      <c r="F80" s="379" t="s">
        <v>566</v>
      </c>
    </row>
    <row r="81" spans="1:6" s="329" customFormat="1" ht="12" customHeight="1" thickBot="1">
      <c r="A81" s="314" t="s">
        <v>295</v>
      </c>
      <c r="B81" s="195" t="s">
        <v>296</v>
      </c>
      <c r="C81" s="186">
        <v>0</v>
      </c>
      <c r="D81" s="186">
        <v>0</v>
      </c>
      <c r="E81" s="169">
        <v>0</v>
      </c>
      <c r="F81" s="379" t="s">
        <v>567</v>
      </c>
    </row>
    <row r="82" spans="1:6" s="329" customFormat="1" ht="12" customHeight="1" thickBot="1">
      <c r="A82" s="315" t="s">
        <v>297</v>
      </c>
      <c r="B82" s="172" t="s">
        <v>298</v>
      </c>
      <c r="C82" s="182">
        <f>SUM(C83:C86)</f>
        <v>0</v>
      </c>
      <c r="D82" s="182">
        <f t="shared" ref="D82:E82" si="14">SUM(D83:D86)</f>
        <v>0</v>
      </c>
      <c r="E82" s="182">
        <f t="shared" si="14"/>
        <v>0</v>
      </c>
      <c r="F82" s="379" t="s">
        <v>568</v>
      </c>
    </row>
    <row r="83" spans="1:6" s="329" customFormat="1" ht="12" customHeight="1">
      <c r="A83" s="316" t="s">
        <v>299</v>
      </c>
      <c r="B83" s="193" t="s">
        <v>300</v>
      </c>
      <c r="C83" s="186">
        <v>0</v>
      </c>
      <c r="D83" s="186">
        <v>0</v>
      </c>
      <c r="E83" s="169">
        <v>0</v>
      </c>
      <c r="F83" s="379" t="s">
        <v>569</v>
      </c>
    </row>
    <row r="84" spans="1:6" s="329" customFormat="1" ht="12" customHeight="1">
      <c r="A84" s="317" t="s">
        <v>301</v>
      </c>
      <c r="B84" s="194" t="s">
        <v>302</v>
      </c>
      <c r="C84" s="186">
        <v>0</v>
      </c>
      <c r="D84" s="186">
        <v>0</v>
      </c>
      <c r="E84" s="169">
        <v>0</v>
      </c>
      <c r="F84" s="379" t="s">
        <v>570</v>
      </c>
    </row>
    <row r="85" spans="1:6" s="329" customFormat="1" ht="12" customHeight="1">
      <c r="A85" s="317" t="s">
        <v>303</v>
      </c>
      <c r="B85" s="194" t="s">
        <v>304</v>
      </c>
      <c r="C85" s="186">
        <v>0</v>
      </c>
      <c r="D85" s="186">
        <v>0</v>
      </c>
      <c r="E85" s="169">
        <v>0</v>
      </c>
      <c r="F85" s="379" t="s">
        <v>571</v>
      </c>
    </row>
    <row r="86" spans="1:6" s="329" customFormat="1" ht="12" customHeight="1" thickBot="1">
      <c r="A86" s="318" t="s">
        <v>305</v>
      </c>
      <c r="B86" s="195" t="s">
        <v>306</v>
      </c>
      <c r="C86" s="186">
        <v>0</v>
      </c>
      <c r="D86" s="186">
        <v>0</v>
      </c>
      <c r="E86" s="169">
        <v>0</v>
      </c>
      <c r="F86" s="379" t="s">
        <v>572</v>
      </c>
    </row>
    <row r="87" spans="1:6" s="329" customFormat="1" ht="12" customHeight="1" thickBot="1">
      <c r="A87" s="315" t="s">
        <v>307</v>
      </c>
      <c r="B87" s="172" t="s">
        <v>308</v>
      </c>
      <c r="C87" s="206">
        <v>0</v>
      </c>
      <c r="D87" s="206">
        <v>0</v>
      </c>
      <c r="E87" s="207">
        <v>0</v>
      </c>
      <c r="F87" s="379" t="s">
        <v>573</v>
      </c>
    </row>
    <row r="88" spans="1:6" s="329" customFormat="1" ht="12" customHeight="1" thickBot="1">
      <c r="A88" s="315" t="s">
        <v>309</v>
      </c>
      <c r="B88" s="309" t="s">
        <v>310</v>
      </c>
      <c r="C88" s="188">
        <f>C66+C70+C75+C78+C82+C87</f>
        <v>37338</v>
      </c>
      <c r="D88" s="188">
        <f t="shared" ref="D88:E88" si="15">D66+D70+D75+D78+D82+D87</f>
        <v>33740</v>
      </c>
      <c r="E88" s="188">
        <f t="shared" si="15"/>
        <v>36818</v>
      </c>
      <c r="F88" s="379" t="s">
        <v>574</v>
      </c>
    </row>
    <row r="89" spans="1:6" s="329" customFormat="1" ht="12" customHeight="1" thickBot="1">
      <c r="A89" s="319" t="s">
        <v>311</v>
      </c>
      <c r="B89" s="310" t="s">
        <v>448</v>
      </c>
      <c r="C89" s="188">
        <f>C65+C88</f>
        <v>244195</v>
      </c>
      <c r="D89" s="188">
        <f t="shared" ref="D89:E89" si="16">D65+D88</f>
        <v>1080274</v>
      </c>
      <c r="E89" s="188">
        <f t="shared" si="16"/>
        <v>1071294</v>
      </c>
      <c r="F89" s="379" t="s">
        <v>575</v>
      </c>
    </row>
    <row r="90" spans="1:6" s="329" customFormat="1" ht="15" customHeight="1">
      <c r="A90" s="284"/>
      <c r="B90" s="285"/>
      <c r="C90" s="300"/>
      <c r="D90" s="300"/>
      <c r="E90" s="300"/>
      <c r="F90" s="380"/>
    </row>
    <row r="91" spans="1:6" ht="13.5" thickBot="1">
      <c r="A91" s="286"/>
      <c r="B91" s="287"/>
      <c r="C91" s="301"/>
      <c r="D91" s="301"/>
      <c r="E91" s="301"/>
    </row>
    <row r="92" spans="1:6" s="328" customFormat="1" ht="16.5" customHeight="1" thickBot="1">
      <c r="A92" s="447" t="s">
        <v>42</v>
      </c>
      <c r="B92" s="448"/>
      <c r="C92" s="448"/>
      <c r="D92" s="448"/>
      <c r="E92" s="449"/>
      <c r="F92" s="379"/>
    </row>
    <row r="93" spans="1:6" s="118" customFormat="1" ht="12" customHeight="1" thickBot="1">
      <c r="A93" s="307" t="s">
        <v>5</v>
      </c>
      <c r="B93" s="155" t="s">
        <v>319</v>
      </c>
      <c r="C93" s="291">
        <f>SUM(C94:C98)</f>
        <v>155933</v>
      </c>
      <c r="D93" s="291">
        <f t="shared" ref="D93:E93" si="17">SUM(D94:D98)</f>
        <v>352126</v>
      </c>
      <c r="E93" s="291">
        <f t="shared" si="17"/>
        <v>341244</v>
      </c>
      <c r="F93" s="381" t="s">
        <v>496</v>
      </c>
    </row>
    <row r="94" spans="1:6" ht="12" customHeight="1">
      <c r="A94" s="320" t="s">
        <v>64</v>
      </c>
      <c r="B94" s="141" t="s">
        <v>34</v>
      </c>
      <c r="C94" s="292">
        <v>25689</v>
      </c>
      <c r="D94" s="292">
        <v>53118</v>
      </c>
      <c r="E94" s="292">
        <v>48600</v>
      </c>
      <c r="F94" s="381" t="s">
        <v>497</v>
      </c>
    </row>
    <row r="95" spans="1:6" ht="12" customHeight="1">
      <c r="A95" s="313" t="s">
        <v>65</v>
      </c>
      <c r="B95" s="139" t="s">
        <v>124</v>
      </c>
      <c r="C95" s="293">
        <v>4802</v>
      </c>
      <c r="D95" s="293">
        <v>8960</v>
      </c>
      <c r="E95" s="293">
        <v>8439</v>
      </c>
      <c r="F95" s="381" t="s">
        <v>498</v>
      </c>
    </row>
    <row r="96" spans="1:6" ht="12" customHeight="1">
      <c r="A96" s="313" t="s">
        <v>66</v>
      </c>
      <c r="B96" s="139" t="s">
        <v>92</v>
      </c>
      <c r="C96" s="295">
        <v>34724</v>
      </c>
      <c r="D96" s="295">
        <v>189392</v>
      </c>
      <c r="E96" s="295">
        <v>185726</v>
      </c>
      <c r="F96" s="381" t="s">
        <v>499</v>
      </c>
    </row>
    <row r="97" spans="1:6" ht="12" customHeight="1">
      <c r="A97" s="313" t="s">
        <v>67</v>
      </c>
      <c r="B97" s="142" t="s">
        <v>125</v>
      </c>
      <c r="C97" s="295">
        <v>8084</v>
      </c>
      <c r="D97" s="295">
        <v>19961</v>
      </c>
      <c r="E97" s="295">
        <v>17932</v>
      </c>
      <c r="F97" s="381" t="s">
        <v>500</v>
      </c>
    </row>
    <row r="98" spans="1:6" ht="12" customHeight="1">
      <c r="A98" s="313" t="s">
        <v>76</v>
      </c>
      <c r="B98" s="150" t="s">
        <v>126</v>
      </c>
      <c r="C98" s="295">
        <v>82634</v>
      </c>
      <c r="D98" s="295">
        <v>80695</v>
      </c>
      <c r="E98" s="295">
        <v>80547</v>
      </c>
      <c r="F98" s="381" t="s">
        <v>501</v>
      </c>
    </row>
    <row r="99" spans="1:6" ht="12" customHeight="1">
      <c r="A99" s="313" t="s">
        <v>68</v>
      </c>
      <c r="B99" s="139" t="s">
        <v>320</v>
      </c>
      <c r="C99" s="295">
        <v>0</v>
      </c>
      <c r="D99" s="295">
        <v>0</v>
      </c>
      <c r="E99" s="295">
        <v>0</v>
      </c>
      <c r="F99" s="381" t="s">
        <v>502</v>
      </c>
    </row>
    <row r="100" spans="1:6" ht="12" customHeight="1">
      <c r="A100" s="313" t="s">
        <v>69</v>
      </c>
      <c r="B100" s="162" t="s">
        <v>321</v>
      </c>
      <c r="C100" s="295">
        <v>0</v>
      </c>
      <c r="D100" s="295">
        <v>0</v>
      </c>
      <c r="E100" s="295">
        <v>0</v>
      </c>
      <c r="F100" s="381" t="s">
        <v>503</v>
      </c>
    </row>
    <row r="101" spans="1:6" ht="12" customHeight="1">
      <c r="A101" s="313" t="s">
        <v>77</v>
      </c>
      <c r="B101" s="163" t="s">
        <v>322</v>
      </c>
      <c r="C101" s="295">
        <v>0</v>
      </c>
      <c r="D101" s="295">
        <v>0</v>
      </c>
      <c r="E101" s="295">
        <v>0</v>
      </c>
      <c r="F101" s="381" t="s">
        <v>504</v>
      </c>
    </row>
    <row r="102" spans="1:6" ht="12" customHeight="1">
      <c r="A102" s="313" t="s">
        <v>78</v>
      </c>
      <c r="B102" s="163" t="s">
        <v>323</v>
      </c>
      <c r="C102" s="295">
        <v>3000</v>
      </c>
      <c r="D102" s="295">
        <v>0</v>
      </c>
      <c r="E102" s="295">
        <v>0</v>
      </c>
      <c r="F102" s="381" t="s">
        <v>505</v>
      </c>
    </row>
    <row r="103" spans="1:6" ht="12" customHeight="1">
      <c r="A103" s="313" t="s">
        <v>79</v>
      </c>
      <c r="B103" s="162" t="s">
        <v>324</v>
      </c>
      <c r="C103" s="295">
        <v>75618</v>
      </c>
      <c r="D103" s="295">
        <v>71951</v>
      </c>
      <c r="E103" s="295">
        <v>71803</v>
      </c>
      <c r="F103" s="381" t="s">
        <v>506</v>
      </c>
    </row>
    <row r="104" spans="1:6" ht="12" customHeight="1">
      <c r="A104" s="313" t="s">
        <v>80</v>
      </c>
      <c r="B104" s="162" t="s">
        <v>325</v>
      </c>
      <c r="C104" s="295">
        <v>0</v>
      </c>
      <c r="D104" s="295">
        <v>0</v>
      </c>
      <c r="E104" s="295">
        <v>0</v>
      </c>
      <c r="F104" s="381" t="s">
        <v>507</v>
      </c>
    </row>
    <row r="105" spans="1:6" ht="12" customHeight="1">
      <c r="A105" s="313" t="s">
        <v>82</v>
      </c>
      <c r="B105" s="163" t="s">
        <v>326</v>
      </c>
      <c r="C105" s="295">
        <v>0</v>
      </c>
      <c r="D105" s="295">
        <v>740</v>
      </c>
      <c r="E105" s="295">
        <v>740</v>
      </c>
      <c r="F105" s="381" t="s">
        <v>508</v>
      </c>
    </row>
    <row r="106" spans="1:6" ht="12" customHeight="1">
      <c r="A106" s="321" t="s">
        <v>127</v>
      </c>
      <c r="B106" s="164" t="s">
        <v>327</v>
      </c>
      <c r="C106" s="295">
        <v>0</v>
      </c>
      <c r="D106" s="295">
        <v>0</v>
      </c>
      <c r="E106" s="295">
        <v>0</v>
      </c>
      <c r="F106" s="381" t="s">
        <v>509</v>
      </c>
    </row>
    <row r="107" spans="1:6" ht="12" customHeight="1">
      <c r="A107" s="313" t="s">
        <v>328</v>
      </c>
      <c r="B107" s="164" t="s">
        <v>329</v>
      </c>
      <c r="C107" s="295">
        <v>0</v>
      </c>
      <c r="D107" s="295">
        <v>0</v>
      </c>
      <c r="E107" s="295">
        <v>0</v>
      </c>
      <c r="F107" s="381" t="s">
        <v>510</v>
      </c>
    </row>
    <row r="108" spans="1:6" s="118" customFormat="1" ht="12" customHeight="1" thickBot="1">
      <c r="A108" s="322" t="s">
        <v>330</v>
      </c>
      <c r="B108" s="165" t="s">
        <v>331</v>
      </c>
      <c r="C108" s="297">
        <v>4016</v>
      </c>
      <c r="D108" s="297">
        <v>8004</v>
      </c>
      <c r="E108" s="297">
        <v>8004</v>
      </c>
      <c r="F108" s="381" t="s">
        <v>511</v>
      </c>
    </row>
    <row r="109" spans="1:6" ht="12" customHeight="1" thickBot="1">
      <c r="A109" s="156" t="s">
        <v>6</v>
      </c>
      <c r="B109" s="154" t="s">
        <v>332</v>
      </c>
      <c r="C109" s="176">
        <f>SUM(C110:C114)</f>
        <v>23400</v>
      </c>
      <c r="D109" s="176">
        <f t="shared" ref="D109:E109" si="18">SUM(D110:D114)</f>
        <v>643477</v>
      </c>
      <c r="E109" s="176">
        <f t="shared" si="18"/>
        <v>353279</v>
      </c>
      <c r="F109" s="381" t="s">
        <v>512</v>
      </c>
    </row>
    <row r="110" spans="1:6" ht="12" customHeight="1">
      <c r="A110" s="312" t="s">
        <v>70</v>
      </c>
      <c r="B110" s="139" t="s">
        <v>147</v>
      </c>
      <c r="C110" s="294">
        <v>5400</v>
      </c>
      <c r="D110" s="294">
        <v>544581</v>
      </c>
      <c r="E110" s="294">
        <v>258144</v>
      </c>
      <c r="F110" s="381" t="s">
        <v>513</v>
      </c>
    </row>
    <row r="111" spans="1:6" ht="12" customHeight="1">
      <c r="A111" s="312" t="s">
        <v>71</v>
      </c>
      <c r="B111" s="143" t="s">
        <v>333</v>
      </c>
      <c r="C111" s="294">
        <v>0</v>
      </c>
      <c r="D111" s="294">
        <v>0</v>
      </c>
      <c r="E111" s="294">
        <v>0</v>
      </c>
      <c r="F111" s="381" t="s">
        <v>514</v>
      </c>
    </row>
    <row r="112" spans="1:6" ht="12" customHeight="1">
      <c r="A112" s="312" t="s">
        <v>72</v>
      </c>
      <c r="B112" s="143" t="s">
        <v>128</v>
      </c>
      <c r="C112" s="293">
        <v>17600</v>
      </c>
      <c r="D112" s="293">
        <v>94965</v>
      </c>
      <c r="E112" s="293">
        <v>91604</v>
      </c>
      <c r="F112" s="381" t="s">
        <v>515</v>
      </c>
    </row>
    <row r="113" spans="1:6" ht="12" customHeight="1">
      <c r="A113" s="312" t="s">
        <v>73</v>
      </c>
      <c r="B113" s="143" t="s">
        <v>334</v>
      </c>
      <c r="C113" s="166">
        <v>0</v>
      </c>
      <c r="D113" s="166">
        <v>0</v>
      </c>
      <c r="E113" s="166">
        <v>0</v>
      </c>
      <c r="F113" s="381" t="s">
        <v>516</v>
      </c>
    </row>
    <row r="114" spans="1:6" ht="12" customHeight="1">
      <c r="A114" s="312" t="s">
        <v>74</v>
      </c>
      <c r="B114" s="174" t="s">
        <v>150</v>
      </c>
      <c r="C114" s="166">
        <v>400</v>
      </c>
      <c r="D114" s="166">
        <v>3931</v>
      </c>
      <c r="E114" s="166">
        <v>3531</v>
      </c>
      <c r="F114" s="381" t="s">
        <v>517</v>
      </c>
    </row>
    <row r="115" spans="1:6" ht="12" customHeight="1">
      <c r="A115" s="312" t="s">
        <v>81</v>
      </c>
      <c r="B115" s="173" t="s">
        <v>335</v>
      </c>
      <c r="C115" s="166">
        <v>0</v>
      </c>
      <c r="D115" s="166">
        <v>0</v>
      </c>
      <c r="E115" s="166">
        <v>0</v>
      </c>
      <c r="F115" s="381" t="s">
        <v>518</v>
      </c>
    </row>
    <row r="116" spans="1:6" ht="12" customHeight="1">
      <c r="A116" s="312" t="s">
        <v>83</v>
      </c>
      <c r="B116" s="189" t="s">
        <v>336</v>
      </c>
      <c r="C116" s="166">
        <v>0</v>
      </c>
      <c r="D116" s="166">
        <v>0</v>
      </c>
      <c r="E116" s="166">
        <v>0</v>
      </c>
      <c r="F116" s="381" t="s">
        <v>519</v>
      </c>
    </row>
    <row r="117" spans="1:6" ht="12" customHeight="1">
      <c r="A117" s="312" t="s">
        <v>129</v>
      </c>
      <c r="B117" s="163" t="s">
        <v>323</v>
      </c>
      <c r="C117" s="166">
        <v>0</v>
      </c>
      <c r="D117" s="166">
        <v>3531</v>
      </c>
      <c r="E117" s="166">
        <v>3531</v>
      </c>
      <c r="F117" s="381" t="s">
        <v>520</v>
      </c>
    </row>
    <row r="118" spans="1:6" ht="12" customHeight="1">
      <c r="A118" s="312" t="s">
        <v>130</v>
      </c>
      <c r="B118" s="163" t="s">
        <v>337</v>
      </c>
      <c r="C118" s="166">
        <v>0</v>
      </c>
      <c r="D118" s="166">
        <v>0</v>
      </c>
      <c r="E118" s="166">
        <v>0</v>
      </c>
      <c r="F118" s="381" t="s">
        <v>521</v>
      </c>
    </row>
    <row r="119" spans="1:6" ht="12" customHeight="1">
      <c r="A119" s="312" t="s">
        <v>131</v>
      </c>
      <c r="B119" s="163" t="s">
        <v>338</v>
      </c>
      <c r="C119" s="166">
        <v>0</v>
      </c>
      <c r="D119" s="166">
        <v>0</v>
      </c>
      <c r="E119" s="166">
        <v>0</v>
      </c>
      <c r="F119" s="381" t="s">
        <v>522</v>
      </c>
    </row>
    <row r="120" spans="1:6" ht="12" customHeight="1">
      <c r="A120" s="312" t="s">
        <v>339</v>
      </c>
      <c r="B120" s="163" t="s">
        <v>326</v>
      </c>
      <c r="C120" s="166">
        <v>0</v>
      </c>
      <c r="D120" s="166">
        <v>0</v>
      </c>
      <c r="E120" s="166">
        <v>0</v>
      </c>
      <c r="F120" s="381" t="s">
        <v>523</v>
      </c>
    </row>
    <row r="121" spans="1:6" ht="12" customHeight="1">
      <c r="A121" s="312" t="s">
        <v>340</v>
      </c>
      <c r="B121" s="163" t="s">
        <v>341</v>
      </c>
      <c r="C121" s="166">
        <v>400</v>
      </c>
      <c r="D121" s="166">
        <v>400</v>
      </c>
      <c r="E121" s="166">
        <v>0</v>
      </c>
      <c r="F121" s="381" t="s">
        <v>524</v>
      </c>
    </row>
    <row r="122" spans="1:6" ht="12" customHeight="1" thickBot="1">
      <c r="A122" s="321" t="s">
        <v>342</v>
      </c>
      <c r="B122" s="163" t="s">
        <v>343</v>
      </c>
      <c r="C122" s="168">
        <v>0</v>
      </c>
      <c r="D122" s="168">
        <v>0</v>
      </c>
      <c r="E122" s="168">
        <v>0</v>
      </c>
      <c r="F122" s="381" t="s">
        <v>525</v>
      </c>
    </row>
    <row r="123" spans="1:6" ht="12" customHeight="1" thickBot="1">
      <c r="A123" s="156" t="s">
        <v>7</v>
      </c>
      <c r="B123" s="159" t="s">
        <v>344</v>
      </c>
      <c r="C123" s="176">
        <f>SUM(C124:C125)</f>
        <v>7767</v>
      </c>
      <c r="D123" s="176">
        <f t="shared" ref="D123:E123" si="19">SUM(D124:D125)</f>
        <v>25451</v>
      </c>
      <c r="E123" s="176">
        <f t="shared" si="19"/>
        <v>0</v>
      </c>
      <c r="F123" s="381" t="s">
        <v>526</v>
      </c>
    </row>
    <row r="124" spans="1:6" ht="12" customHeight="1">
      <c r="A124" s="312" t="s">
        <v>53</v>
      </c>
      <c r="B124" s="140" t="s">
        <v>44</v>
      </c>
      <c r="C124" s="294">
        <v>7767</v>
      </c>
      <c r="D124" s="294">
        <v>25451</v>
      </c>
      <c r="E124" s="294">
        <v>0</v>
      </c>
      <c r="F124" s="381" t="s">
        <v>527</v>
      </c>
    </row>
    <row r="125" spans="1:6" ht="12" customHeight="1" thickBot="1">
      <c r="A125" s="314" t="s">
        <v>54</v>
      </c>
      <c r="B125" s="143" t="s">
        <v>45</v>
      </c>
      <c r="C125" s="295">
        <v>0</v>
      </c>
      <c r="D125" s="295">
        <v>0</v>
      </c>
      <c r="E125" s="295">
        <v>0</v>
      </c>
      <c r="F125" s="381" t="s">
        <v>528</v>
      </c>
    </row>
    <row r="126" spans="1:6" ht="12" customHeight="1" thickBot="1">
      <c r="A126" s="156" t="s">
        <v>8</v>
      </c>
      <c r="B126" s="159" t="s">
        <v>345</v>
      </c>
      <c r="C126" s="176">
        <f>C93+C109+C123</f>
        <v>187100</v>
      </c>
      <c r="D126" s="176">
        <f t="shared" ref="D126:E126" si="20">D93+D109+D123</f>
        <v>1021054</v>
      </c>
      <c r="E126" s="176">
        <f t="shared" si="20"/>
        <v>694523</v>
      </c>
      <c r="F126" s="381" t="s">
        <v>529</v>
      </c>
    </row>
    <row r="127" spans="1:6" ht="12" customHeight="1" thickBot="1">
      <c r="A127" s="156" t="s">
        <v>9</v>
      </c>
      <c r="B127" s="159" t="s">
        <v>450</v>
      </c>
      <c r="C127" s="176">
        <f>SUM(C128:C130)</f>
        <v>3000</v>
      </c>
      <c r="D127" s="176">
        <f t="shared" ref="D127:E127" si="21">SUM(D128:D130)</f>
        <v>3000</v>
      </c>
      <c r="E127" s="176">
        <f t="shared" si="21"/>
        <v>3000</v>
      </c>
      <c r="F127" s="381" t="s">
        <v>530</v>
      </c>
    </row>
    <row r="128" spans="1:6" ht="12" customHeight="1">
      <c r="A128" s="312" t="s">
        <v>57</v>
      </c>
      <c r="B128" s="140" t="s">
        <v>347</v>
      </c>
      <c r="C128" s="166">
        <v>3000</v>
      </c>
      <c r="D128" s="166">
        <v>0</v>
      </c>
      <c r="E128" s="166">
        <v>0</v>
      </c>
      <c r="F128" s="381" t="s">
        <v>531</v>
      </c>
    </row>
    <row r="129" spans="1:11" ht="12" customHeight="1">
      <c r="A129" s="312" t="s">
        <v>58</v>
      </c>
      <c r="B129" s="140" t="s">
        <v>348</v>
      </c>
      <c r="C129" s="166">
        <v>0</v>
      </c>
      <c r="D129" s="166">
        <v>0</v>
      </c>
      <c r="E129" s="166">
        <v>0</v>
      </c>
      <c r="F129" s="381" t="s">
        <v>532</v>
      </c>
    </row>
    <row r="130" spans="1:11" ht="12" customHeight="1" thickBot="1">
      <c r="A130" s="321" t="s">
        <v>59</v>
      </c>
      <c r="B130" s="138" t="s">
        <v>349</v>
      </c>
      <c r="C130" s="166">
        <v>0</v>
      </c>
      <c r="D130" s="166">
        <v>3000</v>
      </c>
      <c r="E130" s="166">
        <v>3000</v>
      </c>
      <c r="F130" s="381" t="s">
        <v>533</v>
      </c>
    </row>
    <row r="131" spans="1:11" ht="12" customHeight="1" thickBot="1">
      <c r="A131" s="156" t="s">
        <v>10</v>
      </c>
      <c r="B131" s="159" t="s">
        <v>350</v>
      </c>
      <c r="C131" s="176">
        <f>SUM(C132:C135)</f>
        <v>0</v>
      </c>
      <c r="D131" s="176">
        <f t="shared" ref="D131:E131" si="22">SUM(D132:D135)</f>
        <v>0</v>
      </c>
      <c r="E131" s="176">
        <f t="shared" si="22"/>
        <v>0</v>
      </c>
      <c r="F131" s="381" t="s">
        <v>534</v>
      </c>
    </row>
    <row r="132" spans="1:11" ht="12" customHeight="1">
      <c r="A132" s="312" t="s">
        <v>60</v>
      </c>
      <c r="B132" s="140" t="s">
        <v>351</v>
      </c>
      <c r="C132" s="166">
        <v>0</v>
      </c>
      <c r="D132" s="166">
        <v>0</v>
      </c>
      <c r="E132" s="166">
        <v>0</v>
      </c>
      <c r="F132" s="381" t="s">
        <v>535</v>
      </c>
    </row>
    <row r="133" spans="1:11" ht="12" customHeight="1">
      <c r="A133" s="312" t="s">
        <v>61</v>
      </c>
      <c r="B133" s="140" t="s">
        <v>352</v>
      </c>
      <c r="C133" s="166">
        <v>0</v>
      </c>
      <c r="D133" s="166">
        <v>0</v>
      </c>
      <c r="E133" s="166">
        <v>0</v>
      </c>
      <c r="F133" s="381" t="s">
        <v>536</v>
      </c>
    </row>
    <row r="134" spans="1:11" ht="12" customHeight="1">
      <c r="A134" s="312" t="s">
        <v>247</v>
      </c>
      <c r="B134" s="140" t="s">
        <v>353</v>
      </c>
      <c r="C134" s="166">
        <v>0</v>
      </c>
      <c r="D134" s="166">
        <v>0</v>
      </c>
      <c r="E134" s="166">
        <v>0</v>
      </c>
      <c r="F134" s="381" t="s">
        <v>537</v>
      </c>
    </row>
    <row r="135" spans="1:11" s="118" customFormat="1" ht="12" customHeight="1" thickBot="1">
      <c r="A135" s="321" t="s">
        <v>249</v>
      </c>
      <c r="B135" s="138" t="s">
        <v>354</v>
      </c>
      <c r="C135" s="166">
        <v>0</v>
      </c>
      <c r="D135" s="166">
        <v>0</v>
      </c>
      <c r="E135" s="166">
        <v>0</v>
      </c>
      <c r="F135" s="381" t="s">
        <v>538</v>
      </c>
    </row>
    <row r="136" spans="1:11" ht="13.5" thickBot="1">
      <c r="A136" s="156" t="s">
        <v>11</v>
      </c>
      <c r="B136" s="159" t="s">
        <v>480</v>
      </c>
      <c r="C136" s="296">
        <f>SUM(C137:C141)</f>
        <v>54095</v>
      </c>
      <c r="D136" s="296">
        <f t="shared" ref="D136:E136" si="23">SUM(D137:D141)</f>
        <v>56220</v>
      </c>
      <c r="E136" s="296">
        <f t="shared" si="23"/>
        <v>52343</v>
      </c>
      <c r="F136" s="381" t="s">
        <v>539</v>
      </c>
      <c r="K136" s="275"/>
    </row>
    <row r="137" spans="1:11">
      <c r="A137" s="312" t="s">
        <v>62</v>
      </c>
      <c r="B137" s="140" t="s">
        <v>356</v>
      </c>
      <c r="C137" s="166">
        <v>0</v>
      </c>
      <c r="D137" s="166">
        <v>0</v>
      </c>
      <c r="E137" s="166">
        <v>0</v>
      </c>
      <c r="F137" s="381" t="s">
        <v>540</v>
      </c>
    </row>
    <row r="138" spans="1:11" ht="12" customHeight="1">
      <c r="A138" s="312" t="s">
        <v>63</v>
      </c>
      <c r="B138" s="140" t="s">
        <v>357</v>
      </c>
      <c r="C138" s="166">
        <v>0</v>
      </c>
      <c r="D138" s="166">
        <v>0</v>
      </c>
      <c r="E138" s="166">
        <v>0</v>
      </c>
      <c r="F138" s="381" t="s">
        <v>541</v>
      </c>
    </row>
    <row r="139" spans="1:11" s="118" customFormat="1" ht="12" customHeight="1">
      <c r="A139" s="312" t="s">
        <v>256</v>
      </c>
      <c r="B139" s="140" t="s">
        <v>479</v>
      </c>
      <c r="C139" s="166">
        <v>54095</v>
      </c>
      <c r="D139" s="166">
        <v>56220</v>
      </c>
      <c r="E139" s="166">
        <v>52343</v>
      </c>
      <c r="F139" s="381" t="s">
        <v>542</v>
      </c>
    </row>
    <row r="140" spans="1:11" s="118" customFormat="1" ht="12" customHeight="1">
      <c r="A140" s="312" t="s">
        <v>258</v>
      </c>
      <c r="B140" s="140" t="s">
        <v>358</v>
      </c>
      <c r="C140" s="166">
        <v>0</v>
      </c>
      <c r="D140" s="166">
        <v>0</v>
      </c>
      <c r="E140" s="166">
        <v>0</v>
      </c>
      <c r="F140" s="381" t="s">
        <v>543</v>
      </c>
    </row>
    <row r="141" spans="1:11" s="118" customFormat="1" ht="12" customHeight="1" thickBot="1">
      <c r="A141" s="321" t="s">
        <v>478</v>
      </c>
      <c r="B141" s="138" t="s">
        <v>359</v>
      </c>
      <c r="C141" s="166">
        <v>0</v>
      </c>
      <c r="D141" s="166">
        <v>0</v>
      </c>
      <c r="E141" s="166">
        <v>0</v>
      </c>
      <c r="F141" s="381" t="s">
        <v>544</v>
      </c>
    </row>
    <row r="142" spans="1:11" s="118" customFormat="1" ht="12" customHeight="1" thickBot="1">
      <c r="A142" s="156" t="s">
        <v>12</v>
      </c>
      <c r="B142" s="159" t="s">
        <v>451</v>
      </c>
      <c r="C142" s="298">
        <f>SUM(C143:C146)</f>
        <v>0</v>
      </c>
      <c r="D142" s="298">
        <f t="shared" ref="D142:E142" si="24">SUM(D143:D146)</f>
        <v>0</v>
      </c>
      <c r="E142" s="298">
        <f t="shared" si="24"/>
        <v>0</v>
      </c>
      <c r="F142" s="381" t="s">
        <v>545</v>
      </c>
    </row>
    <row r="143" spans="1:11" s="118" customFormat="1" ht="12" customHeight="1">
      <c r="A143" s="312" t="s">
        <v>122</v>
      </c>
      <c r="B143" s="140" t="s">
        <v>361</v>
      </c>
      <c r="C143" s="166">
        <v>0</v>
      </c>
      <c r="D143" s="166">
        <v>0</v>
      </c>
      <c r="E143" s="166">
        <v>0</v>
      </c>
      <c r="F143" s="381" t="s">
        <v>546</v>
      </c>
    </row>
    <row r="144" spans="1:11" s="118" customFormat="1" ht="12" customHeight="1">
      <c r="A144" s="312" t="s">
        <v>123</v>
      </c>
      <c r="B144" s="140" t="s">
        <v>362</v>
      </c>
      <c r="C144" s="166">
        <v>0</v>
      </c>
      <c r="D144" s="166">
        <v>0</v>
      </c>
      <c r="E144" s="166">
        <v>0</v>
      </c>
      <c r="F144" s="381" t="s">
        <v>547</v>
      </c>
    </row>
    <row r="145" spans="1:6" s="118" customFormat="1" ht="12" customHeight="1">
      <c r="A145" s="312" t="s">
        <v>149</v>
      </c>
      <c r="B145" s="140" t="s">
        <v>363</v>
      </c>
      <c r="C145" s="166">
        <v>0</v>
      </c>
      <c r="D145" s="166">
        <v>0</v>
      </c>
      <c r="E145" s="166">
        <v>0</v>
      </c>
      <c r="F145" s="381" t="s">
        <v>548</v>
      </c>
    </row>
    <row r="146" spans="1:6" ht="12.75" customHeight="1" thickBot="1">
      <c r="A146" s="312" t="s">
        <v>264</v>
      </c>
      <c r="B146" s="140" t="s">
        <v>364</v>
      </c>
      <c r="C146" s="166">
        <v>0</v>
      </c>
      <c r="D146" s="166">
        <v>0</v>
      </c>
      <c r="E146" s="166">
        <v>0</v>
      </c>
      <c r="F146" s="381" t="s">
        <v>549</v>
      </c>
    </row>
    <row r="147" spans="1:6" ht="12" customHeight="1" thickBot="1">
      <c r="A147" s="156" t="s">
        <v>13</v>
      </c>
      <c r="B147" s="159" t="s">
        <v>365</v>
      </c>
      <c r="C147" s="311">
        <f>C127+C131+C136+C142</f>
        <v>57095</v>
      </c>
      <c r="D147" s="311">
        <f t="shared" ref="D147:E147" si="25">D127+D131+D136+D142</f>
        <v>59220</v>
      </c>
      <c r="E147" s="311">
        <f t="shared" si="25"/>
        <v>55343</v>
      </c>
      <c r="F147" s="381" t="s">
        <v>550</v>
      </c>
    </row>
    <row r="148" spans="1:6" ht="15" customHeight="1" thickBot="1">
      <c r="A148" s="323" t="s">
        <v>14</v>
      </c>
      <c r="B148" s="178" t="s">
        <v>366</v>
      </c>
      <c r="C148" s="311">
        <f>C126+C147</f>
        <v>244195</v>
      </c>
      <c r="D148" s="311">
        <f t="shared" ref="D148:E148" si="26">D126+D147</f>
        <v>1080274</v>
      </c>
      <c r="E148" s="311">
        <f t="shared" si="26"/>
        <v>749866</v>
      </c>
      <c r="F148" s="381" t="s">
        <v>551</v>
      </c>
    </row>
    <row r="149" spans="1:6" ht="15" customHeight="1" thickBot="1">
      <c r="A149" s="323" t="s">
        <v>15</v>
      </c>
      <c r="B149" s="389" t="s">
        <v>581</v>
      </c>
      <c r="C149" s="390"/>
      <c r="D149" s="390"/>
      <c r="E149" s="391">
        <v>285360</v>
      </c>
      <c r="F149" s="381"/>
    </row>
    <row r="150" spans="1:6" ht="15" customHeight="1" thickBot="1">
      <c r="A150" s="323" t="s">
        <v>16</v>
      </c>
      <c r="B150" s="392" t="s">
        <v>582</v>
      </c>
      <c r="C150" s="393">
        <f>SUM(C148:C149)</f>
        <v>244195</v>
      </c>
      <c r="D150" s="393">
        <f t="shared" ref="D150:E150" si="27">SUM(D148:D149)</f>
        <v>1080274</v>
      </c>
      <c r="E150" s="394">
        <f t="shared" si="27"/>
        <v>1035226</v>
      </c>
      <c r="F150" s="381"/>
    </row>
    <row r="151" spans="1:6" ht="13.5" thickBot="1">
      <c r="A151" s="31"/>
      <c r="B151" s="32"/>
      <c r="C151" s="33"/>
      <c r="D151" s="33"/>
      <c r="E151" s="33"/>
    </row>
    <row r="152" spans="1:6" ht="15" customHeight="1" thickBot="1">
      <c r="A152" s="288" t="s">
        <v>481</v>
      </c>
      <c r="B152" s="289"/>
      <c r="C152" s="96">
        <v>39</v>
      </c>
      <c r="D152" s="97">
        <v>39</v>
      </c>
      <c r="E152" s="94">
        <v>39</v>
      </c>
    </row>
    <row r="153" spans="1:6" ht="14.25" customHeight="1" thickBot="1">
      <c r="A153" s="288" t="s">
        <v>140</v>
      </c>
      <c r="B153" s="289"/>
      <c r="C153" s="96">
        <v>35</v>
      </c>
      <c r="D153" s="97">
        <v>35</v>
      </c>
      <c r="E153" s="94">
        <v>35</v>
      </c>
    </row>
  </sheetData>
  <mergeCells count="6">
    <mergeCell ref="D1:E1"/>
    <mergeCell ref="A92:E92"/>
    <mergeCell ref="B5:D5"/>
    <mergeCell ref="B4:D4"/>
    <mergeCell ref="A9:E9"/>
    <mergeCell ref="A2:E2"/>
  </mergeCells>
  <phoneticPr fontId="0" type="noConversion"/>
  <printOptions horizontalCentered="1"/>
  <pageMargins left="0.78740157480314965" right="0.78740157480314965" top="0.78740157480314965" bottom="0.39370078740157483" header="0.78740157480314965" footer="0.78740157480314965"/>
  <pageSetup paperSize="9" scale="65" orientation="portrait" verticalDpi="300" r:id="rId1"/>
  <headerFooter alignWithMargins="0"/>
  <rowBreaks count="1" manualBreakCount="1">
    <brk id="90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48"/>
  <sheetViews>
    <sheetView view="pageBreakPreview" zoomScale="115" zoomScaleSheetLayoutView="115" workbookViewId="0">
      <selection activeCell="A2" sqref="A2:E2"/>
    </sheetView>
  </sheetViews>
  <sheetFormatPr defaultRowHeight="12.75"/>
  <cols>
    <col min="1" max="1" width="16" style="344" customWidth="1"/>
    <col min="2" max="2" width="59.33203125" style="21" customWidth="1"/>
    <col min="3" max="5" width="15.83203125" style="21" customWidth="1"/>
    <col min="6" max="6" width="0" style="373" hidden="1" customWidth="1"/>
    <col min="7" max="16384" width="9.33203125" style="21"/>
  </cols>
  <sheetData>
    <row r="1" spans="1:9">
      <c r="D1" s="494" t="s">
        <v>607</v>
      </c>
      <c r="E1" s="494"/>
    </row>
    <row r="2" spans="1:9" ht="15.75" customHeight="1">
      <c r="A2" s="416" t="s">
        <v>605</v>
      </c>
      <c r="B2" s="416"/>
      <c r="C2" s="416"/>
      <c r="D2" s="416"/>
      <c r="E2" s="416"/>
      <c r="F2" s="493"/>
      <c r="G2" s="493"/>
      <c r="H2" s="493"/>
      <c r="I2" s="493"/>
    </row>
    <row r="3" spans="1:9" s="279" customFormat="1" ht="21" customHeight="1" thickBot="1">
      <c r="A3" s="278"/>
      <c r="B3" s="280"/>
      <c r="C3" s="325"/>
      <c r="D3" s="325"/>
      <c r="E3" s="367"/>
      <c r="F3" s="376"/>
    </row>
    <row r="4" spans="1:9" s="326" customFormat="1" ht="25.5" customHeight="1">
      <c r="A4" s="306" t="s">
        <v>138</v>
      </c>
      <c r="B4" s="453" t="s">
        <v>578</v>
      </c>
      <c r="C4" s="454"/>
      <c r="D4" s="455"/>
      <c r="E4" s="348" t="s">
        <v>46</v>
      </c>
      <c r="F4" s="377"/>
    </row>
    <row r="5" spans="1:9" s="326" customFormat="1" ht="24.75" thickBot="1">
      <c r="A5" s="324" t="s">
        <v>452</v>
      </c>
      <c r="B5" s="450" t="s">
        <v>445</v>
      </c>
      <c r="C5" s="456"/>
      <c r="D5" s="457"/>
      <c r="E5" s="349" t="s">
        <v>38</v>
      </c>
      <c r="F5" s="377"/>
    </row>
    <row r="6" spans="1:9" s="327" customFormat="1" ht="15.95" customHeight="1" thickBot="1">
      <c r="A6" s="281"/>
      <c r="B6" s="281"/>
      <c r="C6" s="282"/>
      <c r="D6" s="282"/>
      <c r="E6" s="282" t="s">
        <v>39</v>
      </c>
      <c r="F6" s="378"/>
    </row>
    <row r="7" spans="1:9" ht="24.75" thickBot="1">
      <c r="A7" s="128" t="s">
        <v>139</v>
      </c>
      <c r="B7" s="129" t="s">
        <v>40</v>
      </c>
      <c r="C7" s="82" t="s">
        <v>169</v>
      </c>
      <c r="D7" s="82" t="s">
        <v>174</v>
      </c>
      <c r="E7" s="283" t="s">
        <v>175</v>
      </c>
    </row>
    <row r="8" spans="1:9" s="328" customFormat="1" ht="12.95" customHeight="1" thickBot="1">
      <c r="A8" s="276" t="s">
        <v>313</v>
      </c>
      <c r="B8" s="277" t="s">
        <v>314</v>
      </c>
      <c r="C8" s="277" t="s">
        <v>315</v>
      </c>
      <c r="D8" s="95" t="s">
        <v>316</v>
      </c>
      <c r="E8" s="93" t="s">
        <v>317</v>
      </c>
      <c r="F8" s="379"/>
    </row>
    <row r="9" spans="1:9" s="328" customFormat="1" ht="15.95" customHeight="1" thickBot="1">
      <c r="A9" s="447" t="s">
        <v>41</v>
      </c>
      <c r="B9" s="448"/>
      <c r="C9" s="448"/>
      <c r="D9" s="448"/>
      <c r="E9" s="449"/>
      <c r="F9" s="379"/>
    </row>
    <row r="10" spans="1:9" s="302" customFormat="1" ht="12" customHeight="1" thickBot="1">
      <c r="A10" s="276" t="s">
        <v>5</v>
      </c>
      <c r="B10" s="340" t="s">
        <v>453</v>
      </c>
      <c r="C10" s="216">
        <f>SUM(C11:C20)</f>
        <v>0</v>
      </c>
      <c r="D10" s="216">
        <f t="shared" ref="D10:E10" si="0">SUM(D11:D20)</f>
        <v>4</v>
      </c>
      <c r="E10" s="216">
        <f t="shared" si="0"/>
        <v>4</v>
      </c>
      <c r="F10" s="379" t="s">
        <v>496</v>
      </c>
    </row>
    <row r="11" spans="1:9" s="302" customFormat="1" ht="12" customHeight="1">
      <c r="A11" s="350" t="s">
        <v>64</v>
      </c>
      <c r="B11" s="141" t="s">
        <v>232</v>
      </c>
      <c r="C11" s="89">
        <v>0</v>
      </c>
      <c r="D11" s="89">
        <v>0</v>
      </c>
      <c r="E11" s="335">
        <v>0</v>
      </c>
      <c r="F11" s="379" t="s">
        <v>497</v>
      </c>
    </row>
    <row r="12" spans="1:9" s="302" customFormat="1" ht="12" customHeight="1">
      <c r="A12" s="351" t="s">
        <v>65</v>
      </c>
      <c r="B12" s="139" t="s">
        <v>233</v>
      </c>
      <c r="C12" s="213"/>
      <c r="D12" s="213"/>
      <c r="E12" s="98"/>
      <c r="F12" s="379" t="s">
        <v>498</v>
      </c>
    </row>
    <row r="13" spans="1:9" s="302" customFormat="1" ht="12" customHeight="1">
      <c r="A13" s="351" t="s">
        <v>66</v>
      </c>
      <c r="B13" s="139" t="s">
        <v>234</v>
      </c>
      <c r="C13" s="213"/>
      <c r="D13" s="213"/>
      <c r="E13" s="98"/>
      <c r="F13" s="379" t="s">
        <v>499</v>
      </c>
    </row>
    <row r="14" spans="1:9" s="302" customFormat="1" ht="12" customHeight="1">
      <c r="A14" s="351" t="s">
        <v>67</v>
      </c>
      <c r="B14" s="139" t="s">
        <v>235</v>
      </c>
      <c r="C14" s="213"/>
      <c r="D14" s="213"/>
      <c r="E14" s="98"/>
      <c r="F14" s="379" t="s">
        <v>500</v>
      </c>
    </row>
    <row r="15" spans="1:9" s="302" customFormat="1" ht="12" customHeight="1">
      <c r="A15" s="351" t="s">
        <v>99</v>
      </c>
      <c r="B15" s="139" t="s">
        <v>236</v>
      </c>
      <c r="C15" s="213"/>
      <c r="D15" s="213"/>
      <c r="E15" s="98"/>
      <c r="F15" s="379" t="s">
        <v>501</v>
      </c>
    </row>
    <row r="16" spans="1:9" s="302" customFormat="1" ht="12" customHeight="1">
      <c r="A16" s="351" t="s">
        <v>68</v>
      </c>
      <c r="B16" s="139" t="s">
        <v>454</v>
      </c>
      <c r="C16" s="213"/>
      <c r="D16" s="213"/>
      <c r="E16" s="98"/>
      <c r="F16" s="379" t="s">
        <v>502</v>
      </c>
    </row>
    <row r="17" spans="1:6" s="329" customFormat="1" ht="12" customHeight="1">
      <c r="A17" s="351" t="s">
        <v>69</v>
      </c>
      <c r="B17" s="138" t="s">
        <v>455</v>
      </c>
      <c r="C17" s="213"/>
      <c r="D17" s="213"/>
      <c r="E17" s="98"/>
      <c r="F17" s="379" t="s">
        <v>503</v>
      </c>
    </row>
    <row r="18" spans="1:6" s="329" customFormat="1" ht="12" customHeight="1">
      <c r="A18" s="351" t="s">
        <v>77</v>
      </c>
      <c r="B18" s="139" t="s">
        <v>239</v>
      </c>
      <c r="C18" s="90">
        <v>0</v>
      </c>
      <c r="D18" s="90">
        <v>4</v>
      </c>
      <c r="E18" s="334">
        <v>4</v>
      </c>
      <c r="F18" s="379" t="s">
        <v>504</v>
      </c>
    </row>
    <row r="19" spans="1:6" s="302" customFormat="1" ht="12" customHeight="1">
      <c r="A19" s="351" t="s">
        <v>78</v>
      </c>
      <c r="B19" s="139" t="s">
        <v>241</v>
      </c>
      <c r="C19" s="213"/>
      <c r="D19" s="213"/>
      <c r="E19" s="98"/>
      <c r="F19" s="379" t="s">
        <v>505</v>
      </c>
    </row>
    <row r="20" spans="1:6" s="329" customFormat="1" ht="12" customHeight="1" thickBot="1">
      <c r="A20" s="351" t="s">
        <v>79</v>
      </c>
      <c r="B20" s="138" t="s">
        <v>243</v>
      </c>
      <c r="C20" s="215"/>
      <c r="D20" s="215"/>
      <c r="E20" s="330"/>
      <c r="F20" s="379" t="s">
        <v>506</v>
      </c>
    </row>
    <row r="21" spans="1:6" s="329" customFormat="1" ht="12" customHeight="1" thickBot="1">
      <c r="A21" s="276" t="s">
        <v>6</v>
      </c>
      <c r="B21" s="340" t="s">
        <v>456</v>
      </c>
      <c r="C21" s="216">
        <f>SUM(C22:C24)</f>
        <v>0</v>
      </c>
      <c r="D21" s="216">
        <f t="shared" ref="D21:E21" si="1">SUM(D22:D24)</f>
        <v>3429</v>
      </c>
      <c r="E21" s="216">
        <f t="shared" si="1"/>
        <v>3429</v>
      </c>
      <c r="F21" s="379" t="s">
        <v>507</v>
      </c>
    </row>
    <row r="22" spans="1:6" s="329" customFormat="1" ht="12" customHeight="1">
      <c r="A22" s="351" t="s">
        <v>70</v>
      </c>
      <c r="B22" s="140" t="s">
        <v>206</v>
      </c>
      <c r="C22" s="213"/>
      <c r="D22" s="213"/>
      <c r="E22" s="98"/>
      <c r="F22" s="379" t="s">
        <v>508</v>
      </c>
    </row>
    <row r="23" spans="1:6" s="329" customFormat="1" ht="12" customHeight="1">
      <c r="A23" s="351" t="s">
        <v>71</v>
      </c>
      <c r="B23" s="139" t="s">
        <v>457</v>
      </c>
      <c r="C23" s="213"/>
      <c r="D23" s="213"/>
      <c r="E23" s="98"/>
      <c r="F23" s="379" t="s">
        <v>509</v>
      </c>
    </row>
    <row r="24" spans="1:6" s="329" customFormat="1" ht="12" customHeight="1">
      <c r="A24" s="351" t="s">
        <v>72</v>
      </c>
      <c r="B24" s="139" t="s">
        <v>458</v>
      </c>
      <c r="C24" s="213"/>
      <c r="D24" s="213">
        <v>3429</v>
      </c>
      <c r="E24" s="98">
        <v>3429</v>
      </c>
      <c r="F24" s="379" t="s">
        <v>510</v>
      </c>
    </row>
    <row r="25" spans="1:6" s="329" customFormat="1" ht="12" customHeight="1" thickBot="1">
      <c r="A25" s="351" t="s">
        <v>73</v>
      </c>
      <c r="B25" s="139" t="s">
        <v>482</v>
      </c>
      <c r="C25" s="213"/>
      <c r="D25" s="213"/>
      <c r="E25" s="98"/>
      <c r="F25" s="379" t="s">
        <v>511</v>
      </c>
    </row>
    <row r="26" spans="1:6" s="329" customFormat="1" ht="12" customHeight="1" thickBot="1">
      <c r="A26" s="339" t="s">
        <v>7</v>
      </c>
      <c r="B26" s="159" t="s">
        <v>115</v>
      </c>
      <c r="C26" s="30"/>
      <c r="D26" s="30"/>
      <c r="E26" s="345"/>
      <c r="F26" s="379" t="s">
        <v>512</v>
      </c>
    </row>
    <row r="27" spans="1:6" s="329" customFormat="1" ht="12" customHeight="1" thickBot="1">
      <c r="A27" s="339" t="s">
        <v>8</v>
      </c>
      <c r="B27" s="159" t="s">
        <v>459</v>
      </c>
      <c r="C27" s="216"/>
      <c r="D27" s="216"/>
      <c r="E27" s="346"/>
      <c r="F27" s="379" t="s">
        <v>513</v>
      </c>
    </row>
    <row r="28" spans="1:6" s="329" customFormat="1" ht="12" customHeight="1">
      <c r="A28" s="352" t="s">
        <v>220</v>
      </c>
      <c r="B28" s="353" t="s">
        <v>457</v>
      </c>
      <c r="C28" s="88"/>
      <c r="D28" s="88"/>
      <c r="E28" s="333"/>
      <c r="F28" s="379" t="s">
        <v>514</v>
      </c>
    </row>
    <row r="29" spans="1:6" s="329" customFormat="1" ht="12" customHeight="1">
      <c r="A29" s="352" t="s">
        <v>225</v>
      </c>
      <c r="B29" s="354" t="s">
        <v>460</v>
      </c>
      <c r="C29" s="217"/>
      <c r="D29" s="217"/>
      <c r="E29" s="332"/>
      <c r="F29" s="379" t="s">
        <v>515</v>
      </c>
    </row>
    <row r="30" spans="1:6" s="329" customFormat="1" ht="12" customHeight="1" thickBot="1">
      <c r="A30" s="351" t="s">
        <v>227</v>
      </c>
      <c r="B30" s="355" t="s">
        <v>483</v>
      </c>
      <c r="C30" s="336">
        <v>0</v>
      </c>
      <c r="D30" s="336">
        <v>0</v>
      </c>
      <c r="E30" s="331">
        <v>0</v>
      </c>
      <c r="F30" s="379" t="s">
        <v>516</v>
      </c>
    </row>
    <row r="31" spans="1:6" s="329" customFormat="1" ht="12" customHeight="1" thickBot="1">
      <c r="A31" s="339" t="s">
        <v>9</v>
      </c>
      <c r="B31" s="159" t="s">
        <v>461</v>
      </c>
      <c r="C31" s="216"/>
      <c r="D31" s="216"/>
      <c r="E31" s="346"/>
      <c r="F31" s="379" t="s">
        <v>517</v>
      </c>
    </row>
    <row r="32" spans="1:6" s="329" customFormat="1" ht="12" customHeight="1">
      <c r="A32" s="352" t="s">
        <v>57</v>
      </c>
      <c r="B32" s="353" t="s">
        <v>245</v>
      </c>
      <c r="C32" s="88"/>
      <c r="D32" s="88"/>
      <c r="E32" s="333"/>
      <c r="F32" s="379" t="s">
        <v>518</v>
      </c>
    </row>
    <row r="33" spans="1:6" s="329" customFormat="1" ht="12" customHeight="1">
      <c r="A33" s="352" t="s">
        <v>58</v>
      </c>
      <c r="B33" s="354" t="s">
        <v>246</v>
      </c>
      <c r="C33" s="217"/>
      <c r="D33" s="217"/>
      <c r="E33" s="332"/>
      <c r="F33" s="379" t="s">
        <v>519</v>
      </c>
    </row>
    <row r="34" spans="1:6" s="329" customFormat="1" ht="12" customHeight="1" thickBot="1">
      <c r="A34" s="351" t="s">
        <v>59</v>
      </c>
      <c r="B34" s="338" t="s">
        <v>248</v>
      </c>
      <c r="C34" s="336"/>
      <c r="D34" s="336"/>
      <c r="E34" s="331"/>
      <c r="F34" s="379" t="s">
        <v>520</v>
      </c>
    </row>
    <row r="35" spans="1:6" s="329" customFormat="1" ht="12" customHeight="1" thickBot="1">
      <c r="A35" s="339" t="s">
        <v>10</v>
      </c>
      <c r="B35" s="159" t="s">
        <v>373</v>
      </c>
      <c r="C35" s="30"/>
      <c r="D35" s="30"/>
      <c r="E35" s="345"/>
      <c r="F35" s="379" t="s">
        <v>521</v>
      </c>
    </row>
    <row r="36" spans="1:6" s="302" customFormat="1" ht="12" customHeight="1" thickBot="1">
      <c r="A36" s="339" t="s">
        <v>11</v>
      </c>
      <c r="B36" s="159" t="s">
        <v>462</v>
      </c>
      <c r="C36" s="30"/>
      <c r="D36" s="30"/>
      <c r="E36" s="345"/>
      <c r="F36" s="379" t="s">
        <v>522</v>
      </c>
    </row>
    <row r="37" spans="1:6" s="302" customFormat="1" ht="12" customHeight="1" thickBot="1">
      <c r="A37" s="276" t="s">
        <v>12</v>
      </c>
      <c r="B37" s="159" t="s">
        <v>484</v>
      </c>
      <c r="C37" s="216">
        <f>C10+C21+C26+C27+C31+C35+C36</f>
        <v>0</v>
      </c>
      <c r="D37" s="216">
        <f t="shared" ref="D37:E37" si="2">D10+D21+D26+D27+D31+D35+D36</f>
        <v>3433</v>
      </c>
      <c r="E37" s="216">
        <f t="shared" si="2"/>
        <v>3433</v>
      </c>
      <c r="F37" s="379" t="s">
        <v>523</v>
      </c>
    </row>
    <row r="38" spans="1:6" s="302" customFormat="1" ht="12" customHeight="1" thickBot="1">
      <c r="A38" s="341" t="s">
        <v>13</v>
      </c>
      <c r="B38" s="159" t="s">
        <v>464</v>
      </c>
      <c r="C38" s="216">
        <f>SUM(C39:C41)</f>
        <v>54135</v>
      </c>
      <c r="D38" s="216">
        <f t="shared" ref="D38:E38" si="3">SUM(D39:D41)</f>
        <v>56295</v>
      </c>
      <c r="E38" s="216">
        <f t="shared" si="3"/>
        <v>52418</v>
      </c>
      <c r="F38" s="379" t="s">
        <v>524</v>
      </c>
    </row>
    <row r="39" spans="1:6" s="302" customFormat="1" ht="12" customHeight="1">
      <c r="A39" s="352" t="s">
        <v>465</v>
      </c>
      <c r="B39" s="353" t="s">
        <v>156</v>
      </c>
      <c r="C39" s="88">
        <v>40</v>
      </c>
      <c r="D39" s="88">
        <v>75</v>
      </c>
      <c r="E39" s="333">
        <v>75</v>
      </c>
      <c r="F39" s="379" t="s">
        <v>525</v>
      </c>
    </row>
    <row r="40" spans="1:6" s="329" customFormat="1" ht="12" customHeight="1">
      <c r="A40" s="352" t="s">
        <v>466</v>
      </c>
      <c r="B40" s="354" t="s">
        <v>1</v>
      </c>
      <c r="C40" s="217">
        <v>0</v>
      </c>
      <c r="D40" s="217">
        <v>0</v>
      </c>
      <c r="E40" s="332">
        <v>0</v>
      </c>
      <c r="F40" s="379" t="s">
        <v>526</v>
      </c>
    </row>
    <row r="41" spans="1:6" s="329" customFormat="1" ht="12" customHeight="1" thickBot="1">
      <c r="A41" s="351" t="s">
        <v>467</v>
      </c>
      <c r="B41" s="338" t="s">
        <v>468</v>
      </c>
      <c r="C41" s="336">
        <v>54095</v>
      </c>
      <c r="D41" s="331">
        <v>56220</v>
      </c>
      <c r="E41" s="331">
        <v>52343</v>
      </c>
      <c r="F41" s="379" t="s">
        <v>527</v>
      </c>
    </row>
    <row r="42" spans="1:6" s="329" customFormat="1" ht="15" customHeight="1" thickBot="1">
      <c r="A42" s="341" t="s">
        <v>14</v>
      </c>
      <c r="B42" s="342" t="s">
        <v>469</v>
      </c>
      <c r="C42" s="92">
        <f>C37+C38</f>
        <v>54135</v>
      </c>
      <c r="D42" s="92">
        <f t="shared" ref="D42:E42" si="4">D37+D38</f>
        <v>59728</v>
      </c>
      <c r="E42" s="92">
        <f t="shared" si="4"/>
        <v>55851</v>
      </c>
      <c r="F42" s="379" t="s">
        <v>528</v>
      </c>
    </row>
    <row r="43" spans="1:6" s="329" customFormat="1" ht="15" customHeight="1">
      <c r="A43" s="284"/>
      <c r="B43" s="285"/>
      <c r="C43" s="300"/>
      <c r="D43" s="300"/>
      <c r="E43" s="300"/>
      <c r="F43" s="379"/>
    </row>
    <row r="44" spans="1:6" ht="16.5" thickBot="1">
      <c r="A44" s="286"/>
      <c r="B44" s="287"/>
      <c r="C44" s="301"/>
      <c r="D44" s="301"/>
      <c r="E44" s="301"/>
      <c r="F44" s="379"/>
    </row>
    <row r="45" spans="1:6" s="328" customFormat="1" ht="16.5" customHeight="1" thickBot="1">
      <c r="A45" s="447" t="s">
        <v>42</v>
      </c>
      <c r="B45" s="448"/>
      <c r="C45" s="448"/>
      <c r="D45" s="448"/>
      <c r="E45" s="449"/>
    </row>
    <row r="46" spans="1:6" s="118" customFormat="1" ht="12" customHeight="1" thickBot="1">
      <c r="A46" s="339" t="s">
        <v>5</v>
      </c>
      <c r="B46" s="159" t="s">
        <v>470</v>
      </c>
      <c r="C46" s="216">
        <f>SUM(C47:C51)</f>
        <v>54135</v>
      </c>
      <c r="D46" s="216">
        <f t="shared" ref="D46:E46" si="5">SUM(D47:D51)</f>
        <v>59436</v>
      </c>
      <c r="E46" s="216">
        <f t="shared" si="5"/>
        <v>53890</v>
      </c>
      <c r="F46" s="379" t="s">
        <v>496</v>
      </c>
    </row>
    <row r="47" spans="1:6" ht="12" customHeight="1">
      <c r="A47" s="351" t="s">
        <v>64</v>
      </c>
      <c r="B47" s="140" t="s">
        <v>34</v>
      </c>
      <c r="C47" s="88">
        <v>37003</v>
      </c>
      <c r="D47" s="88">
        <v>40051</v>
      </c>
      <c r="E47" s="240">
        <v>35928</v>
      </c>
      <c r="F47" s="379" t="s">
        <v>497</v>
      </c>
    </row>
    <row r="48" spans="1:6" ht="12" customHeight="1">
      <c r="A48" s="351" t="s">
        <v>65</v>
      </c>
      <c r="B48" s="139" t="s">
        <v>124</v>
      </c>
      <c r="C48" s="210">
        <v>9758</v>
      </c>
      <c r="D48" s="210">
        <v>10893</v>
      </c>
      <c r="E48" s="241">
        <v>9882</v>
      </c>
      <c r="F48" s="379" t="s">
        <v>498</v>
      </c>
    </row>
    <row r="49" spans="1:6" ht="12" customHeight="1">
      <c r="A49" s="351" t="s">
        <v>66</v>
      </c>
      <c r="B49" s="139" t="s">
        <v>92</v>
      </c>
      <c r="C49" s="210">
        <v>7374</v>
      </c>
      <c r="D49" s="210">
        <v>8492</v>
      </c>
      <c r="E49" s="241">
        <v>8080</v>
      </c>
      <c r="F49" s="379" t="s">
        <v>499</v>
      </c>
    </row>
    <row r="50" spans="1:6" ht="12" customHeight="1">
      <c r="A50" s="351" t="s">
        <v>67</v>
      </c>
      <c r="B50" s="139" t="s">
        <v>125</v>
      </c>
      <c r="C50" s="210"/>
      <c r="D50" s="210"/>
      <c r="E50" s="241"/>
      <c r="F50" s="379" t="s">
        <v>500</v>
      </c>
    </row>
    <row r="51" spans="1:6" ht="12" customHeight="1" thickBot="1">
      <c r="A51" s="351" t="s">
        <v>99</v>
      </c>
      <c r="B51" s="139" t="s">
        <v>126</v>
      </c>
      <c r="C51" s="210"/>
      <c r="D51" s="210"/>
      <c r="E51" s="241"/>
      <c r="F51" s="379" t="s">
        <v>501</v>
      </c>
    </row>
    <row r="52" spans="1:6" ht="12" customHeight="1" thickBot="1">
      <c r="A52" s="339" t="s">
        <v>6</v>
      </c>
      <c r="B52" s="159" t="s">
        <v>471</v>
      </c>
      <c r="C52" s="216">
        <f>SUM(C53:C56)</f>
        <v>0</v>
      </c>
      <c r="D52" s="216">
        <f t="shared" ref="D52:E52" si="6">SUM(D53:D56)</f>
        <v>292</v>
      </c>
      <c r="E52" s="216">
        <f t="shared" si="6"/>
        <v>292</v>
      </c>
      <c r="F52" s="379" t="s">
        <v>502</v>
      </c>
    </row>
    <row r="53" spans="1:6" s="118" customFormat="1" ht="12" customHeight="1">
      <c r="A53" s="351" t="s">
        <v>70</v>
      </c>
      <c r="B53" s="140" t="s">
        <v>147</v>
      </c>
      <c r="C53" s="88"/>
      <c r="D53" s="88">
        <v>292</v>
      </c>
      <c r="E53" s="240">
        <v>292</v>
      </c>
      <c r="F53" s="379" t="s">
        <v>503</v>
      </c>
    </row>
    <row r="54" spans="1:6" ht="12" customHeight="1">
      <c r="A54" s="351" t="s">
        <v>71</v>
      </c>
      <c r="B54" s="139" t="s">
        <v>128</v>
      </c>
      <c r="C54" s="210"/>
      <c r="D54" s="210"/>
      <c r="E54" s="241"/>
      <c r="F54" s="379" t="s">
        <v>504</v>
      </c>
    </row>
    <row r="55" spans="1:6" ht="12" customHeight="1">
      <c r="A55" s="351" t="s">
        <v>72</v>
      </c>
      <c r="B55" s="139" t="s">
        <v>43</v>
      </c>
      <c r="C55" s="210"/>
      <c r="D55" s="210"/>
      <c r="E55" s="241"/>
      <c r="F55" s="379" t="s">
        <v>505</v>
      </c>
    </row>
    <row r="56" spans="1:6" ht="12" customHeight="1" thickBot="1">
      <c r="A56" s="351" t="s">
        <v>73</v>
      </c>
      <c r="B56" s="139" t="s">
        <v>485</v>
      </c>
      <c r="C56" s="210"/>
      <c r="D56" s="210"/>
      <c r="E56" s="241"/>
      <c r="F56" s="379" t="s">
        <v>506</v>
      </c>
    </row>
    <row r="57" spans="1:6" ht="12" customHeight="1" thickBot="1">
      <c r="A57" s="339" t="s">
        <v>7</v>
      </c>
      <c r="B57" s="343" t="s">
        <v>472</v>
      </c>
      <c r="C57" s="216">
        <f>C46+C52</f>
        <v>54135</v>
      </c>
      <c r="D57" s="216">
        <f t="shared" ref="D57:E57" si="7">D46+D52</f>
        <v>59728</v>
      </c>
      <c r="E57" s="216">
        <f t="shared" si="7"/>
        <v>54182</v>
      </c>
      <c r="F57" s="379" t="s">
        <v>507</v>
      </c>
    </row>
    <row r="58" spans="1:6" ht="16.5" thickBot="1">
      <c r="C58" s="347"/>
      <c r="D58" s="347"/>
      <c r="E58" s="347"/>
      <c r="F58" s="379"/>
    </row>
    <row r="59" spans="1:6" ht="15" customHeight="1" thickBot="1">
      <c r="A59" s="288" t="s">
        <v>481</v>
      </c>
      <c r="B59" s="289"/>
      <c r="C59" s="96">
        <v>11</v>
      </c>
      <c r="D59" s="96">
        <v>11</v>
      </c>
      <c r="E59" s="337">
        <v>11</v>
      </c>
      <c r="F59" s="379"/>
    </row>
    <row r="60" spans="1:6" ht="14.25" customHeight="1" thickBot="1">
      <c r="A60" s="288" t="s">
        <v>140</v>
      </c>
      <c r="B60" s="289"/>
      <c r="C60" s="96">
        <v>0</v>
      </c>
      <c r="D60" s="96">
        <v>0</v>
      </c>
      <c r="E60" s="337">
        <v>0</v>
      </c>
      <c r="F60" s="379"/>
    </row>
    <row r="61" spans="1:6" ht="15.75">
      <c r="F61" s="379"/>
    </row>
    <row r="62" spans="1:6" ht="15.75">
      <c r="F62" s="379"/>
    </row>
    <row r="63" spans="1:6" ht="15.75">
      <c r="F63" s="379"/>
    </row>
    <row r="64" spans="1:6" ht="15.75">
      <c r="F64" s="379"/>
    </row>
    <row r="65" spans="6:6" ht="15.75">
      <c r="F65" s="379"/>
    </row>
    <row r="66" spans="6:6" ht="15.75">
      <c r="F66" s="379"/>
    </row>
    <row r="67" spans="6:6" ht="15.75">
      <c r="F67" s="379"/>
    </row>
    <row r="68" spans="6:6" ht="15.75">
      <c r="F68" s="379"/>
    </row>
    <row r="69" spans="6:6" ht="15.75">
      <c r="F69" s="379"/>
    </row>
    <row r="70" spans="6:6" ht="15.75">
      <c r="F70" s="379"/>
    </row>
    <row r="71" spans="6:6" ht="15.75">
      <c r="F71" s="379"/>
    </row>
    <row r="72" spans="6:6" ht="15.75">
      <c r="F72" s="379"/>
    </row>
    <row r="73" spans="6:6" ht="15.75">
      <c r="F73" s="379"/>
    </row>
    <row r="74" spans="6:6" ht="15.75">
      <c r="F74" s="379"/>
    </row>
    <row r="75" spans="6:6" ht="15.75">
      <c r="F75" s="379"/>
    </row>
    <row r="76" spans="6:6" ht="15.75">
      <c r="F76" s="379"/>
    </row>
    <row r="77" spans="6:6" ht="15.75">
      <c r="F77" s="379"/>
    </row>
    <row r="78" spans="6:6" ht="15.75">
      <c r="F78" s="379"/>
    </row>
    <row r="79" spans="6:6" ht="15.75">
      <c r="F79" s="379"/>
    </row>
    <row r="80" spans="6:6" ht="15.75">
      <c r="F80" s="379"/>
    </row>
    <row r="81" spans="6:6" ht="15.75">
      <c r="F81" s="379"/>
    </row>
    <row r="82" spans="6:6" ht="15.75">
      <c r="F82" s="379"/>
    </row>
    <row r="83" spans="6:6" ht="15.75">
      <c r="F83" s="379"/>
    </row>
    <row r="84" spans="6:6" ht="15.75">
      <c r="F84" s="379"/>
    </row>
    <row r="85" spans="6:6" ht="15.75">
      <c r="F85" s="379"/>
    </row>
    <row r="86" spans="6:6" ht="15.75">
      <c r="F86" s="379"/>
    </row>
    <row r="87" spans="6:6" ht="15.75">
      <c r="F87" s="379"/>
    </row>
    <row r="88" spans="6:6" ht="15.75">
      <c r="F88" s="379"/>
    </row>
    <row r="89" spans="6:6" ht="15.75">
      <c r="F89" s="379"/>
    </row>
    <row r="90" spans="6:6" ht="15">
      <c r="F90" s="380"/>
    </row>
    <row r="92" spans="6:6" ht="15.75">
      <c r="F92" s="379"/>
    </row>
    <row r="93" spans="6:6">
      <c r="F93" s="381"/>
    </row>
    <row r="94" spans="6:6">
      <c r="F94" s="381"/>
    </row>
    <row r="95" spans="6:6">
      <c r="F95" s="381"/>
    </row>
    <row r="96" spans="6:6">
      <c r="F96" s="381"/>
    </row>
    <row r="97" spans="6:6">
      <c r="F97" s="381"/>
    </row>
    <row r="98" spans="6:6">
      <c r="F98" s="381"/>
    </row>
    <row r="99" spans="6:6">
      <c r="F99" s="381"/>
    </row>
    <row r="100" spans="6:6">
      <c r="F100" s="381"/>
    </row>
    <row r="101" spans="6:6">
      <c r="F101" s="381"/>
    </row>
    <row r="102" spans="6:6">
      <c r="F102" s="381"/>
    </row>
    <row r="103" spans="6:6">
      <c r="F103" s="381"/>
    </row>
    <row r="104" spans="6:6">
      <c r="F104" s="381"/>
    </row>
    <row r="105" spans="6:6">
      <c r="F105" s="381"/>
    </row>
    <row r="106" spans="6:6">
      <c r="F106" s="381"/>
    </row>
    <row r="107" spans="6:6">
      <c r="F107" s="381"/>
    </row>
    <row r="108" spans="6:6">
      <c r="F108" s="381"/>
    </row>
    <row r="109" spans="6:6">
      <c r="F109" s="381"/>
    </row>
    <row r="110" spans="6:6">
      <c r="F110" s="381"/>
    </row>
    <row r="111" spans="6:6">
      <c r="F111" s="381"/>
    </row>
    <row r="112" spans="6:6">
      <c r="F112" s="381"/>
    </row>
    <row r="113" spans="6:6">
      <c r="F113" s="381"/>
    </row>
    <row r="114" spans="6:6">
      <c r="F114" s="381"/>
    </row>
    <row r="115" spans="6:6">
      <c r="F115" s="381"/>
    </row>
    <row r="116" spans="6:6">
      <c r="F116" s="381"/>
    </row>
    <row r="117" spans="6:6">
      <c r="F117" s="381"/>
    </row>
    <row r="118" spans="6:6">
      <c r="F118" s="381"/>
    </row>
    <row r="119" spans="6:6">
      <c r="F119" s="381"/>
    </row>
    <row r="120" spans="6:6">
      <c r="F120" s="381"/>
    </row>
    <row r="121" spans="6:6">
      <c r="F121" s="381"/>
    </row>
    <row r="122" spans="6:6">
      <c r="F122" s="381"/>
    </row>
    <row r="123" spans="6:6">
      <c r="F123" s="381"/>
    </row>
    <row r="124" spans="6:6">
      <c r="F124" s="381"/>
    </row>
    <row r="125" spans="6:6">
      <c r="F125" s="381"/>
    </row>
    <row r="126" spans="6:6">
      <c r="F126" s="381"/>
    </row>
    <row r="127" spans="6:6">
      <c r="F127" s="381"/>
    </row>
    <row r="128" spans="6:6">
      <c r="F128" s="381"/>
    </row>
    <row r="129" spans="6:6">
      <c r="F129" s="381"/>
    </row>
    <row r="130" spans="6:6">
      <c r="F130" s="381"/>
    </row>
    <row r="131" spans="6:6">
      <c r="F131" s="381"/>
    </row>
    <row r="132" spans="6:6">
      <c r="F132" s="381"/>
    </row>
    <row r="133" spans="6:6">
      <c r="F133" s="381"/>
    </row>
    <row r="134" spans="6:6">
      <c r="F134" s="381"/>
    </row>
    <row r="135" spans="6:6">
      <c r="F135" s="381"/>
    </row>
    <row r="136" spans="6:6">
      <c r="F136" s="381"/>
    </row>
    <row r="137" spans="6:6">
      <c r="F137" s="381"/>
    </row>
    <row r="138" spans="6:6">
      <c r="F138" s="381"/>
    </row>
    <row r="139" spans="6:6">
      <c r="F139" s="381"/>
    </row>
    <row r="140" spans="6:6">
      <c r="F140" s="381"/>
    </row>
    <row r="141" spans="6:6">
      <c r="F141" s="381"/>
    </row>
    <row r="142" spans="6:6">
      <c r="F142" s="381"/>
    </row>
    <row r="143" spans="6:6">
      <c r="F143" s="381"/>
    </row>
    <row r="144" spans="6:6">
      <c r="F144" s="381"/>
    </row>
    <row r="145" spans="6:6">
      <c r="F145" s="381"/>
    </row>
    <row r="146" spans="6:6">
      <c r="F146" s="381"/>
    </row>
    <row r="147" spans="6:6">
      <c r="F147" s="381"/>
    </row>
    <row r="148" spans="6:6">
      <c r="F148" s="381"/>
    </row>
  </sheetData>
  <mergeCells count="6">
    <mergeCell ref="B4:D4"/>
    <mergeCell ref="B5:D5"/>
    <mergeCell ref="A45:E45"/>
    <mergeCell ref="A9:E9"/>
    <mergeCell ref="D1:E1"/>
    <mergeCell ref="A2:E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50"/>
  <sheetViews>
    <sheetView zoomScaleSheetLayoutView="145" workbookViewId="0">
      <selection activeCell="A2" sqref="A2:E2"/>
    </sheetView>
  </sheetViews>
  <sheetFormatPr defaultRowHeight="12.75"/>
  <cols>
    <col min="1" max="1" width="10.1640625" style="344" customWidth="1"/>
    <col min="2" max="2" width="61" style="21" customWidth="1"/>
    <col min="3" max="3" width="13.33203125" style="21" customWidth="1"/>
    <col min="4" max="4" width="13.1640625" style="21" customWidth="1"/>
    <col min="5" max="5" width="13.33203125" style="21" customWidth="1"/>
    <col min="6" max="6" width="0" style="373" hidden="1" customWidth="1"/>
    <col min="7" max="16384" width="9.33203125" style="21"/>
  </cols>
  <sheetData>
    <row r="1" spans="1:9">
      <c r="D1" s="494" t="s">
        <v>608</v>
      </c>
      <c r="E1" s="494"/>
    </row>
    <row r="2" spans="1:9" ht="16.5" customHeight="1">
      <c r="A2" s="416" t="s">
        <v>605</v>
      </c>
      <c r="B2" s="416"/>
      <c r="C2" s="416"/>
      <c r="D2" s="416"/>
      <c r="E2" s="416"/>
      <c r="F2" s="493"/>
      <c r="G2" s="493"/>
      <c r="H2" s="493"/>
      <c r="I2" s="493"/>
    </row>
    <row r="3" spans="1:9" s="279" customFormat="1" ht="15.75" customHeight="1" thickBot="1">
      <c r="A3" s="278"/>
      <c r="B3" s="280"/>
      <c r="C3" s="325"/>
      <c r="D3" s="325"/>
      <c r="E3" s="367"/>
      <c r="F3" s="376"/>
    </row>
    <row r="4" spans="1:9" s="326" customFormat="1" ht="42.75" customHeight="1">
      <c r="A4" s="382" t="s">
        <v>138</v>
      </c>
      <c r="B4" s="453" t="s">
        <v>583</v>
      </c>
      <c r="C4" s="454"/>
      <c r="D4" s="455"/>
      <c r="E4" s="348" t="s">
        <v>47</v>
      </c>
      <c r="F4" s="377"/>
    </row>
    <row r="5" spans="1:9" s="326" customFormat="1" ht="29.25" customHeight="1" thickBot="1">
      <c r="A5" s="324" t="s">
        <v>137</v>
      </c>
      <c r="B5" s="450" t="s">
        <v>445</v>
      </c>
      <c r="C5" s="456"/>
      <c r="D5" s="457"/>
      <c r="E5" s="349" t="s">
        <v>38</v>
      </c>
      <c r="F5" s="377"/>
    </row>
    <row r="6" spans="1:9" s="327" customFormat="1" ht="15.95" customHeight="1" thickBot="1">
      <c r="A6" s="281"/>
      <c r="B6" s="281"/>
      <c r="C6" s="282"/>
      <c r="D6" s="282"/>
      <c r="E6" s="282" t="s">
        <v>39</v>
      </c>
      <c r="F6" s="378"/>
    </row>
    <row r="7" spans="1:9" ht="24.75" thickBot="1">
      <c r="A7" s="128" t="s">
        <v>139</v>
      </c>
      <c r="B7" s="129" t="s">
        <v>40</v>
      </c>
      <c r="C7" s="82" t="s">
        <v>169</v>
      </c>
      <c r="D7" s="82" t="s">
        <v>174</v>
      </c>
      <c r="E7" s="283" t="s">
        <v>175</v>
      </c>
    </row>
    <row r="8" spans="1:9" s="328" customFormat="1" ht="12.95" customHeight="1" thickBot="1">
      <c r="A8" s="276" t="s">
        <v>313</v>
      </c>
      <c r="B8" s="277" t="s">
        <v>314</v>
      </c>
      <c r="C8" s="277" t="s">
        <v>315</v>
      </c>
      <c r="D8" s="95" t="s">
        <v>316</v>
      </c>
      <c r="E8" s="93" t="s">
        <v>317</v>
      </c>
      <c r="F8" s="379"/>
    </row>
    <row r="9" spans="1:9" s="328" customFormat="1" ht="15.95" customHeight="1" thickBot="1">
      <c r="A9" s="447" t="s">
        <v>41</v>
      </c>
      <c r="B9" s="448"/>
      <c r="C9" s="448"/>
      <c r="D9" s="448"/>
      <c r="E9" s="449"/>
      <c r="F9" s="379"/>
    </row>
    <row r="10" spans="1:9" s="302" customFormat="1" ht="12" customHeight="1" thickBot="1">
      <c r="A10" s="276" t="s">
        <v>5</v>
      </c>
      <c r="B10" s="340" t="s">
        <v>453</v>
      </c>
      <c r="C10" s="216">
        <v>0</v>
      </c>
      <c r="D10" s="360">
        <v>0</v>
      </c>
      <c r="E10" s="346">
        <v>0</v>
      </c>
      <c r="F10" s="379" t="s">
        <v>496</v>
      </c>
    </row>
    <row r="11" spans="1:9" s="302" customFormat="1" ht="12" customHeight="1">
      <c r="A11" s="350" t="s">
        <v>64</v>
      </c>
      <c r="B11" s="141" t="s">
        <v>232</v>
      </c>
      <c r="C11" s="89">
        <v>0</v>
      </c>
      <c r="D11" s="361">
        <v>0</v>
      </c>
      <c r="E11" s="335">
        <v>0</v>
      </c>
      <c r="F11" s="379" t="s">
        <v>497</v>
      </c>
    </row>
    <row r="12" spans="1:9" s="302" customFormat="1" ht="12" customHeight="1">
      <c r="A12" s="351" t="s">
        <v>65</v>
      </c>
      <c r="B12" s="139" t="s">
        <v>233</v>
      </c>
      <c r="C12" s="213"/>
      <c r="D12" s="362"/>
      <c r="E12" s="98"/>
      <c r="F12" s="379" t="s">
        <v>498</v>
      </c>
    </row>
    <row r="13" spans="1:9" s="302" customFormat="1" ht="12" customHeight="1">
      <c r="A13" s="351" t="s">
        <v>66</v>
      </c>
      <c r="B13" s="139" t="s">
        <v>234</v>
      </c>
      <c r="C13" s="213"/>
      <c r="D13" s="362"/>
      <c r="E13" s="98"/>
      <c r="F13" s="379" t="s">
        <v>499</v>
      </c>
    </row>
    <row r="14" spans="1:9" s="302" customFormat="1" ht="12" customHeight="1">
      <c r="A14" s="351" t="s">
        <v>67</v>
      </c>
      <c r="B14" s="139" t="s">
        <v>235</v>
      </c>
      <c r="C14" s="213"/>
      <c r="D14" s="362"/>
      <c r="E14" s="98"/>
      <c r="F14" s="379" t="s">
        <v>500</v>
      </c>
    </row>
    <row r="15" spans="1:9" s="302" customFormat="1" ht="12" customHeight="1">
      <c r="A15" s="351" t="s">
        <v>99</v>
      </c>
      <c r="B15" s="139" t="s">
        <v>236</v>
      </c>
      <c r="C15" s="213"/>
      <c r="D15" s="362"/>
      <c r="E15" s="98"/>
      <c r="F15" s="379" t="s">
        <v>501</v>
      </c>
    </row>
    <row r="16" spans="1:9" s="302" customFormat="1" ht="12" customHeight="1">
      <c r="A16" s="351" t="s">
        <v>68</v>
      </c>
      <c r="B16" s="139" t="s">
        <v>454</v>
      </c>
      <c r="C16" s="213"/>
      <c r="D16" s="362"/>
      <c r="E16" s="98"/>
      <c r="F16" s="379" t="s">
        <v>502</v>
      </c>
    </row>
    <row r="17" spans="1:6" s="329" customFormat="1" ht="12" customHeight="1">
      <c r="A17" s="351" t="s">
        <v>69</v>
      </c>
      <c r="B17" s="138" t="s">
        <v>455</v>
      </c>
      <c r="C17" s="213"/>
      <c r="D17" s="362"/>
      <c r="E17" s="98"/>
      <c r="F17" s="379" t="s">
        <v>503</v>
      </c>
    </row>
    <row r="18" spans="1:6" s="329" customFormat="1" ht="12" customHeight="1">
      <c r="A18" s="351" t="s">
        <v>77</v>
      </c>
      <c r="B18" s="139" t="s">
        <v>239</v>
      </c>
      <c r="C18" s="90"/>
      <c r="D18" s="363"/>
      <c r="E18" s="334"/>
      <c r="F18" s="379" t="s">
        <v>504</v>
      </c>
    </row>
    <row r="19" spans="1:6" s="302" customFormat="1" ht="12" customHeight="1">
      <c r="A19" s="351" t="s">
        <v>78</v>
      </c>
      <c r="B19" s="139" t="s">
        <v>241</v>
      </c>
      <c r="C19" s="213"/>
      <c r="D19" s="362"/>
      <c r="E19" s="98"/>
      <c r="F19" s="379" t="s">
        <v>505</v>
      </c>
    </row>
    <row r="20" spans="1:6" s="329" customFormat="1" ht="12" customHeight="1" thickBot="1">
      <c r="A20" s="351" t="s">
        <v>79</v>
      </c>
      <c r="B20" s="138" t="s">
        <v>243</v>
      </c>
      <c r="C20" s="215"/>
      <c r="D20" s="99"/>
      <c r="E20" s="330"/>
      <c r="F20" s="379" t="s">
        <v>506</v>
      </c>
    </row>
    <row r="21" spans="1:6" s="329" customFormat="1" ht="12" customHeight="1" thickBot="1">
      <c r="A21" s="276" t="s">
        <v>6</v>
      </c>
      <c r="B21" s="340" t="s">
        <v>456</v>
      </c>
      <c r="C21" s="216">
        <f>SUM(C22:C25)</f>
        <v>66995</v>
      </c>
      <c r="D21" s="216">
        <f t="shared" ref="D21:E21" si="0">SUM(D22:D25)</f>
        <v>63931</v>
      </c>
      <c r="E21" s="216">
        <f t="shared" si="0"/>
        <v>61955</v>
      </c>
      <c r="F21" s="379" t="s">
        <v>507</v>
      </c>
    </row>
    <row r="22" spans="1:6" s="329" customFormat="1" ht="12" customHeight="1">
      <c r="A22" s="351" t="s">
        <v>70</v>
      </c>
      <c r="B22" s="140" t="s">
        <v>206</v>
      </c>
      <c r="C22" s="213"/>
      <c r="D22" s="362"/>
      <c r="E22" s="98"/>
      <c r="F22" s="379" t="s">
        <v>508</v>
      </c>
    </row>
    <row r="23" spans="1:6" s="329" customFormat="1" ht="12" customHeight="1">
      <c r="A23" s="351" t="s">
        <v>71</v>
      </c>
      <c r="B23" s="139" t="s">
        <v>457</v>
      </c>
      <c r="C23" s="213"/>
      <c r="D23" s="362"/>
      <c r="E23" s="98"/>
      <c r="F23" s="379" t="s">
        <v>509</v>
      </c>
    </row>
    <row r="24" spans="1:6" s="329" customFormat="1" ht="12" customHeight="1">
      <c r="A24" s="351" t="s">
        <v>72</v>
      </c>
      <c r="B24" s="139" t="s">
        <v>458</v>
      </c>
      <c r="C24" s="213">
        <v>66995</v>
      </c>
      <c r="D24" s="362">
        <v>63931</v>
      </c>
      <c r="E24" s="98">
        <v>61955</v>
      </c>
      <c r="F24" s="379" t="s">
        <v>510</v>
      </c>
    </row>
    <row r="25" spans="1:6" s="302" customFormat="1" ht="12" customHeight="1" thickBot="1">
      <c r="A25" s="351" t="s">
        <v>73</v>
      </c>
      <c r="B25" s="139" t="s">
        <v>486</v>
      </c>
      <c r="C25" s="213"/>
      <c r="D25" s="362"/>
      <c r="E25" s="98"/>
      <c r="F25" s="379" t="s">
        <v>511</v>
      </c>
    </row>
    <row r="26" spans="1:6" s="302" customFormat="1" ht="12" customHeight="1" thickBot="1">
      <c r="A26" s="339" t="s">
        <v>7</v>
      </c>
      <c r="B26" s="159" t="s">
        <v>115</v>
      </c>
      <c r="C26" s="30"/>
      <c r="D26" s="364"/>
      <c r="E26" s="345"/>
      <c r="F26" s="379" t="s">
        <v>512</v>
      </c>
    </row>
    <row r="27" spans="1:6" s="302" customFormat="1" ht="12" customHeight="1" thickBot="1">
      <c r="A27" s="339" t="s">
        <v>8</v>
      </c>
      <c r="B27" s="159" t="s">
        <v>459</v>
      </c>
      <c r="C27" s="216"/>
      <c r="D27" s="360"/>
      <c r="E27" s="346"/>
      <c r="F27" s="379" t="s">
        <v>513</v>
      </c>
    </row>
    <row r="28" spans="1:6" s="302" customFormat="1" ht="12" customHeight="1">
      <c r="A28" s="352" t="s">
        <v>220</v>
      </c>
      <c r="B28" s="353" t="s">
        <v>457</v>
      </c>
      <c r="C28" s="88"/>
      <c r="D28" s="358"/>
      <c r="E28" s="333"/>
      <c r="F28" s="379" t="s">
        <v>514</v>
      </c>
    </row>
    <row r="29" spans="1:6" s="302" customFormat="1" ht="12" customHeight="1">
      <c r="A29" s="352" t="s">
        <v>225</v>
      </c>
      <c r="B29" s="354" t="s">
        <v>460</v>
      </c>
      <c r="C29" s="217"/>
      <c r="D29" s="365"/>
      <c r="E29" s="332"/>
      <c r="F29" s="379" t="s">
        <v>515</v>
      </c>
    </row>
    <row r="30" spans="1:6" s="302" customFormat="1" ht="12" customHeight="1" thickBot="1">
      <c r="A30" s="351" t="s">
        <v>227</v>
      </c>
      <c r="B30" s="355" t="s">
        <v>487</v>
      </c>
      <c r="C30" s="336"/>
      <c r="D30" s="366"/>
      <c r="E30" s="331"/>
      <c r="F30" s="379" t="s">
        <v>516</v>
      </c>
    </row>
    <row r="31" spans="1:6" s="302" customFormat="1" ht="12" customHeight="1" thickBot="1">
      <c r="A31" s="339" t="s">
        <v>9</v>
      </c>
      <c r="B31" s="159" t="s">
        <v>461</v>
      </c>
      <c r="C31" s="216"/>
      <c r="D31" s="360"/>
      <c r="E31" s="346"/>
      <c r="F31" s="379" t="s">
        <v>517</v>
      </c>
    </row>
    <row r="32" spans="1:6" s="302" customFormat="1" ht="12" customHeight="1">
      <c r="A32" s="352" t="s">
        <v>57</v>
      </c>
      <c r="B32" s="353" t="s">
        <v>245</v>
      </c>
      <c r="C32" s="88"/>
      <c r="D32" s="358"/>
      <c r="E32" s="333"/>
      <c r="F32" s="379" t="s">
        <v>518</v>
      </c>
    </row>
    <row r="33" spans="1:13" s="302" customFormat="1" ht="12" customHeight="1">
      <c r="A33" s="352" t="s">
        <v>58</v>
      </c>
      <c r="B33" s="354" t="s">
        <v>246</v>
      </c>
      <c r="C33" s="217"/>
      <c r="D33" s="365"/>
      <c r="E33" s="332"/>
      <c r="F33" s="379" t="s">
        <v>519</v>
      </c>
    </row>
    <row r="34" spans="1:13" s="302" customFormat="1" ht="12" customHeight="1" thickBot="1">
      <c r="A34" s="351" t="s">
        <v>59</v>
      </c>
      <c r="B34" s="338" t="s">
        <v>248</v>
      </c>
      <c r="C34" s="336"/>
      <c r="D34" s="366"/>
      <c r="E34" s="331"/>
      <c r="F34" s="379" t="s">
        <v>520</v>
      </c>
    </row>
    <row r="35" spans="1:13" s="302" customFormat="1" ht="12" customHeight="1" thickBot="1">
      <c r="A35" s="339" t="s">
        <v>10</v>
      </c>
      <c r="B35" s="159" t="s">
        <v>373</v>
      </c>
      <c r="C35" s="30"/>
      <c r="D35" s="364"/>
      <c r="E35" s="345"/>
      <c r="F35" s="379" t="s">
        <v>521</v>
      </c>
    </row>
    <row r="36" spans="1:13" s="302" customFormat="1" ht="12" customHeight="1" thickBot="1">
      <c r="A36" s="339" t="s">
        <v>11</v>
      </c>
      <c r="B36" s="159" t="s">
        <v>462</v>
      </c>
      <c r="C36" s="30"/>
      <c r="D36" s="364"/>
      <c r="E36" s="345"/>
      <c r="F36" s="379" t="s">
        <v>522</v>
      </c>
    </row>
    <row r="37" spans="1:13" s="302" customFormat="1" ht="12" customHeight="1" thickBot="1">
      <c r="A37" s="276" t="s">
        <v>12</v>
      </c>
      <c r="B37" s="159" t="s">
        <v>463</v>
      </c>
      <c r="C37" s="216">
        <f>C10+C21+C26+C27+C31+C35+C36</f>
        <v>66995</v>
      </c>
      <c r="D37" s="216">
        <f t="shared" ref="D37:E37" si="1">D10+D21+D26+D27+D31+D35+D36</f>
        <v>63931</v>
      </c>
      <c r="E37" s="216">
        <f t="shared" si="1"/>
        <v>61955</v>
      </c>
      <c r="F37" s="379" t="s">
        <v>523</v>
      </c>
    </row>
    <row r="38" spans="1:13" s="329" customFormat="1" ht="12" customHeight="1" thickBot="1">
      <c r="A38" s="341" t="s">
        <v>13</v>
      </c>
      <c r="B38" s="159" t="s">
        <v>464</v>
      </c>
      <c r="C38" s="216"/>
      <c r="D38" s="360"/>
      <c r="E38" s="346"/>
      <c r="F38" s="379" t="s">
        <v>524</v>
      </c>
    </row>
    <row r="39" spans="1:13" s="329" customFormat="1" ht="15" customHeight="1">
      <c r="A39" s="352" t="s">
        <v>465</v>
      </c>
      <c r="B39" s="353" t="s">
        <v>156</v>
      </c>
      <c r="C39" s="88"/>
      <c r="D39" s="358"/>
      <c r="E39" s="333"/>
      <c r="F39" s="379" t="s">
        <v>525</v>
      </c>
    </row>
    <row r="40" spans="1:13" s="329" customFormat="1" ht="15" customHeight="1">
      <c r="A40" s="352" t="s">
        <v>466</v>
      </c>
      <c r="B40" s="354" t="s">
        <v>1</v>
      </c>
      <c r="C40" s="217">
        <v>0</v>
      </c>
      <c r="D40" s="365">
        <v>0</v>
      </c>
      <c r="E40" s="332">
        <v>0</v>
      </c>
      <c r="F40" s="379" t="s">
        <v>526</v>
      </c>
    </row>
    <row r="41" spans="1:13" ht="16.5" thickBot="1">
      <c r="A41" s="351" t="s">
        <v>467</v>
      </c>
      <c r="B41" s="338" t="s">
        <v>468</v>
      </c>
      <c r="C41" s="336">
        <v>0</v>
      </c>
      <c r="D41" s="366">
        <v>0</v>
      </c>
      <c r="E41" s="331">
        <v>0</v>
      </c>
      <c r="F41" s="379" t="s">
        <v>527</v>
      </c>
    </row>
    <row r="42" spans="1:13" s="328" customFormat="1" ht="16.5" customHeight="1" thickBot="1">
      <c r="A42" s="341" t="s">
        <v>14</v>
      </c>
      <c r="B42" s="342" t="s">
        <v>469</v>
      </c>
      <c r="C42" s="92">
        <f>C37+C38</f>
        <v>66995</v>
      </c>
      <c r="D42" s="92">
        <f t="shared" ref="D42:E42" si="2">D37+D38</f>
        <v>63931</v>
      </c>
      <c r="E42" s="92">
        <f t="shared" si="2"/>
        <v>61955</v>
      </c>
      <c r="F42" s="379" t="s">
        <v>528</v>
      </c>
    </row>
    <row r="43" spans="1:13" s="118" customFormat="1" ht="12" customHeight="1" thickBot="1">
      <c r="A43" s="284"/>
      <c r="B43" s="285"/>
      <c r="C43" s="300"/>
      <c r="D43" s="300"/>
      <c r="E43" s="300"/>
      <c r="F43" s="379"/>
    </row>
    <row r="44" spans="1:13" ht="12" customHeight="1" thickBot="1">
      <c r="A44" s="447" t="s">
        <v>42</v>
      </c>
      <c r="B44" s="448"/>
      <c r="C44" s="448"/>
      <c r="D44" s="448"/>
      <c r="E44" s="449"/>
      <c r="F44" s="328"/>
    </row>
    <row r="45" spans="1:13" ht="12" customHeight="1" thickBot="1">
      <c r="A45" s="339" t="s">
        <v>5</v>
      </c>
      <c r="B45" s="159" t="s">
        <v>470</v>
      </c>
      <c r="C45" s="216">
        <f>SUM(C46:C50)</f>
        <v>100</v>
      </c>
      <c r="D45" s="216">
        <f t="shared" ref="D45:E45" si="3">SUM(D46:D50)</f>
        <v>100</v>
      </c>
      <c r="E45" s="216">
        <f t="shared" si="3"/>
        <v>98</v>
      </c>
      <c r="F45" s="379" t="s">
        <v>496</v>
      </c>
    </row>
    <row r="46" spans="1:13" ht="12" customHeight="1">
      <c r="A46" s="351" t="s">
        <v>64</v>
      </c>
      <c r="B46" s="140" t="s">
        <v>34</v>
      </c>
      <c r="C46" s="88"/>
      <c r="D46" s="88"/>
      <c r="E46" s="333"/>
      <c r="F46" s="379" t="s">
        <v>497</v>
      </c>
      <c r="M46" s="21">
        <f>15000/60</f>
        <v>250</v>
      </c>
    </row>
    <row r="47" spans="1:13" ht="12" customHeight="1">
      <c r="A47" s="351" t="s">
        <v>65</v>
      </c>
      <c r="B47" s="139" t="s">
        <v>124</v>
      </c>
      <c r="C47" s="210"/>
      <c r="D47" s="210"/>
      <c r="E47" s="356"/>
      <c r="F47" s="379" t="s">
        <v>498</v>
      </c>
      <c r="M47" s="21">
        <f>+M46/8</f>
        <v>31.25</v>
      </c>
    </row>
    <row r="48" spans="1:13" ht="12" customHeight="1">
      <c r="A48" s="351" t="s">
        <v>66</v>
      </c>
      <c r="B48" s="139" t="s">
        <v>92</v>
      </c>
      <c r="C48" s="210">
        <v>100</v>
      </c>
      <c r="D48" s="210">
        <v>100</v>
      </c>
      <c r="E48" s="356">
        <v>98</v>
      </c>
      <c r="F48" s="379" t="s">
        <v>499</v>
      </c>
    </row>
    <row r="49" spans="1:6" s="118" customFormat="1" ht="12" customHeight="1">
      <c r="A49" s="351" t="s">
        <v>67</v>
      </c>
      <c r="B49" s="139" t="s">
        <v>125</v>
      </c>
      <c r="C49" s="210"/>
      <c r="D49" s="210"/>
      <c r="E49" s="356"/>
      <c r="F49" s="379" t="s">
        <v>500</v>
      </c>
    </row>
    <row r="50" spans="1:6" ht="12" customHeight="1" thickBot="1">
      <c r="A50" s="351" t="s">
        <v>99</v>
      </c>
      <c r="B50" s="139" t="s">
        <v>126</v>
      </c>
      <c r="C50" s="210"/>
      <c r="D50" s="210"/>
      <c r="E50" s="356"/>
      <c r="F50" s="379" t="s">
        <v>501</v>
      </c>
    </row>
    <row r="51" spans="1:6" ht="12" customHeight="1" thickBot="1">
      <c r="A51" s="339" t="s">
        <v>6</v>
      </c>
      <c r="B51" s="159" t="s">
        <v>471</v>
      </c>
      <c r="C51" s="216"/>
      <c r="D51" s="216"/>
      <c r="E51" s="346"/>
      <c r="F51" s="379" t="s">
        <v>502</v>
      </c>
    </row>
    <row r="52" spans="1:6" ht="12" customHeight="1">
      <c r="A52" s="351" t="s">
        <v>70</v>
      </c>
      <c r="B52" s="140" t="s">
        <v>147</v>
      </c>
      <c r="C52" s="88"/>
      <c r="D52" s="88"/>
      <c r="E52" s="333"/>
      <c r="F52" s="379" t="s">
        <v>503</v>
      </c>
    </row>
    <row r="53" spans="1:6" ht="12" customHeight="1">
      <c r="A53" s="351" t="s">
        <v>71</v>
      </c>
      <c r="B53" s="139" t="s">
        <v>128</v>
      </c>
      <c r="C53" s="210"/>
      <c r="D53" s="210"/>
      <c r="E53" s="356"/>
      <c r="F53" s="379" t="s">
        <v>504</v>
      </c>
    </row>
    <row r="54" spans="1:6" ht="15" customHeight="1">
      <c r="A54" s="351" t="s">
        <v>72</v>
      </c>
      <c r="B54" s="139" t="s">
        <v>43</v>
      </c>
      <c r="C54" s="210"/>
      <c r="D54" s="210"/>
      <c r="E54" s="356"/>
      <c r="F54" s="379" t="s">
        <v>505</v>
      </c>
    </row>
    <row r="55" spans="1:6" ht="23.25" thickBot="1">
      <c r="A55" s="351" t="s">
        <v>73</v>
      </c>
      <c r="B55" s="139" t="s">
        <v>488</v>
      </c>
      <c r="C55" s="210">
        <v>0</v>
      </c>
      <c r="D55" s="210">
        <v>0</v>
      </c>
      <c r="E55" s="356">
        <v>0</v>
      </c>
      <c r="F55" s="379" t="s">
        <v>506</v>
      </c>
    </row>
    <row r="56" spans="1:6" ht="15" customHeight="1" thickBot="1">
      <c r="A56" s="339" t="s">
        <v>7</v>
      </c>
      <c r="B56" s="159" t="s">
        <v>584</v>
      </c>
      <c r="C56" s="92">
        <f>C45+C51</f>
        <v>100</v>
      </c>
      <c r="D56" s="92">
        <f t="shared" ref="D56:E56" si="4">D45+D51</f>
        <v>100</v>
      </c>
      <c r="E56" s="92">
        <f t="shared" si="4"/>
        <v>98</v>
      </c>
      <c r="F56" s="379" t="s">
        <v>507</v>
      </c>
    </row>
    <row r="57" spans="1:6" ht="15" customHeight="1" thickBot="1">
      <c r="A57" s="339" t="s">
        <v>8</v>
      </c>
      <c r="B57" s="387" t="s">
        <v>479</v>
      </c>
      <c r="C57" s="92">
        <v>66895</v>
      </c>
      <c r="D57" s="92">
        <v>63831</v>
      </c>
      <c r="E57" s="388">
        <v>61841</v>
      </c>
      <c r="F57" s="379"/>
    </row>
    <row r="58" spans="1:6" ht="15" customHeight="1" thickBot="1">
      <c r="A58" s="339" t="s">
        <v>9</v>
      </c>
      <c r="B58" s="343" t="s">
        <v>585</v>
      </c>
      <c r="C58" s="92">
        <f>C56+C57</f>
        <v>66995</v>
      </c>
      <c r="D58" s="92">
        <f t="shared" ref="D58:E58" si="5">D56+D57</f>
        <v>63931</v>
      </c>
      <c r="E58" s="92">
        <f t="shared" si="5"/>
        <v>61939</v>
      </c>
      <c r="F58" s="379"/>
    </row>
    <row r="59" spans="1:6" ht="15" customHeight="1">
      <c r="A59" s="386"/>
      <c r="B59" s="285"/>
      <c r="C59" s="300"/>
      <c r="D59" s="300"/>
      <c r="E59" s="300"/>
      <c r="F59" s="379"/>
    </row>
    <row r="60" spans="1:6" ht="16.5" thickBot="1">
      <c r="C60" s="347"/>
      <c r="D60" s="347"/>
      <c r="E60" s="347"/>
      <c r="F60" s="379"/>
    </row>
    <row r="61" spans="1:6" ht="16.5" thickBot="1">
      <c r="A61" s="288" t="s">
        <v>481</v>
      </c>
      <c r="B61" s="289"/>
      <c r="C61" s="96">
        <v>0</v>
      </c>
      <c r="D61" s="96">
        <v>0</v>
      </c>
      <c r="E61" s="337">
        <v>0</v>
      </c>
      <c r="F61" s="379"/>
    </row>
    <row r="62" spans="1:6" ht="16.5" thickBot="1">
      <c r="A62" s="288" t="s">
        <v>140</v>
      </c>
      <c r="B62" s="289"/>
      <c r="C62" s="96">
        <v>0</v>
      </c>
      <c r="D62" s="96">
        <v>0</v>
      </c>
      <c r="E62" s="337">
        <v>0</v>
      </c>
      <c r="F62" s="379"/>
    </row>
    <row r="63" spans="1:6" ht="15.75">
      <c r="F63" s="379"/>
    </row>
    <row r="64" spans="1:6" ht="15.75">
      <c r="F64" s="379"/>
    </row>
    <row r="65" spans="6:6" ht="15.75">
      <c r="F65" s="379"/>
    </row>
    <row r="66" spans="6:6" ht="15.75">
      <c r="F66" s="379"/>
    </row>
    <row r="67" spans="6:6" ht="15.75">
      <c r="F67" s="379"/>
    </row>
    <row r="68" spans="6:6" ht="15.75">
      <c r="F68" s="379"/>
    </row>
    <row r="69" spans="6:6" ht="15.75">
      <c r="F69" s="379"/>
    </row>
    <row r="70" spans="6:6" ht="15.75">
      <c r="F70" s="379"/>
    </row>
    <row r="71" spans="6:6" ht="15.75">
      <c r="F71" s="379"/>
    </row>
    <row r="72" spans="6:6" ht="15.75">
      <c r="F72" s="379"/>
    </row>
    <row r="73" spans="6:6" ht="15.75">
      <c r="F73" s="379"/>
    </row>
    <row r="74" spans="6:6" ht="15.75">
      <c r="F74" s="379"/>
    </row>
    <row r="75" spans="6:6" ht="15.75">
      <c r="F75" s="379"/>
    </row>
    <row r="76" spans="6:6" ht="15.75">
      <c r="F76" s="379"/>
    </row>
    <row r="77" spans="6:6" ht="15.75">
      <c r="F77" s="379"/>
    </row>
    <row r="78" spans="6:6" ht="15.75">
      <c r="F78" s="379"/>
    </row>
    <row r="79" spans="6:6" ht="15.75">
      <c r="F79" s="379"/>
    </row>
    <row r="80" spans="6:6" ht="15.75">
      <c r="F80" s="379"/>
    </row>
    <row r="81" spans="6:6" ht="15.75">
      <c r="F81" s="379"/>
    </row>
    <row r="82" spans="6:6" ht="15.75">
      <c r="F82" s="379"/>
    </row>
    <row r="83" spans="6:6" ht="15.75">
      <c r="F83" s="379"/>
    </row>
    <row r="84" spans="6:6" ht="15.75">
      <c r="F84" s="379"/>
    </row>
    <row r="85" spans="6:6" ht="15.75">
      <c r="F85" s="379"/>
    </row>
    <row r="86" spans="6:6" ht="15.75">
      <c r="F86" s="379"/>
    </row>
    <row r="87" spans="6:6" ht="15.75">
      <c r="F87" s="379"/>
    </row>
    <row r="88" spans="6:6" ht="15.75">
      <c r="F88" s="379"/>
    </row>
    <row r="89" spans="6:6" ht="15.75">
      <c r="F89" s="379"/>
    </row>
    <row r="90" spans="6:6" ht="15.75">
      <c r="F90" s="379"/>
    </row>
    <row r="91" spans="6:6" ht="15.75">
      <c r="F91" s="379"/>
    </row>
    <row r="92" spans="6:6" ht="15">
      <c r="F92" s="380"/>
    </row>
    <row r="94" spans="6:6" ht="15.75">
      <c r="F94" s="379"/>
    </row>
    <row r="95" spans="6:6">
      <c r="F95" s="381"/>
    </row>
    <row r="96" spans="6:6">
      <c r="F96" s="381"/>
    </row>
    <row r="97" spans="6:6">
      <c r="F97" s="381"/>
    </row>
    <row r="98" spans="6:6">
      <c r="F98" s="381"/>
    </row>
    <row r="99" spans="6:6">
      <c r="F99" s="381"/>
    </row>
    <row r="100" spans="6:6">
      <c r="F100" s="381"/>
    </row>
    <row r="101" spans="6:6">
      <c r="F101" s="381"/>
    </row>
    <row r="102" spans="6:6">
      <c r="F102" s="381"/>
    </row>
    <row r="103" spans="6:6">
      <c r="F103" s="381"/>
    </row>
    <row r="104" spans="6:6">
      <c r="F104" s="381"/>
    </row>
    <row r="105" spans="6:6">
      <c r="F105" s="381"/>
    </row>
    <row r="106" spans="6:6">
      <c r="F106" s="381"/>
    </row>
    <row r="107" spans="6:6">
      <c r="F107" s="381"/>
    </row>
    <row r="108" spans="6:6">
      <c r="F108" s="381"/>
    </row>
    <row r="109" spans="6:6">
      <c r="F109" s="381"/>
    </row>
    <row r="110" spans="6:6">
      <c r="F110" s="381"/>
    </row>
    <row r="111" spans="6:6">
      <c r="F111" s="381"/>
    </row>
    <row r="112" spans="6:6">
      <c r="F112" s="381"/>
    </row>
    <row r="113" spans="6:6">
      <c r="F113" s="381"/>
    </row>
    <row r="114" spans="6:6">
      <c r="F114" s="381"/>
    </row>
    <row r="115" spans="6:6">
      <c r="F115" s="381"/>
    </row>
    <row r="116" spans="6:6">
      <c r="F116" s="381"/>
    </row>
    <row r="117" spans="6:6">
      <c r="F117" s="381"/>
    </row>
    <row r="118" spans="6:6">
      <c r="F118" s="381"/>
    </row>
    <row r="119" spans="6:6">
      <c r="F119" s="381"/>
    </row>
    <row r="120" spans="6:6">
      <c r="F120" s="381"/>
    </row>
    <row r="121" spans="6:6">
      <c r="F121" s="381"/>
    </row>
    <row r="122" spans="6:6">
      <c r="F122" s="381"/>
    </row>
    <row r="123" spans="6:6">
      <c r="F123" s="381"/>
    </row>
    <row r="124" spans="6:6">
      <c r="F124" s="381"/>
    </row>
    <row r="125" spans="6:6">
      <c r="F125" s="381"/>
    </row>
    <row r="126" spans="6:6">
      <c r="F126" s="381"/>
    </row>
    <row r="127" spans="6:6">
      <c r="F127" s="381"/>
    </row>
    <row r="128" spans="6:6">
      <c r="F128" s="381"/>
    </row>
    <row r="129" spans="6:6">
      <c r="F129" s="381"/>
    </row>
    <row r="130" spans="6:6">
      <c r="F130" s="381"/>
    </row>
    <row r="131" spans="6:6">
      <c r="F131" s="381"/>
    </row>
    <row r="132" spans="6:6">
      <c r="F132" s="381"/>
    </row>
    <row r="133" spans="6:6">
      <c r="F133" s="381"/>
    </row>
    <row r="134" spans="6:6">
      <c r="F134" s="381"/>
    </row>
    <row r="135" spans="6:6">
      <c r="F135" s="381"/>
    </row>
    <row r="136" spans="6:6">
      <c r="F136" s="381"/>
    </row>
    <row r="137" spans="6:6">
      <c r="F137" s="381"/>
    </row>
    <row r="138" spans="6:6">
      <c r="F138" s="381"/>
    </row>
    <row r="139" spans="6:6">
      <c r="F139" s="381"/>
    </row>
    <row r="140" spans="6:6">
      <c r="F140" s="381"/>
    </row>
    <row r="141" spans="6:6">
      <c r="F141" s="381"/>
    </row>
    <row r="142" spans="6:6">
      <c r="F142" s="381"/>
    </row>
    <row r="143" spans="6:6">
      <c r="F143" s="381"/>
    </row>
    <row r="144" spans="6:6">
      <c r="F144" s="381"/>
    </row>
    <row r="145" spans="6:6">
      <c r="F145" s="381"/>
    </row>
    <row r="146" spans="6:6">
      <c r="F146" s="381"/>
    </row>
    <row r="147" spans="6:6">
      <c r="F147" s="381"/>
    </row>
    <row r="148" spans="6:6">
      <c r="F148" s="381"/>
    </row>
    <row r="149" spans="6:6">
      <c r="F149" s="381"/>
    </row>
    <row r="150" spans="6:6">
      <c r="F150" s="381"/>
    </row>
  </sheetData>
  <mergeCells count="6">
    <mergeCell ref="B4:D4"/>
    <mergeCell ref="B5:D5"/>
    <mergeCell ref="A44:E44"/>
    <mergeCell ref="A9:E9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9"/>
  <sheetViews>
    <sheetView tabSelected="1" zoomScaleSheetLayoutView="145" workbookViewId="0">
      <selection activeCell="A2" sqref="A2:E2"/>
    </sheetView>
  </sheetViews>
  <sheetFormatPr defaultRowHeight="12.75"/>
  <cols>
    <col min="1" max="1" width="11.5" style="344" customWidth="1"/>
    <col min="2" max="2" width="61.1640625" style="21" customWidth="1"/>
    <col min="3" max="5" width="11.6640625" style="21" customWidth="1"/>
    <col min="6" max="6" width="0" style="21" hidden="1" customWidth="1"/>
    <col min="7" max="16384" width="9.33203125" style="21"/>
  </cols>
  <sheetData>
    <row r="1" spans="1:6">
      <c r="D1" s="494" t="s">
        <v>609</v>
      </c>
      <c r="E1" s="494"/>
    </row>
    <row r="2" spans="1:6" ht="15.75">
      <c r="A2" s="416" t="s">
        <v>605</v>
      </c>
      <c r="B2" s="416"/>
      <c r="C2" s="416"/>
      <c r="D2" s="416"/>
      <c r="E2" s="416"/>
    </row>
    <row r="3" spans="1:6" s="279" customFormat="1" ht="21" customHeight="1" thickBot="1">
      <c r="A3" s="278"/>
      <c r="B3" s="280"/>
      <c r="C3" s="325"/>
      <c r="D3" s="325"/>
      <c r="E3" s="367"/>
    </row>
    <row r="4" spans="1:6" s="326" customFormat="1" ht="22.5" customHeight="1">
      <c r="A4" s="306" t="s">
        <v>138</v>
      </c>
      <c r="B4" s="453" t="s">
        <v>586</v>
      </c>
      <c r="C4" s="454"/>
      <c r="D4" s="455"/>
      <c r="E4" s="348" t="s">
        <v>48</v>
      </c>
    </row>
    <row r="5" spans="1:6" s="326" customFormat="1" ht="30.75" customHeight="1" thickBot="1">
      <c r="A5" s="324" t="s">
        <v>137</v>
      </c>
      <c r="B5" s="450" t="s">
        <v>445</v>
      </c>
      <c r="C5" s="456"/>
      <c r="D5" s="457"/>
      <c r="E5" s="349" t="s">
        <v>38</v>
      </c>
    </row>
    <row r="6" spans="1:6" s="327" customFormat="1" ht="15.95" customHeight="1" thickBot="1">
      <c r="A6" s="281"/>
      <c r="B6" s="281"/>
      <c r="C6" s="282"/>
      <c r="D6" s="282"/>
      <c r="E6" s="282" t="s">
        <v>39</v>
      </c>
    </row>
    <row r="7" spans="1:6" ht="24.75" thickBot="1">
      <c r="A7" s="128" t="s">
        <v>139</v>
      </c>
      <c r="B7" s="129" t="s">
        <v>40</v>
      </c>
      <c r="C7" s="82" t="s">
        <v>169</v>
      </c>
      <c r="D7" s="82" t="s">
        <v>174</v>
      </c>
      <c r="E7" s="283" t="s">
        <v>175</v>
      </c>
    </row>
    <row r="8" spans="1:6" s="328" customFormat="1" ht="12.95" customHeight="1" thickBot="1">
      <c r="A8" s="276" t="s">
        <v>313</v>
      </c>
      <c r="B8" s="277" t="s">
        <v>314</v>
      </c>
      <c r="C8" s="277" t="s">
        <v>315</v>
      </c>
      <c r="D8" s="95" t="s">
        <v>316</v>
      </c>
      <c r="E8" s="93" t="s">
        <v>317</v>
      </c>
    </row>
    <row r="9" spans="1:6" s="328" customFormat="1" ht="15.95" customHeight="1" thickBot="1">
      <c r="A9" s="447" t="s">
        <v>41</v>
      </c>
      <c r="B9" s="448"/>
      <c r="C9" s="448"/>
      <c r="D9" s="448"/>
      <c r="E9" s="449"/>
    </row>
    <row r="10" spans="1:6" s="302" customFormat="1" ht="12" customHeight="1" thickBot="1">
      <c r="A10" s="276" t="s">
        <v>5</v>
      </c>
      <c r="B10" s="340" t="s">
        <v>453</v>
      </c>
      <c r="C10" s="216">
        <f>SUM(C11:C20)</f>
        <v>7226</v>
      </c>
      <c r="D10" s="216">
        <f t="shared" ref="D10:E10" si="0">SUM(D11:D20)</f>
        <v>7553</v>
      </c>
      <c r="E10" s="216">
        <f t="shared" si="0"/>
        <v>8808</v>
      </c>
      <c r="F10" s="302" t="s">
        <v>496</v>
      </c>
    </row>
    <row r="11" spans="1:6" s="302" customFormat="1" ht="12" customHeight="1">
      <c r="A11" s="350" t="s">
        <v>64</v>
      </c>
      <c r="B11" s="141" t="s">
        <v>232</v>
      </c>
      <c r="C11" s="89">
        <v>0</v>
      </c>
      <c r="D11" s="361">
        <v>0</v>
      </c>
      <c r="E11" s="335">
        <v>0</v>
      </c>
      <c r="F11" s="302" t="s">
        <v>497</v>
      </c>
    </row>
    <row r="12" spans="1:6" s="302" customFormat="1" ht="12" customHeight="1">
      <c r="A12" s="351" t="s">
        <v>65</v>
      </c>
      <c r="B12" s="139" t="s">
        <v>233</v>
      </c>
      <c r="C12" s="213">
        <v>2096</v>
      </c>
      <c r="D12" s="362">
        <v>2096</v>
      </c>
      <c r="E12" s="98">
        <v>3954</v>
      </c>
      <c r="F12" s="302" t="s">
        <v>498</v>
      </c>
    </row>
    <row r="13" spans="1:6" s="302" customFormat="1" ht="12" customHeight="1">
      <c r="A13" s="351" t="s">
        <v>66</v>
      </c>
      <c r="B13" s="139" t="s">
        <v>234</v>
      </c>
      <c r="C13" s="213"/>
      <c r="D13" s="362"/>
      <c r="E13" s="98"/>
      <c r="F13" s="302" t="s">
        <v>499</v>
      </c>
    </row>
    <row r="14" spans="1:6" s="302" customFormat="1" ht="12" customHeight="1">
      <c r="A14" s="351" t="s">
        <v>67</v>
      </c>
      <c r="B14" s="139" t="s">
        <v>235</v>
      </c>
      <c r="C14" s="213"/>
      <c r="D14" s="362"/>
      <c r="E14" s="98"/>
      <c r="F14" s="302" t="s">
        <v>500</v>
      </c>
    </row>
    <row r="15" spans="1:6" s="302" customFormat="1" ht="12" customHeight="1">
      <c r="A15" s="351" t="s">
        <v>99</v>
      </c>
      <c r="B15" s="139" t="s">
        <v>236</v>
      </c>
      <c r="C15" s="213">
        <v>3570</v>
      </c>
      <c r="D15" s="362">
        <v>3570</v>
      </c>
      <c r="E15" s="98">
        <v>2704</v>
      </c>
      <c r="F15" s="302" t="s">
        <v>501</v>
      </c>
    </row>
    <row r="16" spans="1:6" s="302" customFormat="1" ht="12" customHeight="1">
      <c r="A16" s="351" t="s">
        <v>68</v>
      </c>
      <c r="B16" s="139" t="s">
        <v>454</v>
      </c>
      <c r="C16" s="213">
        <v>1536</v>
      </c>
      <c r="D16" s="362">
        <v>1536</v>
      </c>
      <c r="E16" s="98">
        <v>1797</v>
      </c>
      <c r="F16" s="302" t="s">
        <v>502</v>
      </c>
    </row>
    <row r="17" spans="1:6" s="329" customFormat="1" ht="12" customHeight="1">
      <c r="A17" s="351" t="s">
        <v>69</v>
      </c>
      <c r="B17" s="138" t="s">
        <v>455</v>
      </c>
      <c r="C17" s="213"/>
      <c r="D17" s="362">
        <v>321</v>
      </c>
      <c r="E17" s="98">
        <v>321</v>
      </c>
      <c r="F17" s="329" t="s">
        <v>503</v>
      </c>
    </row>
    <row r="18" spans="1:6" s="329" customFormat="1" ht="12" customHeight="1">
      <c r="A18" s="351" t="s">
        <v>77</v>
      </c>
      <c r="B18" s="139" t="s">
        <v>239</v>
      </c>
      <c r="C18" s="90"/>
      <c r="D18" s="363">
        <v>3</v>
      </c>
      <c r="E18" s="334">
        <v>5</v>
      </c>
      <c r="F18" s="329" t="s">
        <v>504</v>
      </c>
    </row>
    <row r="19" spans="1:6" s="302" customFormat="1" ht="12" customHeight="1">
      <c r="A19" s="351" t="s">
        <v>78</v>
      </c>
      <c r="B19" s="139" t="s">
        <v>241</v>
      </c>
      <c r="C19" s="213"/>
      <c r="D19" s="362"/>
      <c r="E19" s="98"/>
      <c r="F19" s="302" t="s">
        <v>505</v>
      </c>
    </row>
    <row r="20" spans="1:6" s="329" customFormat="1" ht="12" customHeight="1" thickBot="1">
      <c r="A20" s="351" t="s">
        <v>79</v>
      </c>
      <c r="B20" s="138" t="s">
        <v>243</v>
      </c>
      <c r="C20" s="215">
        <v>24</v>
      </c>
      <c r="D20" s="99">
        <v>27</v>
      </c>
      <c r="E20" s="330">
        <v>27</v>
      </c>
      <c r="F20" s="329" t="s">
        <v>506</v>
      </c>
    </row>
    <row r="21" spans="1:6" s="329" customFormat="1" ht="12" customHeight="1" thickBot="1">
      <c r="A21" s="276" t="s">
        <v>6</v>
      </c>
      <c r="B21" s="340" t="s">
        <v>456</v>
      </c>
      <c r="C21" s="216">
        <f>SUM(C22:C25)</f>
        <v>0</v>
      </c>
      <c r="D21" s="216">
        <f t="shared" ref="D21:E21" si="1">SUM(D22:D25)</f>
        <v>0</v>
      </c>
      <c r="E21" s="216">
        <f t="shared" si="1"/>
        <v>0</v>
      </c>
      <c r="F21" s="329" t="s">
        <v>507</v>
      </c>
    </row>
    <row r="22" spans="1:6" s="329" customFormat="1" ht="12" customHeight="1">
      <c r="A22" s="351" t="s">
        <v>70</v>
      </c>
      <c r="B22" s="140" t="s">
        <v>206</v>
      </c>
      <c r="C22" s="213">
        <v>0</v>
      </c>
      <c r="D22" s="362">
        <v>0</v>
      </c>
      <c r="E22" s="98">
        <v>0</v>
      </c>
      <c r="F22" s="329" t="s">
        <v>508</v>
      </c>
    </row>
    <row r="23" spans="1:6" s="329" customFormat="1" ht="12" customHeight="1">
      <c r="A23" s="351" t="s">
        <v>71</v>
      </c>
      <c r="B23" s="139" t="s">
        <v>457</v>
      </c>
      <c r="C23" s="213">
        <v>0</v>
      </c>
      <c r="D23" s="362">
        <v>0</v>
      </c>
      <c r="E23" s="98">
        <v>0</v>
      </c>
      <c r="F23" s="329" t="s">
        <v>509</v>
      </c>
    </row>
    <row r="24" spans="1:6" s="329" customFormat="1" ht="12" customHeight="1">
      <c r="A24" s="351" t="s">
        <v>72</v>
      </c>
      <c r="B24" s="139" t="s">
        <v>458</v>
      </c>
      <c r="C24" s="213"/>
      <c r="D24" s="362"/>
      <c r="E24" s="98"/>
      <c r="F24" s="329" t="s">
        <v>510</v>
      </c>
    </row>
    <row r="25" spans="1:6" s="302" customFormat="1" ht="12" customHeight="1" thickBot="1">
      <c r="A25" s="351" t="s">
        <v>73</v>
      </c>
      <c r="B25" s="139" t="s">
        <v>486</v>
      </c>
      <c r="C25" s="213">
        <v>0</v>
      </c>
      <c r="D25" s="362">
        <v>0</v>
      </c>
      <c r="E25" s="98">
        <v>0</v>
      </c>
      <c r="F25" s="302" t="s">
        <v>511</v>
      </c>
    </row>
    <row r="26" spans="1:6" s="302" customFormat="1" ht="12" customHeight="1" thickBot="1">
      <c r="A26" s="339" t="s">
        <v>7</v>
      </c>
      <c r="B26" s="159" t="s">
        <v>115</v>
      </c>
      <c r="C26" s="30"/>
      <c r="D26" s="364"/>
      <c r="E26" s="345"/>
      <c r="F26" s="302" t="s">
        <v>512</v>
      </c>
    </row>
    <row r="27" spans="1:6" s="302" customFormat="1" ht="12" customHeight="1" thickBot="1">
      <c r="A27" s="339" t="s">
        <v>8</v>
      </c>
      <c r="B27" s="159" t="s">
        <v>459</v>
      </c>
      <c r="C27" s="216">
        <f>SUM(C28:C29)</f>
        <v>0</v>
      </c>
      <c r="D27" s="216">
        <f t="shared" ref="D27:E27" si="2">SUM(D28:D29)</f>
        <v>0</v>
      </c>
      <c r="E27" s="216">
        <f t="shared" si="2"/>
        <v>0</v>
      </c>
      <c r="F27" s="302" t="s">
        <v>513</v>
      </c>
    </row>
    <row r="28" spans="1:6" s="302" customFormat="1" ht="12" customHeight="1">
      <c r="A28" s="352" t="s">
        <v>220</v>
      </c>
      <c r="B28" s="353" t="s">
        <v>457</v>
      </c>
      <c r="C28" s="88">
        <v>0</v>
      </c>
      <c r="D28" s="358">
        <v>0</v>
      </c>
      <c r="E28" s="333">
        <v>0</v>
      </c>
      <c r="F28" s="302" t="s">
        <v>514</v>
      </c>
    </row>
    <row r="29" spans="1:6" s="302" customFormat="1" ht="12" customHeight="1">
      <c r="A29" s="352" t="s">
        <v>225</v>
      </c>
      <c r="B29" s="354" t="s">
        <v>460</v>
      </c>
      <c r="C29" s="217">
        <v>0</v>
      </c>
      <c r="D29" s="365">
        <v>0</v>
      </c>
      <c r="E29" s="332"/>
      <c r="F29" s="302" t="s">
        <v>515</v>
      </c>
    </row>
    <row r="30" spans="1:6" s="302" customFormat="1" ht="12" customHeight="1" thickBot="1">
      <c r="A30" s="351" t="s">
        <v>227</v>
      </c>
      <c r="B30" s="355" t="s">
        <v>487</v>
      </c>
      <c r="C30" s="336">
        <v>0</v>
      </c>
      <c r="D30" s="366">
        <v>0</v>
      </c>
      <c r="E30" s="331">
        <v>0</v>
      </c>
      <c r="F30" s="302" t="s">
        <v>516</v>
      </c>
    </row>
    <row r="31" spans="1:6" s="302" customFormat="1" ht="12" customHeight="1" thickBot="1">
      <c r="A31" s="339" t="s">
        <v>9</v>
      </c>
      <c r="B31" s="159" t="s">
        <v>461</v>
      </c>
      <c r="C31" s="216">
        <f>SUM(C32:C34)</f>
        <v>0</v>
      </c>
      <c r="D31" s="216">
        <f t="shared" ref="D31:E31" si="3">SUM(D32:D34)</f>
        <v>0</v>
      </c>
      <c r="E31" s="216">
        <f t="shared" si="3"/>
        <v>0</v>
      </c>
      <c r="F31" s="302" t="s">
        <v>517</v>
      </c>
    </row>
    <row r="32" spans="1:6" s="302" customFormat="1" ht="12" customHeight="1">
      <c r="A32" s="352" t="s">
        <v>57</v>
      </c>
      <c r="B32" s="353" t="s">
        <v>245</v>
      </c>
      <c r="C32" s="88">
        <v>0</v>
      </c>
      <c r="D32" s="358">
        <v>0</v>
      </c>
      <c r="E32" s="333">
        <v>0</v>
      </c>
      <c r="F32" s="302" t="s">
        <v>518</v>
      </c>
    </row>
    <row r="33" spans="1:6" s="302" customFormat="1" ht="12" customHeight="1">
      <c r="A33" s="352" t="s">
        <v>58</v>
      </c>
      <c r="B33" s="354" t="s">
        <v>246</v>
      </c>
      <c r="C33" s="217"/>
      <c r="D33" s="365"/>
      <c r="E33" s="332"/>
      <c r="F33" s="302" t="s">
        <v>519</v>
      </c>
    </row>
    <row r="34" spans="1:6" s="302" customFormat="1" ht="12" customHeight="1" thickBot="1">
      <c r="A34" s="351" t="s">
        <v>59</v>
      </c>
      <c r="B34" s="338" t="s">
        <v>248</v>
      </c>
      <c r="C34" s="336">
        <v>0</v>
      </c>
      <c r="D34" s="366">
        <v>0</v>
      </c>
      <c r="E34" s="331">
        <v>0</v>
      </c>
      <c r="F34" s="302" t="s">
        <v>520</v>
      </c>
    </row>
    <row r="35" spans="1:6" s="302" customFormat="1" ht="12" customHeight="1" thickBot="1">
      <c r="A35" s="339" t="s">
        <v>10</v>
      </c>
      <c r="B35" s="159" t="s">
        <v>373</v>
      </c>
      <c r="C35" s="30"/>
      <c r="D35" s="364">
        <v>178</v>
      </c>
      <c r="E35" s="345">
        <v>178</v>
      </c>
      <c r="F35" s="302" t="s">
        <v>521</v>
      </c>
    </row>
    <row r="36" spans="1:6" s="302" customFormat="1" ht="12" customHeight="1" thickBot="1">
      <c r="A36" s="339" t="s">
        <v>11</v>
      </c>
      <c r="B36" s="159" t="s">
        <v>462</v>
      </c>
      <c r="C36" s="30"/>
      <c r="D36" s="364"/>
      <c r="E36" s="345"/>
      <c r="F36" s="302" t="s">
        <v>522</v>
      </c>
    </row>
    <row r="37" spans="1:6" s="302" customFormat="1" ht="12" customHeight="1" thickBot="1">
      <c r="A37" s="276" t="s">
        <v>12</v>
      </c>
      <c r="B37" s="159" t="s">
        <v>463</v>
      </c>
      <c r="C37" s="216">
        <f>C10+C21+C26+C27+C31+C35+C36</f>
        <v>7226</v>
      </c>
      <c r="D37" s="216">
        <f t="shared" ref="D37:E37" si="4">D10+D21+D26+D27+D31+D35+D36</f>
        <v>7731</v>
      </c>
      <c r="E37" s="216">
        <f t="shared" si="4"/>
        <v>8986</v>
      </c>
      <c r="F37" s="302" t="s">
        <v>523</v>
      </c>
    </row>
    <row r="38" spans="1:6" s="329" customFormat="1" ht="12" customHeight="1" thickBot="1">
      <c r="A38" s="341" t="s">
        <v>13</v>
      </c>
      <c r="B38" s="159" t="s">
        <v>464</v>
      </c>
      <c r="C38" s="216">
        <f>SUM(C39:C41)</f>
        <v>68011</v>
      </c>
      <c r="D38" s="216">
        <f t="shared" ref="D38:E38" si="5">SUM(D39:D41)</f>
        <v>64947</v>
      </c>
      <c r="E38" s="216">
        <f t="shared" si="5"/>
        <v>62957</v>
      </c>
      <c r="F38" s="329" t="s">
        <v>524</v>
      </c>
    </row>
    <row r="39" spans="1:6" s="329" customFormat="1" ht="15" customHeight="1">
      <c r="A39" s="352" t="s">
        <v>465</v>
      </c>
      <c r="B39" s="353" t="s">
        <v>156</v>
      </c>
      <c r="C39" s="88">
        <v>1116</v>
      </c>
      <c r="D39" s="358">
        <v>1116</v>
      </c>
      <c r="E39" s="333">
        <v>1116</v>
      </c>
      <c r="F39" s="329" t="s">
        <v>525</v>
      </c>
    </row>
    <row r="40" spans="1:6" s="329" customFormat="1" ht="15" customHeight="1">
      <c r="A40" s="352" t="s">
        <v>466</v>
      </c>
      <c r="B40" s="354" t="s">
        <v>1</v>
      </c>
      <c r="C40" s="217">
        <v>0</v>
      </c>
      <c r="D40" s="365">
        <v>0</v>
      </c>
      <c r="E40" s="332">
        <v>0</v>
      </c>
      <c r="F40" s="329" t="s">
        <v>526</v>
      </c>
    </row>
    <row r="41" spans="1:6" ht="13.5" thickBot="1">
      <c r="A41" s="351" t="s">
        <v>467</v>
      </c>
      <c r="B41" s="338" t="s">
        <v>468</v>
      </c>
      <c r="C41" s="336">
        <v>66895</v>
      </c>
      <c r="D41" s="366">
        <v>63831</v>
      </c>
      <c r="E41" s="331">
        <v>61841</v>
      </c>
      <c r="F41" s="21" t="s">
        <v>527</v>
      </c>
    </row>
    <row r="42" spans="1:6" s="328" customFormat="1" ht="16.5" customHeight="1" thickBot="1">
      <c r="A42" s="341" t="s">
        <v>14</v>
      </c>
      <c r="B42" s="342" t="s">
        <v>469</v>
      </c>
      <c r="C42" s="92">
        <f>C37+C38</f>
        <v>75237</v>
      </c>
      <c r="D42" s="92">
        <f t="shared" ref="D42:F42" si="6">D37+D38</f>
        <v>72678</v>
      </c>
      <c r="E42" s="92">
        <f t="shared" si="6"/>
        <v>71943</v>
      </c>
      <c r="F42" s="92">
        <f t="shared" si="6"/>
        <v>57</v>
      </c>
    </row>
    <row r="43" spans="1:6" ht="12" customHeight="1" thickBot="1">
      <c r="A43" s="286"/>
      <c r="B43" s="287"/>
      <c r="C43" s="301"/>
      <c r="D43" s="301"/>
      <c r="E43" s="301"/>
    </row>
    <row r="44" spans="1:6" ht="12" customHeight="1" thickBot="1">
      <c r="A44" s="447" t="s">
        <v>42</v>
      </c>
      <c r="B44" s="448"/>
      <c r="C44" s="448"/>
      <c r="D44" s="448"/>
      <c r="E44" s="449"/>
    </row>
    <row r="45" spans="1:6" ht="12" customHeight="1" thickBot="1">
      <c r="A45" s="339" t="s">
        <v>5</v>
      </c>
      <c r="B45" s="159" t="s">
        <v>470</v>
      </c>
      <c r="C45" s="216">
        <f>SUM(C46:C50)</f>
        <v>75237</v>
      </c>
      <c r="D45" s="216">
        <f t="shared" ref="D45:E45" si="7">SUM(D46:D50)</f>
        <v>72073</v>
      </c>
      <c r="E45" s="216">
        <f t="shared" si="7"/>
        <v>68844</v>
      </c>
      <c r="F45" s="21" t="s">
        <v>496</v>
      </c>
    </row>
    <row r="46" spans="1:6" ht="12" customHeight="1">
      <c r="A46" s="351" t="s">
        <v>64</v>
      </c>
      <c r="B46" s="140" t="s">
        <v>34</v>
      </c>
      <c r="C46" s="88">
        <v>47314</v>
      </c>
      <c r="D46" s="88">
        <v>44414</v>
      </c>
      <c r="E46" s="333">
        <v>42917</v>
      </c>
      <c r="F46" s="21" t="s">
        <v>497</v>
      </c>
    </row>
    <row r="47" spans="1:6" ht="12" customHeight="1">
      <c r="A47" s="351" t="s">
        <v>65</v>
      </c>
      <c r="B47" s="139" t="s">
        <v>124</v>
      </c>
      <c r="C47" s="210">
        <v>12911</v>
      </c>
      <c r="D47" s="210">
        <v>11645</v>
      </c>
      <c r="E47" s="356">
        <v>11456</v>
      </c>
      <c r="F47" s="21" t="s">
        <v>498</v>
      </c>
    </row>
    <row r="48" spans="1:6" ht="12" customHeight="1">
      <c r="A48" s="351" t="s">
        <v>66</v>
      </c>
      <c r="B48" s="139" t="s">
        <v>92</v>
      </c>
      <c r="C48" s="210">
        <v>15012</v>
      </c>
      <c r="D48" s="210">
        <v>16014</v>
      </c>
      <c r="E48" s="356">
        <v>14471</v>
      </c>
      <c r="F48" s="21" t="s">
        <v>499</v>
      </c>
    </row>
    <row r="49" spans="1:6" s="118" customFormat="1" ht="12" customHeight="1">
      <c r="A49" s="351" t="s">
        <v>67</v>
      </c>
      <c r="B49" s="139" t="s">
        <v>125</v>
      </c>
      <c r="C49" s="210"/>
      <c r="D49" s="210"/>
      <c r="E49" s="356"/>
      <c r="F49" s="118" t="s">
        <v>500</v>
      </c>
    </row>
    <row r="50" spans="1:6" ht="12" customHeight="1" thickBot="1">
      <c r="A50" s="351" t="s">
        <v>99</v>
      </c>
      <c r="B50" s="139" t="s">
        <v>126</v>
      </c>
      <c r="C50" s="210"/>
      <c r="D50" s="210"/>
      <c r="E50" s="356"/>
      <c r="F50" s="21" t="s">
        <v>501</v>
      </c>
    </row>
    <row r="51" spans="1:6" ht="12" customHeight="1" thickBot="1">
      <c r="A51" s="339" t="s">
        <v>6</v>
      </c>
      <c r="B51" s="159" t="s">
        <v>471</v>
      </c>
      <c r="C51" s="216">
        <f>SUM(C52:C54)</f>
        <v>0</v>
      </c>
      <c r="D51" s="216">
        <f t="shared" ref="D51:E51" si="8">SUM(D52:D54)</f>
        <v>605</v>
      </c>
      <c r="E51" s="216">
        <f t="shared" si="8"/>
        <v>605</v>
      </c>
      <c r="F51" s="21" t="s">
        <v>502</v>
      </c>
    </row>
    <row r="52" spans="1:6" ht="12" customHeight="1">
      <c r="A52" s="351" t="s">
        <v>70</v>
      </c>
      <c r="B52" s="140" t="s">
        <v>147</v>
      </c>
      <c r="C52" s="88">
        <v>0</v>
      </c>
      <c r="D52" s="88">
        <v>605</v>
      </c>
      <c r="E52" s="333">
        <v>605</v>
      </c>
      <c r="F52" s="21" t="s">
        <v>503</v>
      </c>
    </row>
    <row r="53" spans="1:6" ht="12" customHeight="1">
      <c r="A53" s="351" t="s">
        <v>71</v>
      </c>
      <c r="B53" s="139" t="s">
        <v>128</v>
      </c>
      <c r="C53" s="210"/>
      <c r="D53" s="210"/>
      <c r="E53" s="356"/>
      <c r="F53" s="21" t="s">
        <v>504</v>
      </c>
    </row>
    <row r="54" spans="1:6" ht="15" customHeight="1">
      <c r="A54" s="351" t="s">
        <v>72</v>
      </c>
      <c r="B54" s="139" t="s">
        <v>43</v>
      </c>
      <c r="C54" s="210"/>
      <c r="D54" s="210"/>
      <c r="E54" s="356"/>
      <c r="F54" s="21" t="s">
        <v>505</v>
      </c>
    </row>
    <row r="55" spans="1:6" ht="23.25" thickBot="1">
      <c r="A55" s="351" t="s">
        <v>73</v>
      </c>
      <c r="B55" s="139" t="s">
        <v>488</v>
      </c>
      <c r="C55" s="210">
        <v>0</v>
      </c>
      <c r="D55" s="210">
        <v>0</v>
      </c>
      <c r="E55" s="356">
        <v>0</v>
      </c>
      <c r="F55" s="21" t="s">
        <v>506</v>
      </c>
    </row>
    <row r="56" spans="1:6" ht="15" customHeight="1" thickBot="1">
      <c r="A56" s="339" t="s">
        <v>7</v>
      </c>
      <c r="B56" s="343" t="s">
        <v>472</v>
      </c>
      <c r="C56" s="92">
        <f>C45+C51</f>
        <v>75237</v>
      </c>
      <c r="D56" s="92">
        <f t="shared" ref="D56:E56" si="9">D45+D51</f>
        <v>72678</v>
      </c>
      <c r="E56" s="92">
        <f t="shared" si="9"/>
        <v>69449</v>
      </c>
      <c r="F56" s="21" t="s">
        <v>507</v>
      </c>
    </row>
    <row r="57" spans="1:6" ht="13.5" thickBot="1">
      <c r="C57" s="347"/>
      <c r="D57" s="347"/>
      <c r="E57" s="347"/>
    </row>
    <row r="58" spans="1:6" ht="13.5" thickBot="1">
      <c r="A58" s="288" t="s">
        <v>481</v>
      </c>
      <c r="B58" s="289"/>
      <c r="C58" s="96">
        <v>18</v>
      </c>
      <c r="D58" s="96">
        <v>18</v>
      </c>
      <c r="E58" s="96">
        <v>18</v>
      </c>
    </row>
    <row r="59" spans="1:6" ht="13.5" thickBot="1">
      <c r="A59" s="288" t="s">
        <v>140</v>
      </c>
      <c r="B59" s="289"/>
      <c r="C59" s="96">
        <v>0</v>
      </c>
      <c r="D59" s="96">
        <v>0</v>
      </c>
      <c r="E59" s="96">
        <v>0</v>
      </c>
    </row>
  </sheetData>
  <mergeCells count="6">
    <mergeCell ref="B4:D4"/>
    <mergeCell ref="A44:E44"/>
    <mergeCell ref="A9:E9"/>
    <mergeCell ref="B5:D5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ÖSSZEFÜGGÉSEK</vt:lpstr>
      <vt:lpstr>1.1.sz.mell.</vt:lpstr>
      <vt:lpstr>2.1.sz.mell  </vt:lpstr>
      <vt:lpstr>2.2.sz.mell  </vt:lpstr>
      <vt:lpstr>5. sz. mell. </vt:lpstr>
      <vt:lpstr>6.1. sz. mell</vt:lpstr>
      <vt:lpstr>7.1. sz. mell</vt:lpstr>
      <vt:lpstr>8.1. sz. mell.</vt:lpstr>
      <vt:lpstr>8.2. sz. mell.</vt:lpstr>
      <vt:lpstr>9. sz. mell</vt:lpstr>
      <vt:lpstr>4. tájékoztató tábla</vt:lpstr>
      <vt:lpstr>Munka1</vt:lpstr>
      <vt:lpstr>'6.1. sz. mell'!Nyomtatási_cím</vt:lpstr>
      <vt:lpstr>'7.1. sz. mell'!Nyomtatási_cím</vt:lpstr>
      <vt:lpstr>'8.1. sz. mell.'!Nyomtatási_cím</vt:lpstr>
      <vt:lpstr>'8.2. sz. mell.'!Nyomtatási_cím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2015-06-04T07:53:55Z</cp:lastPrinted>
  <dcterms:created xsi:type="dcterms:W3CDTF">2015-05-05T12:02:27Z</dcterms:created>
  <dcterms:modified xsi:type="dcterms:W3CDTF">2015-06-04T08:14:08Z</dcterms:modified>
</cp:coreProperties>
</file>